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3/Seguimiento/"/>
    </mc:Choice>
  </mc:AlternateContent>
  <xr:revisionPtr revIDLastSave="4125" documentId="13_ncr:1_{2DC76FA9-14DF-42D1-BFB3-D484D781C545}" xr6:coauthVersionLast="47" xr6:coauthVersionMax="47" xr10:uidLastSave="{F0C43F8F-8A66-472F-BEEC-42815DB2C0DE}"/>
  <bookViews>
    <workbookView xWindow="-120" yWindow="-120" windowWidth="20730" windowHeight="11040" tabRatio="877" firstSheet="1" activeTab="3" xr2:uid="{00000000-000D-0000-FFFF-FFFF00000000}"/>
  </bookViews>
  <sheets>
    <sheet name="Listas" sheetId="19" state="hidden" r:id="rId1"/>
    <sheet name="Menú" sheetId="22" r:id="rId2"/>
    <sheet name="Hoja1" sheetId="26" state="hidden" r:id="rId3"/>
    <sheet name="Plan de Acción Institucional In" sheetId="18" r:id="rId4"/>
    <sheet name="Control de cambios" sheetId="29" r:id="rId5"/>
    <sheet name="Presupuesto" sheetId="20" r:id="rId6"/>
    <sheet name="Metas e indicadores PDD" sheetId="23" r:id="rId7"/>
    <sheet name="Objetivos y metas proyectos" sheetId="21" r:id="rId8"/>
    <sheet name="Mapa y plan de riesgos" sheetId="30" r:id="rId9"/>
    <sheet name="Indicadores de gestión" sheetId="3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9" hidden="1">'Indicadores de gestión'!$A$12:$EI$101</definedName>
    <definedName name="_xlnm._FilterDatabase" localSheetId="0" hidden="1">Listas!$A$1:$Q$120</definedName>
    <definedName name="_xlnm._FilterDatabase" localSheetId="6" hidden="1">'Metas e indicadores PDD'!$A$3:$C$57</definedName>
    <definedName name="_xlnm._FilterDatabase" localSheetId="7" hidden="1">'Objetivos y metas proyectos'!$A$7:$J$7</definedName>
    <definedName name="_xlnm._FilterDatabase" localSheetId="3" hidden="1">'Plan de Acción Institucional In'!$AU$14:$AX$150</definedName>
    <definedName name="_xlnm._FilterDatabase" localSheetId="5" hidden="1">Presupuesto!$B$8:$Q$71</definedName>
    <definedName name="Años">[1]Listas!$B$2:$B$6</definedName>
    <definedName name="_xlnm.Print_Area" localSheetId="8">'Mapa y plan de riesgos'!$A$1:$AW$84</definedName>
    <definedName name="cd">[2]Listas!$B$26:$B$30</definedName>
    <definedName name="CG">'[2]homologación conceptos'!$A$3:$A$124</definedName>
    <definedName name="codmet">[2]Listas!$C$26:$C$37</definedName>
    <definedName name="Concepto">[3]Listas!$X$2:$X$116</definedName>
    <definedName name="Direccion" localSheetId="9">'[40]Listas desplegables'!#REF!</definedName>
    <definedName name="Direccion" localSheetId="1">'[4]Listas desplegables'!#REF!</definedName>
    <definedName name="Direccion" localSheetId="6">[1]Listas!$D$2:$D$8</definedName>
    <definedName name="Direccion" localSheetId="7">[1]Listas!$D$2:$D$8</definedName>
    <definedName name="Direccion">'[4]Listas desplegables'!#REF!</definedName>
    <definedName name="Discapacidad" localSheetId="6">'[5]Listas desplegables'!$D$52:$D$56</definedName>
    <definedName name="Discapacidad" localSheetId="7">'[5]Listas desplegables'!$D$52:$D$56</definedName>
    <definedName name="Discapacidad">'[6]Listas desplegables'!$D$52:$D$56</definedName>
    <definedName name="EJE" localSheetId="9">#REF!,#REF!,#REF!,#REF!,#REF!,#REF!,#REF!,#REF!,#REF!,#REF!,#REF!,#REF!,#REF!</definedName>
    <definedName name="EJE" localSheetId="1">#REF!,#REF!,#REF!,#REF!,#REF!,#REF!,#REF!,#REF!,#REF!,#REF!,#REF!,#REF!,#REF!</definedName>
    <definedName name="EJE" localSheetId="6">#REF!,#REF!,#REF!,#REF!,#REF!,#REF!,#REF!,#REF!,#REF!,#REF!,#REF!,#REF!,#REF!</definedName>
    <definedName name="EJE" localSheetId="7">#REF!,#REF!,#REF!,#REF!,#REF!,#REF!,#REF!,#REF!,#REF!,#REF!,#REF!,#REF!,#REF!</definedName>
    <definedName name="EJE">#REF!,#REF!,#REF!,#REF!,#REF!,#REF!,#REF!,#REF!,#REF!,#REF!,#REF!,#REF!,#REF!</definedName>
    <definedName name="Eje_Pilar" localSheetId="9">'[40]Listas desplegables'!#REF!</definedName>
    <definedName name="Eje_Pilar" localSheetId="1">'[4]Listas desplegables'!#REF!</definedName>
    <definedName name="Eje_Pilar" localSheetId="6">[1]Listas!$E$2:$E$4</definedName>
    <definedName name="Eje_Pilar" localSheetId="7">[1]Listas!$E$2:$E$4</definedName>
    <definedName name="Eje_Pilar">'[4]Listas desplegables'!#REF!</definedName>
    <definedName name="ejecut" localSheetId="9">#REF!,#REF!,#REF!,#REF!,#REF!,#REF!,#REF!,#REF!,#REF!,#REF!,#REF!,#REF!,#REF!</definedName>
    <definedName name="ejecut" localSheetId="1">#REF!,#REF!,#REF!,#REF!,#REF!,#REF!,#REF!,#REF!,#REF!,#REF!,#REF!,#REF!,#REF!</definedName>
    <definedName name="ejecut" localSheetId="6">#REF!,#REF!,#REF!,#REF!,#REF!,#REF!,#REF!,#REF!,#REF!,#REF!,#REF!,#REF!,#REF!</definedName>
    <definedName name="ejecut" localSheetId="7">#REF!,#REF!,#REF!,#REF!,#REF!,#REF!,#REF!,#REF!,#REF!,#REF!,#REF!,#REF!,#REF!</definedName>
    <definedName name="ejecut">#REF!,#REF!,#REF!,#REF!,#REF!,#REF!,#REF!,#REF!,#REF!,#REF!,#REF!,#REF!,#REF!</definedName>
    <definedName name="EstadoUNDOPE" localSheetId="9">'[40]Listas desplegables'!#REF!</definedName>
    <definedName name="EstadoUNDOPE" localSheetId="1">'[4]Listas desplegables'!#REF!</definedName>
    <definedName name="EstadoUNDOPE" localSheetId="6">[1]Listas!$R$2:$R$6</definedName>
    <definedName name="EstadoUNDOPE" localSheetId="7">[1]Listas!$R$2:$R$6</definedName>
    <definedName name="EstadoUNDOPE">'[4]Listas desplegables'!#REF!</definedName>
    <definedName name="Etnia">[1]Listas!$V$2:$V$8</definedName>
    <definedName name="Étnico" localSheetId="6">'[5]Listas desplegables'!$F$52:$F$56</definedName>
    <definedName name="Étnico" localSheetId="7">'[5]Listas desplegables'!$F$52:$F$56</definedName>
    <definedName name="Étnico">'[6]Listas desplegables'!$F$52:$F$56</definedName>
    <definedName name="GerenteProy" localSheetId="9">'[40]Listas desplegables'!#REF!</definedName>
    <definedName name="GerenteProy" localSheetId="1">'[4]Listas desplegables'!#REF!</definedName>
    <definedName name="GerenteProy" localSheetId="6">[1]Listas!$C$2:$C$7</definedName>
    <definedName name="GerenteProy" localSheetId="7">[1]Listas!$C$2:$C$7</definedName>
    <definedName name="GerenteProy">'[4]Listas desplegables'!#REF!</definedName>
    <definedName name="Localidad" localSheetId="6">[2]Listas!$F$97:$F$117</definedName>
    <definedName name="Localidad" localSheetId="7">[2]Listas!$F$97:$F$117</definedName>
    <definedName name="localidad">[7]Hoja6!$A$192:$A$212</definedName>
    <definedName name="Localidades" localSheetId="9">'[40]Listas desplegables'!#REF!</definedName>
    <definedName name="Localidades" localSheetId="1">'[4]Listas desplegables'!#REF!</definedName>
    <definedName name="Localidades" localSheetId="6">[1]Listas!$G$2:$G$22</definedName>
    <definedName name="Localidades" localSheetId="7">[1]Listas!$G$2:$G$22</definedName>
    <definedName name="Localidades">'[4]Listas desplegables'!#REF!</definedName>
    <definedName name="Localidades2">[1]Listas!$X$2:$X$26</definedName>
    <definedName name="medida" localSheetId="6">[8]Hoja6!$A$132:$A$135</definedName>
    <definedName name="medida" localSheetId="7">[8]Hoja6!$A$132:$A$135</definedName>
    <definedName name="medida">[7]Hoja6!$A$132:$A$135</definedName>
    <definedName name="Meses" localSheetId="9">'[40]Listas desplegables'!$A$2:$A$13</definedName>
    <definedName name="Meses" localSheetId="1">'[4]Listas desplegables'!$A$2:$A$13</definedName>
    <definedName name="Meses" localSheetId="6">[1]Listas!$A$2:$A$13</definedName>
    <definedName name="Meses" localSheetId="7">[1]Listas!$A$2:$A$13</definedName>
    <definedName name="Meses">'[4]Listas desplegables'!$A$2:$A$13</definedName>
    <definedName name="metas" localSheetId="6">[9]Hoja1!$M$2:$M$19</definedName>
    <definedName name="metas" localSheetId="7">[9]Hoja1!$M$2:$M$19</definedName>
    <definedName name="metas">[10]Hoja1!$M$2:$M$19</definedName>
    <definedName name="MetaSect">[2]Listas!$I$51:$I$93</definedName>
    <definedName name="ObjEstratégico" localSheetId="9">'[40]Listas desplegables'!#REF!</definedName>
    <definedName name="ObjEstratégico" localSheetId="1">'[4]Listas desplegables'!#REF!</definedName>
    <definedName name="ObjEstratégico" localSheetId="6">[1]Listas!$O$2:$O$6</definedName>
    <definedName name="ObjEstratégico" localSheetId="7">[1]Listas!$O$2:$O$6</definedName>
    <definedName name="ObjEstratégico">'[4]Listas desplegables'!#REF!</definedName>
    <definedName name="Objetivosestratégicos" localSheetId="6">[11]Hoja1!$C$1:$C$5</definedName>
    <definedName name="Objetivosestratégicos" localSheetId="7">[11]Hoja1!$C$1:$C$5</definedName>
    <definedName name="Objetivosestratégicos">[12]Hoja1!$C$1:$C$5</definedName>
    <definedName name="ObjGeneral" localSheetId="9">'[40]Listas desplegables'!#REF!</definedName>
    <definedName name="ObjGeneral" localSheetId="1">'[4]Listas desplegables'!#REF!</definedName>
    <definedName name="ObjGeneral" localSheetId="6">[1]Listas!$J$2:$J$15</definedName>
    <definedName name="ObjGeneral" localSheetId="7">[1]Listas!$J$2:$J$15</definedName>
    <definedName name="ObjGeneral">'[4]Listas desplegables'!#REF!</definedName>
    <definedName name="periodicidad" localSheetId="9">'[40]Listas desplegables'!#REF!</definedName>
    <definedName name="periodicidad" localSheetId="1">'[4]Listas desplegables'!#REF!</definedName>
    <definedName name="periodicidad" localSheetId="6">'[4]Listas desplegables'!#REF!</definedName>
    <definedName name="periodicidad" localSheetId="7">'[4]Listas desplegables'!#REF!</definedName>
    <definedName name="periodicidad">'[4]Listas desplegables'!#REF!</definedName>
    <definedName name="Periodicidadindicador" localSheetId="6">[11]Hoja1!$D$1:$D$4</definedName>
    <definedName name="Periodicidadindicador" localSheetId="7">[11]Hoja1!$D$1:$D$4</definedName>
    <definedName name="Periodicidadindicador">[12]Hoja1!$D$1:$D$4</definedName>
    <definedName name="Procesos" localSheetId="9">'[40]Listas desplegables'!#REF!</definedName>
    <definedName name="Procesos" localSheetId="1">'[4]Listas desplegables'!#REF!</definedName>
    <definedName name="Procesos" localSheetId="6">[1]Listas!$L$2:$L$14</definedName>
    <definedName name="Procesos" localSheetId="7">[1]Listas!$L$2:$L$14</definedName>
    <definedName name="Procesos">'[4]Listas desplegables'!#REF!</definedName>
    <definedName name="Prog_PPD" localSheetId="9">'[40]Listas desplegables'!#REF!</definedName>
    <definedName name="Prog_PPD" localSheetId="1">'[4]Listas desplegables'!#REF!</definedName>
    <definedName name="Prog_PPD" localSheetId="6">[1]Listas!$F$2:$F$9</definedName>
    <definedName name="Prog_PPD" localSheetId="7">[1]Listas!$F$2:$F$9</definedName>
    <definedName name="Prog_PPD">'[4]Listas desplegables'!#REF!</definedName>
    <definedName name="PROY4022" localSheetId="9">#REF!</definedName>
    <definedName name="PROY4022" localSheetId="1">#REF!</definedName>
    <definedName name="PROY4022" localSheetId="6">#REF!</definedName>
    <definedName name="PROY4022" localSheetId="7">#REF!</definedName>
    <definedName name="PROY4022">#REF!</definedName>
    <definedName name="PROY4024" localSheetId="9">#REF!</definedName>
    <definedName name="PROY4024" localSheetId="1">#REF!</definedName>
    <definedName name="PROY4024" localSheetId="6">#REF!</definedName>
    <definedName name="PROY4024" localSheetId="7">#REF!</definedName>
    <definedName name="PROY4024">#REF!</definedName>
    <definedName name="proy4025" localSheetId="9">#REF!</definedName>
    <definedName name="proy4025" localSheetId="1">#REF!</definedName>
    <definedName name="proy4025" localSheetId="6">#REF!</definedName>
    <definedName name="proy4025" localSheetId="7">#REF!</definedName>
    <definedName name="proy4025">#REF!</definedName>
    <definedName name="PROY4027" localSheetId="9">#REF!</definedName>
    <definedName name="PROY4027" localSheetId="1">#REF!</definedName>
    <definedName name="PROY4027" localSheetId="6">#REF!</definedName>
    <definedName name="PROY4027" localSheetId="7">#REF!</definedName>
    <definedName name="PROY4027">#REF!</definedName>
    <definedName name="PROY4028" localSheetId="9">#REF!</definedName>
    <definedName name="PROY4028" localSheetId="1">#REF!</definedName>
    <definedName name="PROY4028" localSheetId="6">#REF!</definedName>
    <definedName name="PROY4028" localSheetId="7">#REF!</definedName>
    <definedName name="PROY4028">#REF!</definedName>
    <definedName name="PROY4029" localSheetId="9">#REF!</definedName>
    <definedName name="PROY4029" localSheetId="1">#REF!</definedName>
    <definedName name="PROY4029" localSheetId="6">#REF!</definedName>
    <definedName name="PROY4029" localSheetId="7">#REF!</definedName>
    <definedName name="PROY4029">#REF!</definedName>
    <definedName name="PROY4125" localSheetId="9">#REF!</definedName>
    <definedName name="PROY4125" localSheetId="1">#REF!</definedName>
    <definedName name="PROY4125" localSheetId="6">#REF!</definedName>
    <definedName name="PROY4125" localSheetId="7">#REF!</definedName>
    <definedName name="PROY4125">#REF!</definedName>
    <definedName name="PROY4280" localSheetId="9">#REF!</definedName>
    <definedName name="PROY4280" localSheetId="1">#REF!</definedName>
    <definedName name="PROY4280" localSheetId="6">#REF!</definedName>
    <definedName name="PROY4280" localSheetId="7">#REF!</definedName>
    <definedName name="PROY4280">#REF!</definedName>
    <definedName name="PROY4281" localSheetId="9">#REF!</definedName>
    <definedName name="PROY4281" localSheetId="1">#REF!</definedName>
    <definedName name="PROY4281" localSheetId="6">#REF!</definedName>
    <definedName name="PROY4281" localSheetId="7">#REF!</definedName>
    <definedName name="PROY4281">#REF!</definedName>
    <definedName name="ProyectoInv" localSheetId="9">'[40]Listas desplegables'!#REF!</definedName>
    <definedName name="ProyectoInv" localSheetId="1">'[4]Listas desplegables'!#REF!</definedName>
    <definedName name="ProyectoInv" localSheetId="6">[2]Listas!$C$2:$C$19</definedName>
    <definedName name="ProyectoInv" localSheetId="7">[2]Listas!$C$2:$C$19</definedName>
    <definedName name="ProyectoInv">'[4]Listas desplegables'!#REF!</definedName>
    <definedName name="PROYECTOS" localSheetId="6">[9]Hoja1!$A:$A</definedName>
    <definedName name="PROYECTOS" localSheetId="7">[9]Hoja1!$A:$A</definedName>
    <definedName name="PROYECTOS">[10]Hoja1!$A:$A</definedName>
    <definedName name="PRYT" localSheetId="1">#REF!</definedName>
    <definedName name="PRYT" localSheetId="6">#REF!</definedName>
    <definedName name="PRYT" localSheetId="7">#REF!</definedName>
    <definedName name="PRYT">#REF!</definedName>
    <definedName name="PT" localSheetId="1">#REF!</definedName>
    <definedName name="PT" localSheetId="6">#REF!</definedName>
    <definedName name="PT" localSheetId="7">#REF!</definedName>
    <definedName name="PT">#REF!</definedName>
    <definedName name="S">[3]Listas!$H$2:$H$17</definedName>
    <definedName name="ServicioUNDOPE" localSheetId="9">'[40]Listas desplegables'!#REF!</definedName>
    <definedName name="ServicioUNDOPE" localSheetId="1">'[4]Listas desplegables'!#REF!</definedName>
    <definedName name="ServicioUNDOPE" localSheetId="6">[1]Listas!$Q$2:$Q$35</definedName>
    <definedName name="ServicioUNDOPE" localSheetId="7">[1]Listas!$Q$2:$Q$35</definedName>
    <definedName name="ServicioUNDOPE">'[4]Listas desplegables'!#REF!</definedName>
    <definedName name="Sexo">[1]Listas!$W$2:$W$3</definedName>
    <definedName name="Si_No">[1]Listas!$U$2:$U$3</definedName>
    <definedName name="Subdireccion" localSheetId="9">'[40]Listas desplegables'!#REF!</definedName>
    <definedName name="Subdireccion" localSheetId="1">'[4]Listas desplegables'!#REF!</definedName>
    <definedName name="Subdireccion" localSheetId="6">[1]Listas!$H$2:$H$17</definedName>
    <definedName name="Subdireccion" localSheetId="7">[1]Listas!$H$2:$H$17</definedName>
    <definedName name="Subdireccion">'[4]Listas desplegables'!#REF!</definedName>
    <definedName name="Subdirección">[2]Listas!$A$97:$A$112</definedName>
    <definedName name="Subsistema" localSheetId="9">'[40]Listas desplegables'!#REF!</definedName>
    <definedName name="Subsistema" localSheetId="1">'[4]Listas desplegables'!#REF!</definedName>
    <definedName name="Subsistema" localSheetId="6">[1]Listas!$M$2:$M$9</definedName>
    <definedName name="Subsistema" localSheetId="7">[1]Listas!$M$2:$M$9</definedName>
    <definedName name="Subsistema">'[4]Listas desplegables'!#REF!</definedName>
    <definedName name="Tenencia" localSheetId="9">'[40]Listas desplegables'!#REF!</definedName>
    <definedName name="Tenencia" localSheetId="1">'[4]Listas desplegables'!#REF!</definedName>
    <definedName name="Tenencia" localSheetId="6">[1]Listas!$S$2:$S$6</definedName>
    <definedName name="Tenencia" localSheetId="7">[1]Listas!$S$2:$S$6</definedName>
    <definedName name="Tenencia">'[4]Listas desplegables'!#REF!</definedName>
    <definedName name="Tipo" localSheetId="6">[11]Hoja1!$B$1:$B$3</definedName>
    <definedName name="Tipo" localSheetId="7">[11]Hoja1!$B$1:$B$3</definedName>
    <definedName name="Tipo">[12]Hoja1!$B$1:$B$3</definedName>
    <definedName name="Tipo_Meta" localSheetId="9">'[40]Listas desplegables'!#REF!</definedName>
    <definedName name="Tipo_Meta" localSheetId="1">'[4]Listas desplegables'!#REF!</definedName>
    <definedName name="Tipo_Meta" localSheetId="6">'[4]Listas desplegables'!#REF!</definedName>
    <definedName name="Tipo_Meta" localSheetId="7">'[4]Listas desplegables'!#REF!</definedName>
    <definedName name="Tipo_Meta">'[4]Listas desplegables'!#REF!</definedName>
    <definedName name="TipoInd" localSheetId="9">'[40]Listas desplegables'!#REF!</definedName>
    <definedName name="TipoInd" localSheetId="1">'[4]Listas desplegables'!#REF!</definedName>
    <definedName name="TipoInd" localSheetId="6">'[4]Listas desplegables'!#REF!</definedName>
    <definedName name="TipoInd" localSheetId="7">'[4]Listas desplegables'!#REF!</definedName>
    <definedName name="TipoInd">'[4]Listas desplegables'!#REF!</definedName>
    <definedName name="TipoMeta" localSheetId="9">'[40]Listas desplegables'!#REF!</definedName>
    <definedName name="TipoMeta" localSheetId="1">'[4]Listas desplegables'!#REF!</definedName>
    <definedName name="TipoMeta" localSheetId="6">#REF!</definedName>
    <definedName name="TipoMeta" localSheetId="7">#REF!</definedName>
    <definedName name="TipoMeta">'[4]Listas desplegables'!#REF!</definedName>
    <definedName name="TipoOperación" localSheetId="9">'[40]Listas desplegables'!#REF!</definedName>
    <definedName name="TipoOperación" localSheetId="1">'[4]Listas desplegables'!#REF!</definedName>
    <definedName name="TipoOperación" localSheetId="6">[1]Listas!$T$2:$T$5</definedName>
    <definedName name="TipoOperación" localSheetId="7">[1]Listas!$T$2:$T$5</definedName>
    <definedName name="TipoOperación">'[4]Listas desplegables'!#REF!</definedName>
    <definedName name="UO" localSheetId="6">'[5]Listas desplegables'!$H$35:$H$69</definedName>
    <definedName name="UO" localSheetId="7">'[5]Listas desplegables'!$H$35:$H$69</definedName>
    <definedName name="UO">'[6]Listas desplegables'!$H$35:$H$69</definedName>
    <definedName name="VALORACION">[2]Listas!$A$121:$A$125</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CI101" i="31" l="1"/>
  <c r="CF101" i="31"/>
  <c r="CE101" i="31"/>
  <c r="CG101" i="31" s="1"/>
  <c r="CH101" i="31" s="1"/>
  <c r="CJ101" i="31" s="1"/>
  <c r="AV101" i="31"/>
  <c r="AG101" i="31"/>
  <c r="CI100" i="31"/>
  <c r="CF100" i="31"/>
  <c r="AV100" i="31"/>
  <c r="CE100" i="31" s="1"/>
  <c r="CG100" i="31" s="1"/>
  <c r="CH100" i="31" s="1"/>
  <c r="CJ100" i="31" s="1"/>
  <c r="AG100" i="31"/>
  <c r="CI99" i="31"/>
  <c r="CF99" i="31"/>
  <c r="CE99" i="31"/>
  <c r="CG99" i="31" s="1"/>
  <c r="CH99" i="31" s="1"/>
  <c r="CJ99" i="31" s="1"/>
  <c r="AV99" i="31"/>
  <c r="AQ99" i="31"/>
  <c r="AO99" i="31"/>
  <c r="AL99" i="31"/>
  <c r="AG99" i="31"/>
  <c r="AB99" i="31"/>
  <c r="W99" i="31"/>
  <c r="CI98" i="31"/>
  <c r="CF98" i="31"/>
  <c r="CE98" i="31"/>
  <c r="CG98" i="31" s="1"/>
  <c r="CH98" i="31" s="1"/>
  <c r="CJ98" i="31" s="1"/>
  <c r="AV98" i="31"/>
  <c r="AG98" i="31"/>
  <c r="CI97" i="31"/>
  <c r="CF97" i="31"/>
  <c r="CE97" i="31"/>
  <c r="CG97" i="31" s="1"/>
  <c r="CH97" i="31" s="1"/>
  <c r="CJ97" i="31" s="1"/>
  <c r="AV97" i="31"/>
  <c r="CI96" i="31"/>
  <c r="CF96" i="31"/>
  <c r="CE96" i="31"/>
  <c r="CG96" i="31" s="1"/>
  <c r="CH96" i="31" s="1"/>
  <c r="CJ96" i="31" s="1"/>
  <c r="AV96" i="31"/>
  <c r="AG96" i="31"/>
  <c r="CI95" i="31"/>
  <c r="CF95" i="31"/>
  <c r="CE95" i="31"/>
  <c r="CG95" i="31" s="1"/>
  <c r="CH95" i="31" s="1"/>
  <c r="CJ95" i="31" s="1"/>
  <c r="AV95" i="31"/>
  <c r="AQ95" i="31"/>
  <c r="AG95" i="31"/>
  <c r="CI94" i="31"/>
  <c r="CF94" i="31"/>
  <c r="CE94" i="31"/>
  <c r="CG94" i="31" s="1"/>
  <c r="CH94" i="31" s="1"/>
  <c r="CJ94" i="31" s="1"/>
  <c r="AV94" i="31"/>
  <c r="CI93" i="31"/>
  <c r="CF93" i="31"/>
  <c r="CE93" i="31"/>
  <c r="CG93" i="31" s="1"/>
  <c r="CH93" i="31" s="1"/>
  <c r="CJ93" i="31" s="1"/>
  <c r="AV93" i="31"/>
  <c r="AG93" i="31"/>
  <c r="CI92" i="31"/>
  <c r="CF92" i="31"/>
  <c r="CE92" i="31"/>
  <c r="CG92" i="31" s="1"/>
  <c r="CH92" i="31" s="1"/>
  <c r="CJ92" i="31" s="1"/>
  <c r="AV92" i="31"/>
  <c r="AL92" i="31"/>
  <c r="AG92" i="31"/>
  <c r="CI91" i="31"/>
  <c r="CF91" i="31"/>
  <c r="CE91" i="31"/>
  <c r="CG91" i="31" s="1"/>
  <c r="CH91" i="31" s="1"/>
  <c r="CJ91" i="31" s="1"/>
  <c r="AU91" i="31"/>
  <c r="AT91" i="31"/>
  <c r="AV91" i="31" s="1"/>
  <c r="AL91" i="31"/>
  <c r="AK91" i="31"/>
  <c r="AJ91" i="31"/>
  <c r="AF91" i="31"/>
  <c r="AG91" i="31" s="1"/>
  <c r="AE91" i="31"/>
  <c r="AB91" i="31"/>
  <c r="W91" i="31"/>
  <c r="CI90" i="31"/>
  <c r="CF90" i="31"/>
  <c r="CG90" i="31" s="1"/>
  <c r="CH90" i="31" s="1"/>
  <c r="CJ90" i="31" s="1"/>
  <c r="CE90" i="31"/>
  <c r="AV90" i="31"/>
  <c r="AQ90" i="31"/>
  <c r="AL90" i="31"/>
  <c r="AG90" i="31"/>
  <c r="CI89" i="31"/>
  <c r="CF89" i="31"/>
  <c r="CE89" i="31"/>
  <c r="CG89" i="31" s="1"/>
  <c r="CH89" i="31" s="1"/>
  <c r="CJ89" i="31" s="1"/>
  <c r="AV89" i="31"/>
  <c r="AG89" i="31"/>
  <c r="CI86" i="31"/>
  <c r="CF86" i="31"/>
  <c r="CE86" i="31"/>
  <c r="CG86" i="31" s="1"/>
  <c r="CH86" i="31" s="1"/>
  <c r="CJ86" i="31" s="1"/>
  <c r="AV86" i="31"/>
  <c r="CI85" i="31"/>
  <c r="CG85" i="31"/>
  <c r="CH85" i="31" s="1"/>
  <c r="CJ85" i="31" s="1"/>
  <c r="CF85" i="31"/>
  <c r="CE85" i="31"/>
  <c r="AV85" i="31"/>
  <c r="CI84" i="31"/>
  <c r="CF84" i="31"/>
  <c r="CG84" i="31" s="1"/>
  <c r="CH84" i="31" s="1"/>
  <c r="CJ84" i="31" s="1"/>
  <c r="CE84" i="31"/>
  <c r="AV84" i="31"/>
  <c r="AG84" i="31"/>
  <c r="CI83" i="31"/>
  <c r="CF83" i="31"/>
  <c r="CG83" i="31" s="1"/>
  <c r="CH83" i="31" s="1"/>
  <c r="CJ83" i="31" s="1"/>
  <c r="CE83" i="31"/>
  <c r="AV83" i="31"/>
  <c r="AQ83" i="31"/>
  <c r="AL83" i="31"/>
  <c r="AG83" i="31"/>
  <c r="CI82" i="31"/>
  <c r="CF82" i="31"/>
  <c r="CE82" i="31"/>
  <c r="CG82" i="31" s="1"/>
  <c r="CH82" i="31" s="1"/>
  <c r="CJ82" i="31" s="1"/>
  <c r="AV82" i="31"/>
  <c r="CI81" i="31"/>
  <c r="CG81" i="31"/>
  <c r="CH81" i="31" s="1"/>
  <c r="CJ81" i="31" s="1"/>
  <c r="CF81" i="31"/>
  <c r="CE81" i="31"/>
  <c r="AV81" i="31"/>
  <c r="CI80" i="31"/>
  <c r="CF80" i="31"/>
  <c r="CG80" i="31" s="1"/>
  <c r="CH80" i="31" s="1"/>
  <c r="CJ80" i="31" s="1"/>
  <c r="CE80" i="31"/>
  <c r="AV80" i="31"/>
  <c r="AG80" i="31"/>
  <c r="CI79" i="31"/>
  <c r="CF79" i="31"/>
  <c r="CG79" i="31" s="1"/>
  <c r="CH79" i="31" s="1"/>
  <c r="CJ79" i="31" s="1"/>
  <c r="CE79" i="31"/>
  <c r="AV79" i="31"/>
  <c r="AG79" i="31"/>
  <c r="CI78" i="31"/>
  <c r="CF78" i="31"/>
  <c r="CG78" i="31" s="1"/>
  <c r="CH78" i="31" s="1"/>
  <c r="CJ78" i="31" s="1"/>
  <c r="CE78" i="31"/>
  <c r="AV78" i="31"/>
  <c r="AG78" i="31"/>
  <c r="CI77" i="31"/>
  <c r="CF77" i="31"/>
  <c r="CE77" i="31"/>
  <c r="CG77" i="31" s="1"/>
  <c r="CH77" i="31" s="1"/>
  <c r="CJ77" i="31" s="1"/>
  <c r="AV77" i="31"/>
  <c r="AQ77" i="31"/>
  <c r="AL77" i="31"/>
  <c r="AG77" i="31"/>
  <c r="AB77" i="31"/>
  <c r="W77" i="31"/>
  <c r="CI76" i="31"/>
  <c r="CF76" i="31"/>
  <c r="CE76" i="31"/>
  <c r="CG76" i="31" s="1"/>
  <c r="CH76" i="31" s="1"/>
  <c r="CJ76" i="31" s="1"/>
  <c r="AV76" i="31"/>
  <c r="AQ76" i="31"/>
  <c r="AL76" i="31"/>
  <c r="AG76" i="31"/>
  <c r="AB76" i="31"/>
  <c r="CI75" i="31"/>
  <c r="CH75" i="31"/>
  <c r="CJ75" i="31" s="1"/>
  <c r="CF75" i="31"/>
  <c r="CE75" i="31"/>
  <c r="CI74" i="31"/>
  <c r="CF74" i="31"/>
  <c r="CE74" i="31"/>
  <c r="CG74" i="31" s="1"/>
  <c r="CH74" i="31" s="1"/>
  <c r="CJ74" i="31" s="1"/>
  <c r="AV74" i="31"/>
  <c r="AL74" i="31"/>
  <c r="AB74" i="31"/>
  <c r="CI73" i="31"/>
  <c r="CG73" i="31"/>
  <c r="CH73" i="31" s="1"/>
  <c r="CJ73" i="31" s="1"/>
  <c r="CF73" i="31"/>
  <c r="CE73" i="31"/>
  <c r="AV73" i="31"/>
  <c r="AG73" i="31"/>
  <c r="CI72" i="31"/>
  <c r="CG72" i="31"/>
  <c r="CH72" i="31" s="1"/>
  <c r="CJ72" i="31" s="1"/>
  <c r="CF72" i="31"/>
  <c r="CE72" i="31"/>
  <c r="AV72" i="31"/>
  <c r="AQ72" i="31"/>
  <c r="AL72" i="31"/>
  <c r="AG72" i="31"/>
  <c r="AB72" i="31"/>
  <c r="W72" i="31"/>
  <c r="CI71" i="31"/>
  <c r="CG71" i="31"/>
  <c r="CH71" i="31" s="1"/>
  <c r="CJ71" i="31" s="1"/>
  <c r="CF71" i="31"/>
  <c r="CE71" i="31"/>
  <c r="AV71" i="31"/>
  <c r="AG71" i="31"/>
  <c r="CI70" i="31"/>
  <c r="CG70" i="31"/>
  <c r="CH70" i="31" s="1"/>
  <c r="CJ70" i="31" s="1"/>
  <c r="CF70" i="31"/>
  <c r="CE70" i="31"/>
  <c r="AV70" i="31"/>
  <c r="AQ70" i="31"/>
  <c r="AL70" i="31"/>
  <c r="AG70" i="31"/>
  <c r="AB70" i="31"/>
  <c r="CI69" i="31"/>
  <c r="CF69" i="31"/>
  <c r="CE69" i="31"/>
  <c r="CG69" i="31" s="1"/>
  <c r="CH69" i="31" s="1"/>
  <c r="CJ69" i="31" s="1"/>
  <c r="AV69" i="31"/>
  <c r="AG69" i="31"/>
  <c r="CI68" i="31"/>
  <c r="CF68" i="31"/>
  <c r="CE68" i="31"/>
  <c r="CG68" i="31" s="1"/>
  <c r="CH68" i="31" s="1"/>
  <c r="CJ68" i="31" s="1"/>
  <c r="AV68" i="31"/>
  <c r="CI67" i="31"/>
  <c r="CF67" i="31"/>
  <c r="CE67" i="31"/>
  <c r="CG67" i="31" s="1"/>
  <c r="CH67" i="31" s="1"/>
  <c r="CJ67" i="31" s="1"/>
  <c r="AV67" i="31"/>
  <c r="AG67" i="31"/>
  <c r="CI66" i="31"/>
  <c r="CF66" i="31"/>
  <c r="CE66" i="31"/>
  <c r="CG66" i="31" s="1"/>
  <c r="CH66" i="31" s="1"/>
  <c r="CJ66" i="31" s="1"/>
  <c r="AV66" i="31"/>
  <c r="AG66" i="31"/>
  <c r="CI65" i="31"/>
  <c r="CF65" i="31"/>
  <c r="CE65" i="31"/>
  <c r="CG65" i="31" s="1"/>
  <c r="CH65" i="31" s="1"/>
  <c r="CJ65" i="31" s="1"/>
  <c r="AV65" i="31"/>
  <c r="AG65" i="31"/>
  <c r="CI64" i="31"/>
  <c r="CF64" i="31"/>
  <c r="CE64" i="31"/>
  <c r="CG64" i="31" s="1"/>
  <c r="CH64" i="31" s="1"/>
  <c r="CJ64" i="31" s="1"/>
  <c r="AV64" i="31"/>
  <c r="AQ64" i="31"/>
  <c r="AL64" i="31"/>
  <c r="AG64" i="31"/>
  <c r="AB64" i="31"/>
  <c r="CI63" i="31"/>
  <c r="CF63" i="31"/>
  <c r="CE63" i="31"/>
  <c r="CG63" i="31" s="1"/>
  <c r="CH63" i="31" s="1"/>
  <c r="CJ63" i="31" s="1"/>
  <c r="AV63" i="31"/>
  <c r="AG63" i="31"/>
  <c r="CI62" i="31"/>
  <c r="CF62" i="31"/>
  <c r="CE62" i="31"/>
  <c r="CG62" i="31" s="1"/>
  <c r="CH62" i="31" s="1"/>
  <c r="CJ62" i="31" s="1"/>
  <c r="AG62" i="31"/>
  <c r="CI61" i="31"/>
  <c r="CG61" i="31"/>
  <c r="CH61" i="31" s="1"/>
  <c r="CJ61" i="31" s="1"/>
  <c r="CF61" i="31"/>
  <c r="CE61" i="31"/>
  <c r="AG61" i="31"/>
  <c r="CI60" i="31"/>
  <c r="CF60" i="31"/>
  <c r="CE60" i="31"/>
  <c r="CG60" i="31" s="1"/>
  <c r="CH60" i="31" s="1"/>
  <c r="CJ60" i="31" s="1"/>
  <c r="CI59" i="31"/>
  <c r="CH59" i="31"/>
  <c r="CJ59" i="31" s="1"/>
  <c r="CG59" i="31"/>
  <c r="CF59" i="31"/>
  <c r="CE59" i="31"/>
  <c r="AV59" i="31"/>
  <c r="AG59" i="31"/>
  <c r="CI58" i="31"/>
  <c r="CH58" i="31"/>
  <c r="CJ58" i="31" s="1"/>
  <c r="CG58" i="31"/>
  <c r="CF58" i="31"/>
  <c r="CE58" i="31"/>
  <c r="AV58" i="31"/>
  <c r="AG58" i="31"/>
  <c r="CI57" i="31"/>
  <c r="CF57" i="31"/>
  <c r="CE57" i="31"/>
  <c r="CG57" i="31" s="1"/>
  <c r="CH57" i="31" s="1"/>
  <c r="CJ57" i="31" s="1"/>
  <c r="AV57" i="31"/>
  <c r="CI56" i="31"/>
  <c r="CG56" i="31"/>
  <c r="CH56" i="31" s="1"/>
  <c r="CJ56" i="31" s="1"/>
  <c r="CF56" i="31"/>
  <c r="CE56" i="31"/>
  <c r="AV56" i="31"/>
  <c r="AG56" i="31"/>
  <c r="CI55" i="31"/>
  <c r="CG55" i="31"/>
  <c r="CH55" i="31" s="1"/>
  <c r="CJ55" i="31" s="1"/>
  <c r="CF55" i="31"/>
  <c r="CE55" i="31"/>
  <c r="AV55" i="31"/>
  <c r="CI54" i="31"/>
  <c r="CF54" i="31"/>
  <c r="CE54" i="31"/>
  <c r="CG54" i="31" s="1"/>
  <c r="CH54" i="31" s="1"/>
  <c r="CJ54" i="31" s="1"/>
  <c r="AV54" i="31"/>
  <c r="AQ54" i="31"/>
  <c r="AL54" i="31"/>
  <c r="AG54" i="31"/>
  <c r="AB54" i="31"/>
  <c r="CI53" i="31"/>
  <c r="CF53" i="31"/>
  <c r="CE53" i="31"/>
  <c r="CG53" i="31" s="1"/>
  <c r="CH53" i="31" s="1"/>
  <c r="CJ53" i="31" s="1"/>
  <c r="AV53" i="31"/>
  <c r="CI52" i="31"/>
  <c r="CH52" i="31"/>
  <c r="CJ52" i="31" s="1"/>
  <c r="CG52" i="31"/>
  <c r="CF52" i="31"/>
  <c r="CE52" i="31"/>
  <c r="AV52" i="31"/>
  <c r="AQ52" i="31"/>
  <c r="AL52" i="31"/>
  <c r="AG52" i="31"/>
  <c r="AB52" i="31"/>
  <c r="W52" i="31"/>
  <c r="CI51" i="31"/>
  <c r="CH51" i="31"/>
  <c r="CJ51" i="31" s="1"/>
  <c r="CG51" i="31"/>
  <c r="CF51" i="31"/>
  <c r="CE51" i="31"/>
  <c r="AV51" i="31"/>
  <c r="CI50" i="31"/>
  <c r="CG50" i="31"/>
  <c r="CH50" i="31" s="1"/>
  <c r="CJ50" i="31" s="1"/>
  <c r="CF50" i="31"/>
  <c r="CE50" i="31"/>
  <c r="AV50" i="31"/>
  <c r="CI49" i="31"/>
  <c r="CF49" i="31"/>
  <c r="CE49" i="31"/>
  <c r="AV49" i="31"/>
  <c r="AQ49" i="31"/>
  <c r="AL49" i="31"/>
  <c r="AG49" i="31"/>
  <c r="AB49" i="31"/>
  <c r="W49" i="31"/>
  <c r="CI48" i="31"/>
  <c r="CF48" i="31"/>
  <c r="CE48" i="31"/>
  <c r="AV48" i="31"/>
  <c r="AQ48" i="31"/>
  <c r="AL48" i="31"/>
  <c r="AG48" i="31"/>
  <c r="AB48" i="31"/>
  <c r="W48" i="31"/>
  <c r="CI47" i="31"/>
  <c r="CF47" i="31"/>
  <c r="CE47" i="31"/>
  <c r="AV47" i="31"/>
  <c r="AQ47" i="31"/>
  <c r="AL47" i="31"/>
  <c r="AG47" i="31"/>
  <c r="AB47" i="31"/>
  <c r="CI46" i="31"/>
  <c r="CF46" i="31"/>
  <c r="CE46" i="31"/>
  <c r="CG46" i="31" s="1"/>
  <c r="CH46" i="31" s="1"/>
  <c r="CJ46" i="31" s="1"/>
  <c r="AV46" i="31"/>
  <c r="CI45" i="31"/>
  <c r="CH45" i="31"/>
  <c r="CJ45" i="31" s="1"/>
  <c r="CG45" i="31"/>
  <c r="CF45" i="31"/>
  <c r="CE45" i="31"/>
  <c r="AV45" i="31"/>
  <c r="AG45" i="31"/>
  <c r="CI44" i="31"/>
  <c r="CH44" i="31"/>
  <c r="CJ44" i="31" s="1"/>
  <c r="CG44" i="31"/>
  <c r="CF44" i="31"/>
  <c r="CE44" i="31"/>
  <c r="AV44" i="31"/>
  <c r="AQ44" i="31"/>
  <c r="AL44" i="31"/>
  <c r="AG44" i="31"/>
  <c r="AB44" i="31"/>
  <c r="W44" i="31"/>
  <c r="CI43" i="31"/>
  <c r="CH43" i="31"/>
  <c r="CJ43" i="31" s="1"/>
  <c r="CG43" i="31"/>
  <c r="CF43" i="31"/>
  <c r="CE43" i="31"/>
  <c r="AV43" i="31"/>
  <c r="AG43" i="31"/>
  <c r="CJ42" i="31"/>
  <c r="CF42" i="31"/>
  <c r="CE42" i="31"/>
  <c r="CG42" i="31" s="1"/>
  <c r="AV42" i="31"/>
  <c r="AG42" i="31"/>
  <c r="CI41" i="31"/>
  <c r="CF41" i="31"/>
  <c r="CE41" i="31"/>
  <c r="CG41" i="31" s="1"/>
  <c r="CH41" i="31" s="1"/>
  <c r="AV41" i="31"/>
  <c r="AG41" i="31"/>
  <c r="CI40" i="31"/>
  <c r="CF40" i="31"/>
  <c r="CE40" i="31"/>
  <c r="CG40" i="31" s="1"/>
  <c r="CH40" i="31" s="1"/>
  <c r="AV40" i="31"/>
  <c r="AQ40" i="31"/>
  <c r="AL40" i="31"/>
  <c r="AG40" i="31"/>
  <c r="AB40" i="31"/>
  <c r="W40" i="31"/>
  <c r="CI39" i="31"/>
  <c r="CH39" i="31"/>
  <c r="CJ39" i="31" s="1"/>
  <c r="CF39" i="31"/>
  <c r="CE39" i="31"/>
  <c r="CG39" i="31" s="1"/>
  <c r="AV39" i="31"/>
  <c r="AG39" i="31"/>
  <c r="CG38" i="31"/>
  <c r="CH38" i="31" s="1"/>
  <c r="CJ38" i="31" s="1"/>
  <c r="CF38" i="31"/>
  <c r="CE38" i="31"/>
  <c r="AV38" i="31"/>
  <c r="AG38" i="31"/>
  <c r="CI36" i="31"/>
  <c r="CH36" i="31"/>
  <c r="CJ36" i="31" s="1"/>
  <c r="CG36" i="31"/>
  <c r="CF36" i="31"/>
  <c r="CE36" i="31"/>
  <c r="AQ36" i="31"/>
  <c r="AG36" i="31"/>
  <c r="AB36" i="31"/>
  <c r="W36" i="31"/>
  <c r="CI35" i="31"/>
  <c r="CF35" i="31"/>
  <c r="CE35" i="31"/>
  <c r="AV35" i="31"/>
  <c r="AQ35" i="31"/>
  <c r="AL35" i="31"/>
  <c r="AG35" i="31"/>
  <c r="AB35" i="31"/>
  <c r="W35" i="31"/>
  <c r="CI34" i="31"/>
  <c r="CF34" i="31"/>
  <c r="CE34" i="31"/>
  <c r="CI33" i="31"/>
  <c r="CG33" i="31"/>
  <c r="CH33" i="31" s="1"/>
  <c r="CJ33" i="31" s="1"/>
  <c r="CF33" i="31"/>
  <c r="CE33" i="31"/>
  <c r="CI32" i="31"/>
  <c r="CF32" i="31"/>
  <c r="CE32" i="31"/>
  <c r="CG32" i="31" s="1"/>
  <c r="CH32" i="31" s="1"/>
  <c r="CJ32" i="31" s="1"/>
  <c r="AV32" i="31"/>
  <c r="AG32" i="31"/>
  <c r="CI31" i="31"/>
  <c r="CF31" i="31"/>
  <c r="CE31" i="31"/>
  <c r="CG31" i="31" s="1"/>
  <c r="CH31" i="31" s="1"/>
  <c r="AV31" i="31"/>
  <c r="AG31" i="31"/>
  <c r="CI30" i="31"/>
  <c r="CF30" i="31"/>
  <c r="CE30" i="31"/>
  <c r="CG30" i="31" s="1"/>
  <c r="CH30" i="31" s="1"/>
  <c r="AV30" i="31"/>
  <c r="AT30" i="31"/>
  <c r="AG30" i="31"/>
  <c r="CI29" i="31"/>
  <c r="CF29" i="31"/>
  <c r="CG29" i="31" s="1"/>
  <c r="CH29" i="31" s="1"/>
  <c r="CJ29" i="31" s="1"/>
  <c r="CE29" i="31"/>
  <c r="AV29" i="31"/>
  <c r="AG29" i="31"/>
  <c r="AB29" i="31"/>
  <c r="W29" i="31"/>
  <c r="CI28" i="31"/>
  <c r="CH28" i="31"/>
  <c r="CJ28" i="31" s="1"/>
  <c r="CF28" i="31"/>
  <c r="CE28" i="31"/>
  <c r="CG28" i="31" s="1"/>
  <c r="AQ28" i="31"/>
  <c r="AL28" i="31"/>
  <c r="AG28" i="31"/>
  <c r="AB28" i="31"/>
  <c r="W28" i="31"/>
  <c r="CI27" i="31"/>
  <c r="AU27" i="31"/>
  <c r="AT27" i="31"/>
  <c r="AP27" i="31"/>
  <c r="AO27" i="31"/>
  <c r="AQ27" i="31" s="1"/>
  <c r="AK27" i="31"/>
  <c r="AJ27" i="31"/>
  <c r="AL27" i="31" s="1"/>
  <c r="AG27" i="31"/>
  <c r="AF27" i="31"/>
  <c r="CF27" i="31" s="1"/>
  <c r="AE27" i="31"/>
  <c r="AB27" i="31"/>
  <c r="W27" i="31"/>
  <c r="CI26" i="31"/>
  <c r="CG26" i="31"/>
  <c r="CH26" i="31" s="1"/>
  <c r="CJ26" i="31" s="1"/>
  <c r="CF26" i="31"/>
  <c r="CE26" i="31"/>
  <c r="CI25" i="31"/>
  <c r="CF25" i="31"/>
  <c r="CE25" i="31"/>
  <c r="CG25" i="31" s="1"/>
  <c r="CH25" i="31" s="1"/>
  <c r="CI24" i="31"/>
  <c r="CG24" i="31"/>
  <c r="CH24" i="31" s="1"/>
  <c r="CJ24" i="31" s="1"/>
  <c r="CF24" i="31"/>
  <c r="CE24" i="31"/>
  <c r="AV24" i="31"/>
  <c r="AQ24" i="31"/>
  <c r="AL24" i="31"/>
  <c r="AG24" i="31"/>
  <c r="AB24" i="31"/>
  <c r="W24" i="31"/>
  <c r="CI23" i="31"/>
  <c r="CG23" i="31"/>
  <c r="CH23" i="31" s="1"/>
  <c r="CJ23" i="31" s="1"/>
  <c r="CF23" i="31"/>
  <c r="CE23" i="31"/>
  <c r="AV23" i="31"/>
  <c r="AG23" i="31"/>
  <c r="CI22" i="31"/>
  <c r="CG22" i="31"/>
  <c r="CH22" i="31" s="1"/>
  <c r="CJ22" i="31" s="1"/>
  <c r="CF22" i="31"/>
  <c r="CE22" i="31"/>
  <c r="AV22" i="31"/>
  <c r="CI21" i="31"/>
  <c r="CF21" i="31"/>
  <c r="CE21" i="31"/>
  <c r="AG21" i="31"/>
  <c r="CI20" i="31"/>
  <c r="CF20" i="31"/>
  <c r="CE20" i="31"/>
  <c r="CG20" i="31" s="1"/>
  <c r="CH20" i="31" s="1"/>
  <c r="CJ20" i="31" s="1"/>
  <c r="AG20" i="31"/>
  <c r="CI19" i="31"/>
  <c r="CF19" i="31"/>
  <c r="CE19" i="31"/>
  <c r="CG19" i="31" s="1"/>
  <c r="CH19" i="31" s="1"/>
  <c r="CJ19" i="31" s="1"/>
  <c r="CI18" i="31"/>
  <c r="CF18" i="31"/>
  <c r="CE18" i="31"/>
  <c r="CG18" i="31" s="1"/>
  <c r="CH18" i="31" s="1"/>
  <c r="CJ18" i="31" s="1"/>
  <c r="AG18" i="31"/>
  <c r="CI17" i="31"/>
  <c r="CF17" i="31"/>
  <c r="CE17" i="31"/>
  <c r="CG17" i="31" s="1"/>
  <c r="CH17" i="31" s="1"/>
  <c r="CJ17" i="31" s="1"/>
  <c r="AG17" i="31"/>
  <c r="CI16" i="31"/>
  <c r="CH16" i="31"/>
  <c r="CJ16" i="31" s="1"/>
  <c r="CG16" i="31"/>
  <c r="CF16" i="31"/>
  <c r="CE16" i="31"/>
  <c r="AG16" i="31"/>
  <c r="CI15" i="31"/>
  <c r="CG15" i="31"/>
  <c r="CH15" i="31" s="1"/>
  <c r="CJ15" i="31" s="1"/>
  <c r="CF15" i="31"/>
  <c r="CE15" i="31"/>
  <c r="AL15" i="31"/>
  <c r="AG15" i="31"/>
  <c r="AB15" i="31"/>
  <c r="W15" i="31"/>
  <c r="CI14" i="31"/>
  <c r="CF14" i="31"/>
  <c r="CE14" i="31"/>
  <c r="CG14" i="31" s="1"/>
  <c r="CH14" i="31" s="1"/>
  <c r="AV14" i="31"/>
  <c r="CI13" i="31"/>
  <c r="CH13" i="31"/>
  <c r="CJ13" i="31" s="1"/>
  <c r="CG13" i="31"/>
  <c r="CF13" i="31"/>
  <c r="CE13" i="31"/>
  <c r="AV13" i="31"/>
  <c r="AG13" i="31"/>
  <c r="CB12" i="31"/>
  <c r="CA12" i="31"/>
  <c r="BZ12" i="31"/>
  <c r="BY12" i="31"/>
  <c r="BX12" i="31"/>
  <c r="BW12" i="31"/>
  <c r="BV12" i="31"/>
  <c r="BU12" i="31"/>
  <c r="BT12" i="31"/>
  <c r="BS12" i="31"/>
  <c r="BR12" i="31"/>
  <c r="BQ12" i="31"/>
  <c r="BP12" i="31"/>
  <c r="BO12" i="31"/>
  <c r="BN12" i="31"/>
  <c r="BM12" i="31"/>
  <c r="BL12" i="31"/>
  <c r="BK12" i="31"/>
  <c r="BJ12" i="31"/>
  <c r="BI12" i="31"/>
  <c r="BH12" i="31"/>
  <c r="BG12" i="31"/>
  <c r="BF12" i="31"/>
  <c r="BE12" i="31"/>
  <c r="BD12" i="31"/>
  <c r="BC12" i="31"/>
  <c r="BB12" i="31"/>
  <c r="BA12" i="31"/>
  <c r="AZ12" i="31"/>
  <c r="AY12" i="31"/>
  <c r="AX12" i="31"/>
  <c r="AW12" i="31"/>
  <c r="AV12" i="31"/>
  <c r="AU12" i="31"/>
  <c r="AT12" i="31"/>
  <c r="AS12" i="31"/>
  <c r="AR12" i="31"/>
  <c r="AQ12" i="31"/>
  <c r="AP12" i="31"/>
  <c r="AO12" i="31"/>
  <c r="AN12" i="31"/>
  <c r="AM12" i="31"/>
  <c r="AL12" i="31"/>
  <c r="AK12" i="31"/>
  <c r="AJ12" i="31"/>
  <c r="AI12" i="31"/>
  <c r="AH12" i="31"/>
  <c r="AG12" i="31"/>
  <c r="AF12" i="31"/>
  <c r="AE12" i="31"/>
  <c r="AD12" i="31"/>
  <c r="AC12" i="31"/>
  <c r="AB12" i="31"/>
  <c r="AA12" i="31"/>
  <c r="Z12" i="31"/>
  <c r="Y12" i="31"/>
  <c r="X12" i="31"/>
  <c r="W12" i="31"/>
  <c r="V12" i="31"/>
  <c r="U12" i="31"/>
  <c r="CG21" i="31" l="1"/>
  <c r="CH21" i="31" s="1"/>
  <c r="CJ21" i="31" s="1"/>
  <c r="CG47" i="31"/>
  <c r="CH47" i="31" s="1"/>
  <c r="CJ47" i="31" s="1"/>
  <c r="CG49" i="31"/>
  <c r="CH49" i="31" s="1"/>
  <c r="CJ49" i="31" s="1"/>
  <c r="CH35" i="31"/>
  <c r="CJ35" i="31" s="1"/>
  <c r="CG35" i="31"/>
  <c r="CJ14" i="31"/>
  <c r="CJ25" i="31"/>
  <c r="CJ30" i="31"/>
  <c r="CE27" i="31"/>
  <c r="CG27" i="31" s="1"/>
  <c r="CH27" i="31" s="1"/>
  <c r="CJ27" i="31" s="1"/>
  <c r="AU103" i="31"/>
  <c r="AV27" i="31"/>
  <c r="CJ31" i="31"/>
  <c r="CH34" i="31"/>
  <c r="CJ34" i="31" s="1"/>
  <c r="CG34" i="31"/>
  <c r="CG48" i="31"/>
  <c r="CH48" i="31" s="1"/>
  <c r="CJ48" i="31" s="1"/>
  <c r="AA96" i="30" l="1"/>
  <c r="AA95" i="30"/>
  <c r="R95" i="30"/>
  <c r="L95" i="30"/>
  <c r="R94" i="30"/>
  <c r="L94" i="30"/>
  <c r="R93" i="30"/>
  <c r="L93" i="30"/>
  <c r="R92" i="30"/>
  <c r="L92" i="30"/>
  <c r="AA91" i="30"/>
  <c r="AA90" i="30"/>
  <c r="R90" i="30"/>
  <c r="L90" i="30"/>
  <c r="R89" i="30"/>
  <c r="L89" i="30"/>
  <c r="R88" i="30"/>
  <c r="L88" i="30"/>
  <c r="R87" i="30"/>
  <c r="L87" i="30"/>
  <c r="AA84" i="30"/>
  <c r="R84" i="30"/>
  <c r="L84" i="30"/>
  <c r="AA83" i="30"/>
  <c r="AA81" i="30"/>
  <c r="R81" i="30"/>
  <c r="L81" i="30"/>
  <c r="R80" i="30"/>
  <c r="L80" i="30"/>
  <c r="R78" i="30"/>
  <c r="L78" i="30"/>
  <c r="R76" i="30"/>
  <c r="L76" i="30"/>
  <c r="R73" i="30"/>
  <c r="L73" i="30"/>
  <c r="R70" i="30"/>
  <c r="L70" i="30"/>
  <c r="R68" i="30"/>
  <c r="L68" i="30"/>
  <c r="R66" i="30"/>
  <c r="L66" i="30"/>
  <c r="R64" i="30"/>
  <c r="L64" i="30"/>
  <c r="R63" i="30"/>
  <c r="L63" i="30"/>
  <c r="R62" i="30"/>
  <c r="L62" i="30"/>
  <c r="R61" i="30"/>
  <c r="L61" i="30"/>
  <c r="R58" i="30"/>
  <c r="L58" i="30"/>
  <c r="R57" i="30"/>
  <c r="L57" i="30"/>
  <c r="R55" i="30"/>
  <c r="L55" i="30"/>
  <c r="R50" i="30"/>
  <c r="L50" i="30"/>
  <c r="R46" i="30"/>
  <c r="L46" i="30"/>
  <c r="R44" i="30"/>
  <c r="L44" i="30"/>
  <c r="R41" i="30"/>
  <c r="L41" i="30"/>
  <c r="R40" i="30"/>
  <c r="L40" i="30"/>
  <c r="R39" i="30"/>
  <c r="L39" i="30"/>
  <c r="R37" i="30"/>
  <c r="L37" i="30"/>
  <c r="L35" i="30"/>
  <c r="R30" i="30"/>
  <c r="L30" i="30"/>
  <c r="R28" i="30"/>
  <c r="L28" i="30"/>
  <c r="R25" i="30"/>
  <c r="L25" i="30"/>
  <c r="R24" i="30"/>
  <c r="L24" i="30"/>
  <c r="R22" i="30"/>
  <c r="L22" i="30"/>
  <c r="R21" i="30"/>
  <c r="L21" i="30"/>
  <c r="R19" i="30"/>
  <c r="L19" i="30"/>
  <c r="R18" i="30"/>
  <c r="L18" i="30"/>
  <c r="R14" i="30"/>
  <c r="L14" i="30"/>
  <c r="R13" i="30"/>
  <c r="L13" i="30"/>
  <c r="R12" i="30"/>
  <c r="L12" i="30"/>
  <c r="R11" i="30"/>
  <c r="L11" i="30"/>
  <c r="K65" i="20" l="1"/>
  <c r="A65" i="20"/>
  <c r="A56" i="20"/>
  <c r="A46" i="20"/>
  <c r="A45" i="20"/>
  <c r="A24" i="20"/>
  <c r="A23" i="20"/>
  <c r="AE15" i="18"/>
  <c r="AE16" i="18"/>
  <c r="AE17" i="18"/>
  <c r="AE18" i="18"/>
  <c r="AE19" i="18"/>
  <c r="AE20" i="18"/>
  <c r="AE21" i="18"/>
  <c r="AE22" i="18"/>
  <c r="AE23" i="18"/>
  <c r="AE24" i="18"/>
  <c r="AE25" i="18"/>
  <c r="AE26"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2" i="18"/>
  <c r="AE93" i="18"/>
  <c r="AE94" i="18"/>
  <c r="AE95" i="18"/>
  <c r="AE96" i="18"/>
  <c r="AE97" i="18"/>
  <c r="AE99" i="18"/>
  <c r="AE100" i="18"/>
  <c r="AE101" i="18"/>
  <c r="AE102" i="18"/>
  <c r="AE103" i="18"/>
  <c r="AE104" i="18"/>
  <c r="AE106" i="18"/>
  <c r="AE107" i="18"/>
  <c r="AE108" i="18"/>
  <c r="AE110" i="18"/>
  <c r="AE111" i="18"/>
  <c r="AE112" i="18"/>
  <c r="AE113" i="18"/>
  <c r="AE114" i="18"/>
  <c r="AE115" i="18"/>
  <c r="AE116" i="18"/>
  <c r="AE117" i="18"/>
  <c r="AE118" i="18"/>
  <c r="AE119" i="18"/>
  <c r="AE120" i="18"/>
  <c r="AE121" i="18"/>
  <c r="AE122" i="18"/>
  <c r="AE123" i="18"/>
  <c r="AE124" i="18"/>
  <c r="AE125" i="18"/>
  <c r="AE126" i="18"/>
  <c r="AE127" i="18"/>
  <c r="AE129" i="18"/>
  <c r="AE130" i="18"/>
  <c r="AE132" i="18"/>
  <c r="AE134" i="18"/>
  <c r="AE135" i="18"/>
  <c r="AE136" i="18"/>
  <c r="AE137" i="18"/>
  <c r="AE138" i="18"/>
  <c r="AE140" i="18"/>
  <c r="AE141" i="18"/>
  <c r="AE142" i="18"/>
  <c r="AE143" i="18"/>
  <c r="AE144" i="18"/>
  <c r="AE145" i="18"/>
  <c r="AE146" i="18"/>
  <c r="AE147" i="18"/>
  <c r="AE148" i="18"/>
  <c r="AE149" i="18"/>
  <c r="AE150" i="18"/>
  <c r="C16" i="26"/>
  <c r="AV150" i="18"/>
  <c r="AV147" i="18"/>
  <c r="AW147" i="18"/>
  <c r="AV146" i="18"/>
  <c r="AW146" i="18" s="1"/>
  <c r="AV145" i="18"/>
  <c r="AW145" i="18"/>
  <c r="AV141" i="18"/>
  <c r="AW141" i="18" s="1"/>
  <c r="AV136" i="18"/>
  <c r="AW136" i="18"/>
  <c r="AV135" i="18"/>
  <c r="AW135" i="18" s="1"/>
  <c r="AV124" i="18"/>
  <c r="AW124" i="18"/>
  <c r="AV119" i="18"/>
  <c r="AW119" i="18" s="1"/>
  <c r="AV118" i="18"/>
  <c r="AW118" i="18"/>
  <c r="AV117" i="18"/>
  <c r="AW117" i="18" s="1"/>
  <c r="AV116" i="18"/>
  <c r="AW116" i="18"/>
  <c r="AV115" i="18"/>
  <c r="AW115" i="18" s="1"/>
  <c r="AV114" i="18"/>
  <c r="AW114" i="18"/>
  <c r="AV112" i="18"/>
  <c r="AW112" i="18" s="1"/>
  <c r="AV110" i="18"/>
  <c r="AW110" i="18"/>
  <c r="AV98" i="18"/>
  <c r="AW98" i="18" s="1"/>
  <c r="AV97" i="18"/>
  <c r="AW97" i="18"/>
  <c r="AV95" i="18"/>
  <c r="AW95" i="18" s="1"/>
  <c r="AV91" i="18"/>
  <c r="AW91" i="18"/>
  <c r="AV90" i="18"/>
  <c r="AW90" i="18" s="1"/>
  <c r="AV89" i="18"/>
  <c r="AW89" i="18"/>
  <c r="AV88" i="18"/>
  <c r="AW88" i="18" s="1"/>
  <c r="AV87" i="18"/>
  <c r="AW87" i="18"/>
  <c r="AV86" i="18"/>
  <c r="AW86" i="18" s="1"/>
  <c r="AV85" i="18"/>
  <c r="AW85" i="18"/>
  <c r="AV84" i="18"/>
  <c r="AW84" i="18" s="1"/>
  <c r="AV83" i="18"/>
  <c r="AW83" i="18"/>
  <c r="AV49" i="18"/>
  <c r="AW49" i="18" s="1"/>
  <c r="AV48" i="18"/>
  <c r="AW48" i="18"/>
  <c r="AV47" i="18"/>
  <c r="AW47" i="18" s="1"/>
  <c r="AV45" i="18"/>
  <c r="AW45" i="18"/>
  <c r="AV37" i="18"/>
  <c r="AW37" i="18" s="1"/>
  <c r="AV36" i="18"/>
  <c r="AW36" i="18"/>
  <c r="AV35" i="18"/>
  <c r="AW35" i="18" s="1"/>
  <c r="AV34" i="18"/>
  <c r="AW34" i="18"/>
  <c r="AV28" i="18"/>
  <c r="AW28" i="18" s="1"/>
  <c r="AV24" i="18"/>
  <c r="AW24" i="18"/>
  <c r="AV23" i="18"/>
  <c r="AW23" i="18" s="1"/>
  <c r="AV22" i="18"/>
  <c r="AW22" i="18"/>
  <c r="AV19" i="18"/>
  <c r="AW19" i="18" s="1"/>
  <c r="A27" i="20"/>
  <c r="F27" i="20"/>
  <c r="A18" i="20"/>
  <c r="A9" i="20"/>
  <c r="G9" i="20"/>
  <c r="A70" i="20"/>
  <c r="G70" i="20"/>
  <c r="A69" i="20"/>
  <c r="F69" i="20"/>
  <c r="A68" i="20"/>
  <c r="F68" i="20"/>
  <c r="A67" i="20"/>
  <c r="G67" i="20"/>
  <c r="A66" i="20"/>
  <c r="F66" i="20"/>
  <c r="A64" i="20"/>
  <c r="G64" i="20"/>
  <c r="A63" i="20"/>
  <c r="G63" i="20"/>
  <c r="A62" i="20"/>
  <c r="G62" i="20"/>
  <c r="A61" i="20"/>
  <c r="G61" i="20"/>
  <c r="A60" i="20"/>
  <c r="G60" i="20"/>
  <c r="A59" i="20"/>
  <c r="F59" i="20"/>
  <c r="A58" i="20"/>
  <c r="F58" i="20"/>
  <c r="A57" i="20"/>
  <c r="G57" i="20"/>
  <c r="A55" i="20"/>
  <c r="G55" i="20"/>
  <c r="A54" i="20"/>
  <c r="A53" i="20"/>
  <c r="A52" i="20"/>
  <c r="G52" i="20"/>
  <c r="A51" i="20"/>
  <c r="F51" i="20"/>
  <c r="A50" i="20"/>
  <c r="F50" i="20"/>
  <c r="A49" i="20"/>
  <c r="G49" i="20"/>
  <c r="A48" i="20"/>
  <c r="G48" i="20"/>
  <c r="A47" i="20"/>
  <c r="G47" i="20"/>
  <c r="A44" i="20"/>
  <c r="G44" i="20"/>
  <c r="A43" i="20"/>
  <c r="G43" i="20"/>
  <c r="A42" i="20"/>
  <c r="F42" i="20"/>
  <c r="A41" i="20"/>
  <c r="G41" i="20"/>
  <c r="A40" i="20"/>
  <c r="F40" i="20"/>
  <c r="A39" i="20"/>
  <c r="G39" i="20"/>
  <c r="A38" i="20"/>
  <c r="F38" i="20"/>
  <c r="A37" i="20"/>
  <c r="G37" i="20"/>
  <c r="A36" i="20"/>
  <c r="A35" i="20"/>
  <c r="F35" i="20"/>
  <c r="A34" i="20"/>
  <c r="F34" i="20"/>
  <c r="A33" i="20"/>
  <c r="F33" i="20"/>
  <c r="A32" i="20"/>
  <c r="F32" i="20"/>
  <c r="A31" i="20"/>
  <c r="G31" i="20"/>
  <c r="A30" i="20"/>
  <c r="G30" i="20"/>
  <c r="A29" i="20"/>
  <c r="G29" i="20"/>
  <c r="A28" i="20"/>
  <c r="G28" i="20"/>
  <c r="A26" i="20"/>
  <c r="G26" i="20"/>
  <c r="A25" i="20"/>
  <c r="F25" i="20"/>
  <c r="A22" i="20"/>
  <c r="G22" i="20"/>
  <c r="A21" i="20"/>
  <c r="F21" i="20"/>
  <c r="A20" i="20"/>
  <c r="F20" i="20"/>
  <c r="A19" i="20"/>
  <c r="F19" i="20"/>
  <c r="A17" i="20"/>
  <c r="A16" i="20"/>
  <c r="A15" i="20"/>
  <c r="A14" i="20"/>
  <c r="A13" i="20"/>
  <c r="G13" i="20"/>
  <c r="A12" i="20"/>
  <c r="F12" i="20"/>
  <c r="A11" i="20"/>
  <c r="A10" i="20"/>
  <c r="X122" i="18"/>
  <c r="X121" i="18"/>
  <c r="Y34" i="18"/>
  <c r="Y150" i="18"/>
  <c r="Y148" i="18"/>
  <c r="AV148" i="18" s="1"/>
  <c r="Y147" i="18"/>
  <c r="Y146" i="18"/>
  <c r="Y145" i="18"/>
  <c r="Y144" i="18"/>
  <c r="AV144" i="18"/>
  <c r="Y142" i="18"/>
  <c r="AV142" i="18"/>
  <c r="Y141" i="18"/>
  <c r="Y138" i="18"/>
  <c r="AV138" i="18"/>
  <c r="Y137" i="18"/>
  <c r="AV137" i="18" s="1"/>
  <c r="Y136" i="18"/>
  <c r="Y135" i="18"/>
  <c r="Y124" i="18"/>
  <c r="Y123" i="18"/>
  <c r="AV123" i="18"/>
  <c r="Y122" i="18"/>
  <c r="AV122" i="18"/>
  <c r="Y121" i="18"/>
  <c r="AV121" i="18"/>
  <c r="Y120" i="18"/>
  <c r="AV120" i="18"/>
  <c r="Y118" i="18"/>
  <c r="Y117" i="18"/>
  <c r="Y116" i="18"/>
  <c r="Y115" i="18"/>
  <c r="Y114" i="18"/>
  <c r="Y112" i="18"/>
  <c r="Y110" i="18"/>
  <c r="Y108" i="18"/>
  <c r="AV108" i="18" s="1"/>
  <c r="Y107" i="18"/>
  <c r="AV107" i="18"/>
  <c r="Y106" i="18"/>
  <c r="AV106" i="18" s="1"/>
  <c r="Y104" i="18"/>
  <c r="AV104" i="18"/>
  <c r="Y103" i="18"/>
  <c r="AV103" i="18" s="1"/>
  <c r="Y102" i="18"/>
  <c r="AV102" i="18"/>
  <c r="Y101" i="18"/>
  <c r="AV101" i="18" s="1"/>
  <c r="Y100" i="18"/>
  <c r="AV100" i="18"/>
  <c r="Y99" i="18"/>
  <c r="AV99" i="18" s="1"/>
  <c r="Y98" i="18"/>
  <c r="Y97" i="18"/>
  <c r="Y96" i="18"/>
  <c r="AV96" i="18" s="1"/>
  <c r="Y95" i="18"/>
  <c r="Y94" i="18"/>
  <c r="AV94" i="18"/>
  <c r="Y91" i="18"/>
  <c r="Y90" i="18"/>
  <c r="Y89" i="18"/>
  <c r="Y88" i="18"/>
  <c r="Y87" i="18"/>
  <c r="Y86" i="18"/>
  <c r="Y85" i="18"/>
  <c r="Y84" i="18"/>
  <c r="Y83" i="18"/>
  <c r="Y50" i="18"/>
  <c r="AV50" i="18"/>
  <c r="Y48" i="18"/>
  <c r="Y47" i="18"/>
  <c r="Y46" i="18"/>
  <c r="AV46" i="18"/>
  <c r="Y45" i="18"/>
  <c r="Y38" i="18"/>
  <c r="AV38" i="18"/>
  <c r="Y37" i="18"/>
  <c r="Y36" i="18"/>
  <c r="Y35" i="18"/>
  <c r="Y28" i="18"/>
  <c r="Y24" i="18"/>
  <c r="Y23" i="18"/>
  <c r="Y22" i="18"/>
  <c r="Y21" i="18"/>
  <c r="AV21" i="18"/>
  <c r="Y19" i="18"/>
  <c r="Y16" i="18"/>
  <c r="AV16" i="18"/>
  <c r="P71" i="20"/>
  <c r="O71" i="20"/>
  <c r="M71" i="20"/>
  <c r="L71" i="20"/>
  <c r="Q70" i="20"/>
  <c r="N70" i="20"/>
  <c r="Q69" i="20"/>
  <c r="N69" i="20"/>
  <c r="Q68" i="20"/>
  <c r="N68" i="20"/>
  <c r="Q67" i="20"/>
  <c r="N67" i="20"/>
  <c r="Q66" i="20"/>
  <c r="N66" i="20"/>
  <c r="Q64" i="20"/>
  <c r="N64" i="20"/>
  <c r="Q63" i="20"/>
  <c r="N63" i="20"/>
  <c r="Q62" i="20"/>
  <c r="N62" i="20"/>
  <c r="Q61" i="20"/>
  <c r="N61" i="20"/>
  <c r="Q60" i="20"/>
  <c r="N60" i="20"/>
  <c r="Q59" i="20"/>
  <c r="N59" i="20"/>
  <c r="Q58" i="20"/>
  <c r="N58" i="20"/>
  <c r="Q57" i="20"/>
  <c r="N57" i="20"/>
  <c r="Q55" i="20"/>
  <c r="N55" i="20"/>
  <c r="Q54" i="20"/>
  <c r="N54" i="20"/>
  <c r="Q53" i="20"/>
  <c r="N53" i="20"/>
  <c r="Q52" i="20"/>
  <c r="N52" i="20"/>
  <c r="Q51" i="20"/>
  <c r="N51" i="20"/>
  <c r="Q50" i="20"/>
  <c r="N50" i="20"/>
  <c r="Q49" i="20"/>
  <c r="N49" i="20"/>
  <c r="Q48" i="20"/>
  <c r="N48" i="20"/>
  <c r="Q47" i="20"/>
  <c r="N47" i="20"/>
  <c r="Q44" i="20"/>
  <c r="N44" i="20"/>
  <c r="Q43" i="20"/>
  <c r="N43" i="20"/>
  <c r="Q42" i="20"/>
  <c r="N42" i="20"/>
  <c r="Q41" i="20"/>
  <c r="N41" i="20"/>
  <c r="Q40" i="20"/>
  <c r="N40" i="20"/>
  <c r="Q39" i="20"/>
  <c r="N39" i="20"/>
  <c r="Q38" i="20"/>
  <c r="N38" i="20"/>
  <c r="Q37" i="20"/>
  <c r="N37" i="20"/>
  <c r="Q36" i="20"/>
  <c r="N36" i="20"/>
  <c r="Q35" i="20"/>
  <c r="N35" i="20"/>
  <c r="Q34" i="20"/>
  <c r="N34" i="20"/>
  <c r="Q33" i="20"/>
  <c r="N33" i="20"/>
  <c r="Q32" i="20"/>
  <c r="N32" i="20"/>
  <c r="Q31" i="20"/>
  <c r="N31" i="20"/>
  <c r="Q30" i="20"/>
  <c r="N30" i="20"/>
  <c r="Q29" i="20"/>
  <c r="N29" i="20"/>
  <c r="Q28" i="20"/>
  <c r="N28" i="20"/>
  <c r="Q26" i="20"/>
  <c r="N26" i="20"/>
  <c r="Q25" i="20"/>
  <c r="N25" i="20"/>
  <c r="Q22" i="20"/>
  <c r="N22" i="20"/>
  <c r="Q21" i="20"/>
  <c r="N21" i="20"/>
  <c r="Q20" i="20"/>
  <c r="N20" i="20"/>
  <c r="Q19" i="20"/>
  <c r="N19" i="20"/>
  <c r="Q17" i="20"/>
  <c r="N17" i="20"/>
  <c r="Q16" i="20"/>
  <c r="N16" i="20"/>
  <c r="Q15" i="20"/>
  <c r="N15" i="20"/>
  <c r="Q14" i="20"/>
  <c r="N14" i="20"/>
  <c r="Q13" i="20"/>
  <c r="N13" i="20"/>
  <c r="Q12" i="20"/>
  <c r="N12" i="20"/>
  <c r="Q11" i="20"/>
  <c r="N11" i="20"/>
  <c r="Q10" i="20"/>
  <c r="N10" i="20"/>
  <c r="Q9" i="20"/>
  <c r="N9" i="20"/>
  <c r="G36" i="20"/>
  <c r="F36" i="20"/>
  <c r="G53" i="20"/>
  <c r="F53" i="20"/>
  <c r="H53" i="20"/>
  <c r="G54" i="20"/>
  <c r="F54" i="20"/>
  <c r="F62" i="20"/>
  <c r="G58" i="20"/>
  <c r="Q71" i="20"/>
  <c r="G20" i="20"/>
  <c r="H20" i="20"/>
  <c r="K56" i="20"/>
  <c r="G33" i="20"/>
  <c r="F15" i="20"/>
  <c r="F14" i="20"/>
  <c r="K45" i="20"/>
  <c r="G16" i="20"/>
  <c r="G15" i="20"/>
  <c r="F18" i="20"/>
  <c r="G18" i="20"/>
  <c r="K46" i="20"/>
  <c r="G35" i="20"/>
  <c r="H35" i="20"/>
  <c r="H62" i="20"/>
  <c r="F43" i="20"/>
  <c r="H43" i="20"/>
  <c r="G34" i="20"/>
  <c r="H34" i="20"/>
  <c r="G66" i="20"/>
  <c r="H66" i="20"/>
  <c r="H54" i="20"/>
  <c r="F63" i="20"/>
  <c r="G59" i="20"/>
  <c r="H59" i="20"/>
  <c r="H33" i="20"/>
  <c r="F28" i="20"/>
  <c r="H28" i="20"/>
  <c r="G51" i="20"/>
  <c r="H51" i="20"/>
  <c r="E9" i="20"/>
  <c r="E71" i="20"/>
  <c r="F26" i="20"/>
  <c r="H26" i="20"/>
  <c r="F49" i="20"/>
  <c r="H49" i="20"/>
  <c r="F70" i="20"/>
  <c r="H70" i="20"/>
  <c r="F44" i="20"/>
  <c r="H44" i="20"/>
  <c r="H63" i="20"/>
  <c r="G40" i="20"/>
  <c r="H40" i="20"/>
  <c r="G50" i="20"/>
  <c r="H50" i="20"/>
  <c r="F16" i="20"/>
  <c r="K23" i="20"/>
  <c r="K24" i="20"/>
  <c r="F48" i="20"/>
  <c r="H48" i="20"/>
  <c r="G32" i="20"/>
  <c r="H32" i="20"/>
  <c r="F31" i="20"/>
  <c r="H31" i="20"/>
  <c r="G14" i="20"/>
  <c r="F9" i="20"/>
  <c r="H9" i="20"/>
  <c r="F13" i="20"/>
  <c r="H13" i="20"/>
  <c r="H15" i="20"/>
  <c r="F30" i="20"/>
  <c r="H30" i="20"/>
  <c r="G11" i="20"/>
  <c r="G69" i="20"/>
  <c r="H69" i="20"/>
  <c r="H58" i="20"/>
  <c r="G12" i="20"/>
  <c r="H12" i="20"/>
  <c r="F11" i="20"/>
  <c r="F39" i="20"/>
  <c r="H39" i="20"/>
  <c r="N71" i="20"/>
  <c r="G68" i="20"/>
  <c r="H68" i="20"/>
  <c r="G10" i="20"/>
  <c r="H36" i="20"/>
  <c r="G21" i="20"/>
  <c r="H21" i="20"/>
  <c r="F10" i="20"/>
  <c r="F52" i="20"/>
  <c r="H52" i="20"/>
  <c r="F67" i="20"/>
  <c r="H67" i="20"/>
  <c r="G38" i="20"/>
  <c r="H38" i="20"/>
  <c r="G19" i="20"/>
  <c r="H19" i="20"/>
  <c r="G27" i="20"/>
  <c r="F64" i="20"/>
  <c r="H64" i="20"/>
  <c r="F55" i="20"/>
  <c r="H55" i="20"/>
  <c r="F47" i="20"/>
  <c r="H47" i="20"/>
  <c r="F37" i="20"/>
  <c r="H37" i="20"/>
  <c r="F29" i="20"/>
  <c r="H29" i="20"/>
  <c r="F17" i="20"/>
  <c r="G17" i="20"/>
  <c r="F61" i="20"/>
  <c r="H61" i="20"/>
  <c r="G42" i="20"/>
  <c r="H42" i="20"/>
  <c r="G25" i="20"/>
  <c r="H25" i="20"/>
  <c r="F57" i="20"/>
  <c r="H57" i="20"/>
  <c r="F41" i="20"/>
  <c r="H41" i="20"/>
  <c r="F22" i="20"/>
  <c r="H22" i="20"/>
  <c r="F60" i="20"/>
  <c r="H60" i="20"/>
  <c r="K35" i="20"/>
  <c r="K25" i="20"/>
  <c r="K34" i="20"/>
  <c r="K11" i="20"/>
  <c r="K29" i="20"/>
  <c r="K53" i="20"/>
  <c r="H16" i="20"/>
  <c r="H14" i="20"/>
  <c r="K58" i="20"/>
  <c r="K39" i="20"/>
  <c r="K41" i="20"/>
  <c r="K21" i="20"/>
  <c r="H17" i="20"/>
  <c r="K67" i="20"/>
  <c r="K62" i="20"/>
  <c r="K10" i="20"/>
  <c r="K51" i="20"/>
  <c r="K22" i="20"/>
  <c r="F71" i="20"/>
  <c r="K54" i="20"/>
  <c r="K36" i="20"/>
  <c r="H11" i="20"/>
  <c r="K20" i="20"/>
  <c r="H10" i="20"/>
  <c r="K59" i="20"/>
  <c r="G71" i="20"/>
  <c r="K44" i="20"/>
  <c r="K49" i="20"/>
  <c r="K64" i="20"/>
  <c r="K52" i="20"/>
  <c r="K28" i="20"/>
  <c r="K40" i="20"/>
  <c r="K55" i="20"/>
  <c r="K31" i="20"/>
  <c r="K37" i="20"/>
  <c r="K61" i="20"/>
  <c r="K48" i="20"/>
  <c r="K9" i="20"/>
  <c r="K47" i="20"/>
  <c r="K60" i="20"/>
  <c r="K33" i="20"/>
  <c r="K19" i="20"/>
  <c r="K42" i="20"/>
  <c r="K66" i="20"/>
  <c r="K12" i="20"/>
  <c r="K26" i="20"/>
  <c r="K63" i="20"/>
  <c r="K32" i="20"/>
  <c r="K57" i="20"/>
  <c r="K70" i="20"/>
  <c r="I71" i="20"/>
  <c r="J71" i="20"/>
  <c r="K30" i="20"/>
  <c r="K38" i="20"/>
  <c r="K68" i="20"/>
  <c r="K69" i="20"/>
  <c r="K43" i="20"/>
  <c r="K50" i="20"/>
  <c r="H71" i="20"/>
  <c r="K71" i="20"/>
</calcChain>
</file>

<file path=xl/sharedStrings.xml><?xml version="1.0" encoding="utf-8"?>
<sst xmlns="http://schemas.openxmlformats.org/spreadsheetml/2006/main" count="9422" uniqueCount="4030">
  <si>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</si>
  <si>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</si>
  <si>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</si>
  <si>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</si>
  <si>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</si>
  <si>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</si>
  <si>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</si>
  <si>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</si>
  <si>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</si>
  <si>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</si>
  <si>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</si>
  <si>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</si>
  <si>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</si>
  <si>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</si>
  <si>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</si>
  <si>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</si>
  <si>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</si>
  <si>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</si>
  <si>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</si>
  <si>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</si>
  <si>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</si>
  <si>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</si>
  <si>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</si>
  <si>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</si>
  <si>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</si>
  <si>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</si>
  <si>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</si>
  <si>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</si>
  <si>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</si>
  <si>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</si>
  <si>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</si>
  <si>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</si>
  <si>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</si>
  <si>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</si>
  <si>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</si>
  <si>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</si>
  <si>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</si>
  <si>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</si>
  <si>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</si>
  <si>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</si>
  <si>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</si>
  <si>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</si>
  <si>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</si>
  <si>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</si>
  <si>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</si>
  <si>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</si>
  <si>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</si>
  <si>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</si>
  <si>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</si>
  <si>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</si>
  <si>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</si>
  <si>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</si>
  <si>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</si>
  <si>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</si>
  <si>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</si>
  <si>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</si>
  <si>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</si>
  <si>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</si>
  <si>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</si>
  <si>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</si>
  <si>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</si>
  <si>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</si>
  <si>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</si>
  <si>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</si>
  <si>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</si>
  <si>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</si>
  <si>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</si>
  <si>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</si>
  <si>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</si>
  <si>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</si>
  <si>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</si>
  <si>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</si>
  <si>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</si>
  <si>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</si>
  <si>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</si>
  <si>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</si>
  <si>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</si>
  <si>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</si>
  <si>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</si>
  <si>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</si>
  <si>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</si>
  <si>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</si>
  <si>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</si>
  <si>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</si>
  <si>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</si>
  <si>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</si>
  <si>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</si>
  <si>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</si>
  <si>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</si>
  <si>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</si>
  <si>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</si>
  <si>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</si>
  <si>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</si>
  <si>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</si>
  <si>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</si>
  <si>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</si>
  <si>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</si>
  <si>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</si>
  <si>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</si>
  <si>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</si>
  <si>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</si>
  <si>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</si>
  <si>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</si>
  <si>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</si>
  <si>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</si>
  <si>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</si>
  <si>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</si>
  <si>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</si>
  <si>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</si>
  <si>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</si>
  <si>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</si>
  <si>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</si>
  <si>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</si>
  <si>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</si>
  <si>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</si>
  <si>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</si>
  <si>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</si>
  <si>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</si>
  <si>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</si>
  <si>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</si>
  <si>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</si>
  <si>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</si>
  <si>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</si>
  <si>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</si>
  <si>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</si>
  <si>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</si>
  <si>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</si>
  <si>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</si>
  <si>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</si>
  <si>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</si>
  <si>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</si>
  <si>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</si>
  <si>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</si>
  <si>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</si>
  <si>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</si>
  <si>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</si>
  <si>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</si>
  <si>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</si>
  <si>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</si>
  <si>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</si>
  <si>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</si>
  <si>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</si>
  <si>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</si>
  <si>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</si>
  <si>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</si>
  <si>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</si>
  <si>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</si>
  <si>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</si>
  <si>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</si>
  <si>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</si>
  <si>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</si>
  <si>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</si>
  <si>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</si>
  <si>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</si>
  <si>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</si>
  <si>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</si>
  <si>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</si>
  <si>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</si>
  <si>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</si>
  <si>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</si>
  <si>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</si>
  <si>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</si>
  <si>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</si>
  <si>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</si>
  <si>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</si>
  <si>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</si>
  <si>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</si>
  <si>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</si>
  <si>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</si>
  <si>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</si>
  <si>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</si>
  <si>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</si>
  <si>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</si>
  <si>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</si>
  <si>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</si>
  <si>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</si>
  <si>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</si>
  <si>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</si>
  <si>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</si>
  <si>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</si>
  <si>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</si>
  <si>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</si>
  <si>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</si>
  <si>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</si>
  <si>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</si>
  <si>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</si>
  <si>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</si>
  <si>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</si>
  <si>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</si>
  <si>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</si>
  <si>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</si>
  <si>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</si>
  <si>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</si>
  <si>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</si>
  <si>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</si>
  <si>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</si>
  <si>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</si>
  <si>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</si>
  <si>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</si>
  <si>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</si>
  <si>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</si>
  <si>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</si>
  <si>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</si>
  <si>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</si>
  <si>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</si>
  <si>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</si>
  <si>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</si>
  <si>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</si>
  <si>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</si>
  <si>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</si>
  <si>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</si>
  <si>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</si>
  <si>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</si>
  <si>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</si>
  <si>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</si>
  <si>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</si>
  <si>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</si>
  <si>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</si>
  <si>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</si>
  <si>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</si>
  <si>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</si>
  <si>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</si>
  <si>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</si>
  <si>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</si>
  <si>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</si>
  <si>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</si>
  <si>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</si>
  <si>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</si>
  <si>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</si>
  <si>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</si>
  <si>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</si>
  <si>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</si>
  <si>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</si>
  <si>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</si>
  <si>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</si>
  <si>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</si>
  <si>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</si>
  <si>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</si>
  <si>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</si>
  <si>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</si>
  <si>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</si>
  <si>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</si>
  <si>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</si>
  <si>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</si>
  <si>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</si>
  <si>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</si>
  <si>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</si>
  <si>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</si>
  <si>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</si>
  <si>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</si>
  <si>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</si>
  <si>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</si>
  <si>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</si>
  <si>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</si>
  <si>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</si>
  <si>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</si>
  <si>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</si>
  <si>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</si>
  <si>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</si>
  <si>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</si>
  <si>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</si>
  <si>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</si>
  <si>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</si>
  <si>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</si>
  <si>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</si>
  <si>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</si>
  <si>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</si>
  <si>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</si>
  <si>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</si>
  <si>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</si>
  <si>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</si>
  <si>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</si>
  <si>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</si>
  <si>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</si>
  <si>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</si>
  <si>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</si>
  <si>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</si>
  <si>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</si>
  <si>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</si>
  <si>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</si>
  <si>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</si>
  <si>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</si>
  <si>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</si>
  <si>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</si>
  <si>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</si>
  <si>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</si>
  <si>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</si>
  <si>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</si>
  <si>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</si>
  <si>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</si>
  <si>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</si>
  <si>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</si>
  <si>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</si>
  <si>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</si>
  <si>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</si>
  <si>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</si>
  <si>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</si>
  <si>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</si>
  <si>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</si>
  <si>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</si>
  <si>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</si>
  <si>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</si>
  <si>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</si>
  <si>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</si>
  <si>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</si>
  <si>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</si>
  <si>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</si>
  <si>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</si>
  <si>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</si>
  <si>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</si>
  <si>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</si>
  <si>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</si>
  <si>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</si>
  <si>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</si>
  <si>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</si>
  <si>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</si>
  <si>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</si>
  <si>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</si>
  <si>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</si>
  <si>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</si>
  <si>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</si>
  <si>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</si>
  <si>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</si>
  <si>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</si>
  <si>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</si>
  <si>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</si>
  <si>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</si>
  <si>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</si>
  <si>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</si>
  <si>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</si>
  <si>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</si>
  <si>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</si>
  <si>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</si>
  <si>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</si>
  <si>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</si>
  <si>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</si>
  <si>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</si>
  <si>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</si>
  <si>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</si>
  <si>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</si>
  <si>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</si>
  <si>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</si>
  <si>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</si>
  <si>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</si>
  <si>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</si>
  <si>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</si>
  <si>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</si>
  <si>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</si>
  <si>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</si>
  <si>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</si>
  <si>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</si>
  <si>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</si>
  <si>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</si>
  <si>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</si>
  <si>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</si>
  <si>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</si>
  <si>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</si>
  <si>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</si>
  <si>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</si>
  <si>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</si>
  <si>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</si>
  <si>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</si>
  <si>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</si>
  <si>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</si>
  <si>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</si>
  <si>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</si>
  <si>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</si>
  <si>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</si>
  <si>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</si>
  <si>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</si>
  <si>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</si>
  <si>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</si>
  <si>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</si>
  <si>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</si>
  <si>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</si>
  <si>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</si>
  <si>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</si>
  <si>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</si>
  <si>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</si>
  <si>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</si>
  <si>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</si>
  <si>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</si>
  <si>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</si>
  <si>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</si>
  <si>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</si>
  <si>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</si>
  <si>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</si>
  <si>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</si>
  <si>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</si>
  <si>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</si>
  <si>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</si>
  <si>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</si>
  <si>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</si>
  <si>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</si>
  <si>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</si>
  <si>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</si>
  <si>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</si>
  <si>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</si>
  <si>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</si>
  <si>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</si>
  <si>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</si>
  <si>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</si>
  <si>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</si>
  <si>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</si>
  <si>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Dependencia</t>
  </si>
  <si>
    <t>No. de acciones</t>
  </si>
  <si>
    <t>Subsecretaría Técnica</t>
  </si>
  <si>
    <t>Subsecretaría de Gestión Institucional</t>
  </si>
  <si>
    <t xml:space="preserve">Oficina de Control Disciplinario Interno </t>
  </si>
  <si>
    <t>Oficina Jurídica</t>
  </si>
  <si>
    <t>Dirección de Gestión Corporativa y sus Subdirecciones</t>
  </si>
  <si>
    <t>Dirección de Análisis y Diseño Estratégico y sus Subdirecciones</t>
  </si>
  <si>
    <t>Dirección Poblacional y sus Subdirecciones</t>
  </si>
  <si>
    <t>Dirección Territorial y sus Subdirecciones</t>
  </si>
  <si>
    <t>Dirección de Nutrición y Abastecimiento y sus Subdirecciones</t>
  </si>
  <si>
    <t>Dirección para la Inclusión y las Familias y sus Subdirecciones</t>
  </si>
  <si>
    <t>Dirección de Transferencias y su Subdirección</t>
  </si>
  <si>
    <t>Total</t>
  </si>
  <si>
    <t>PROCESO PLANEACIÓN ESTRATÉGICA
FORMATO FORMULACIÓN Y SEGUIMIENTO DEL PLAN DE ACCIÓN INSTITUCIONAL INTEGRADO</t>
  </si>
  <si>
    <t xml:space="preserve">Código: FOR-PE-001 </t>
  </si>
  <si>
    <t>Versión: 6</t>
  </si>
  <si>
    <t>Fecha: Memo I2022009074 - 11/03/2022</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</si>
  <si>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</si>
  <si>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</si>
  <si>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</si>
  <si>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</si>
  <si>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</si>
  <si>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</si>
  <si>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</si>
  <si>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</si>
  <si>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</si>
  <si>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r>
      <t>PLAN DE ACCIÓN INSTITUCIONAL VIGENCIA</t>
    </r>
    <r>
      <rPr>
        <sz val="12"/>
        <color theme="4"/>
        <rFont val="Arial"/>
        <family val="2"/>
      </rPr>
      <t xml:space="preserve"> </t>
    </r>
    <r>
      <rPr>
        <sz val="12"/>
        <rFont val="Arial"/>
        <family val="2"/>
      </rPr>
      <t>2023</t>
    </r>
  </si>
  <si>
    <t xml:space="preserve">IDENTIFICACIÓN </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</si>
  <si>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</si>
  <si>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</si>
  <si>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</si>
  <si>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</si>
  <si>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</si>
  <si>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</si>
  <si>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</si>
  <si>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</si>
  <si>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</si>
  <si>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</si>
  <si>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</si>
  <si>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Política o componente MIPG</t>
  </si>
  <si>
    <t xml:space="preserve">Fuente de financiación </t>
  </si>
  <si>
    <t xml:space="preserve">Plan de acción política pública poblacional asociada  </t>
  </si>
  <si>
    <t>Número de Acción / Actividad</t>
  </si>
  <si>
    <t>Acciones / actividades</t>
  </si>
  <si>
    <t>Meta</t>
  </si>
  <si>
    <t>Tendencia de meta</t>
  </si>
  <si>
    <t>Nombre del indicador de la meta</t>
  </si>
  <si>
    <t>Fórmula del indicador o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</si>
  <si>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</si>
  <si>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</si>
  <si>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</si>
  <si>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</si>
  <si>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</si>
  <si>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</si>
  <si>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</si>
  <si>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</si>
  <si>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</si>
  <si>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</si>
  <si>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</si>
  <si>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</si>
  <si>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</si>
  <si>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</si>
  <si>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</si>
  <si>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</si>
  <si>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</si>
  <si>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</si>
  <si>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</si>
  <si>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</si>
  <si>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</si>
  <si>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</si>
  <si>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</si>
  <si>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</si>
  <si>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</si>
  <si>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</si>
  <si>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</si>
  <si>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</si>
  <si>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</si>
  <si>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Todas las metas 2020 - 2024</t>
  </si>
  <si>
    <t xml:space="preserve">Elaborar el informe de seguimiento al cumplimiento de los objetivos de la Secretaría Distrital de Integración Social, en el marco del Comité Institucional de Gestión y desempeño.
</t>
  </si>
  <si>
    <t>Informe de seguimiento y acompañamiento a los Objetivos Estratégicos Institucionales de la SDIS</t>
  </si>
  <si>
    <t xml:space="preserve">Sumatoria de Informes de seguimiento a los objetivos estratégicos elaborados </t>
  </si>
  <si>
    <t>No programado</t>
  </si>
  <si>
    <t>Informe de gestión del Comité Institucional de Gestión y Desempeño</t>
  </si>
  <si>
    <t>Durante el primer semestre de 2023, se realizaron 16 sesiones de Comité Institucional de Gestión y Desempeño en las cuales se trataron los temas en cumplimiento de las funciones de la Resolución 1118 de 2023, por lo anterior, se dio cumplimiento a la elaboración del informe de enero a junio de 2023, que da cuenta de la gestión de la instancia liderada desde el Despacho. En este sentido, de acuerdo con el cálculo del indicador, se logró un 100% con respecto al informe programado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</si>
  <si>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</si>
  <si>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0.0</t>
  </si>
  <si>
    <t> </t>
  </si>
  <si>
    <t>Elaborar un reporte trimestral que dé cuenta del avance de la aplicación de la evaluación de apoyos alimentarios de la Entidad</t>
  </si>
  <si>
    <t>Reportes de avance de la aplicación de la evaluación de apoyos alimentarios de la Entidad elaborados</t>
  </si>
  <si>
    <t>Sumatoria de los reportes de avance de la aplicació de la evaluación de apoyos alimentarios de la Entidad elaborados</t>
  </si>
  <si>
    <t>31/12/2023</t>
  </si>
  <si>
    <t>Reporte de avance de la aplicación de la evaluación de apoyos alimentarios de la Entidad I trimestre</t>
  </si>
  <si>
    <t xml:space="preserve">Durante el primer trimestre de 2023 se finalizó el anexo técnico de la evaluación de apoyos alimentarios en conjunto con la Secretaría Distrital de Planeación, se participó en el Comité de diseño y seguimiento de evaluaciones del sector de Integración Social liderado por la SDP, y se gestiono el apoyo de la Dirección de Nutrición y Abastecimiento en la respuesta a las consultas técnicas u operativas sobre la evaluación. Lo anterior permitió el cumplimiento de la acción: Reporte de avance del primer trimestre en la aplicacion de la evaluacion de apoyos alimentarios, programados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</si>
  <si>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t>
    </r>
    <r>
      <rPr>
        <b/>
        <sz val="9"/>
        <color rgb="FF000000"/>
        <rFont val="Arial"/>
        <family val="2"/>
      </rPr>
      <t xml:space="preserve">Recomendación: 17/04/2023: se solicita ajustar el nombre del entregable con respecto a la evidencia programada. Fecha: 17/04/2023 la dependencia atiende la recomendación
</t>
    </r>
    <r>
      <rPr>
        <sz val="9"/>
        <color rgb="FF000000"/>
        <rFont val="Arial"/>
        <family val="2"/>
      </rPr>
      <t>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</si>
  <si>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avance de la aplicación de la evaluación de apoyos alimentarios de la Entidad II trimestre</t>
  </si>
  <si>
    <t>Durante el segundo trimestre de 2023, se elaboró el reporte de avance en la implementación de la evaluación de apoyos alimentarios adelantada en conjunto con la Secretaría Distrital de Planeación (SDP) donde se describen las acciones realizadas como parte de la fase de selección del evaluador, entre ellas: revisión y respuesta a las observaciones y consultas a los prepliegos de la convocatoria publicados en SECOP II por parte de las firmas consultoras interesadas en ejecutar la evaluación, consolidación de las bases de datos requeridas como insumo para la evaluación, evaluación de propuestas, entre otras.</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</si>
  <si>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</si>
  <si>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avance de la aplicación de la evaluación de apoyos alimentarios de la Entidad III trimestre</t>
  </si>
  <si>
    <t>Reporte de avance de la aplicación de la evaluación de apoyos alimentarios de la Entidad IV</t>
  </si>
  <si>
    <t>Elaborar el documento de la evaluación del programa Parceros por Bogotá</t>
  </si>
  <si>
    <t>Porcentaje de avance en la elaboración del documento  de la evaluación al servicio apoyos económicos para la juventud</t>
  </si>
  <si>
    <t>(Número de capítulos del  documento de la evaluación del programa Parceros por Bogotá elaborados/Total de capítulos del documento de evaluación del programa Parceros por Bogotá)*100</t>
  </si>
  <si>
    <t>Documento de la evaluación del programa Parceros por Bogotá elaborado al 34%</t>
  </si>
  <si>
    <t>En el segundo trimestre de 2023, se consolidó la versión preliminar del capítulo1. Apropiación del conocimiento - Curso de agentes comunitarios, los resultados del procesamiento de rúbricas consignados en el capítulo 2. Componente comportamental y actitudinal y el análisis de los grupos focales con psicosociales correspondiente al capítulo 3. Prácticas como parte del documento de la evaluación del programa Parceros por Bogotá, el cual estará compuesto por cinco (5) capítulos, además de la presentación e introducción. Es pertinente resaltar que estos capítulos son trabajados de forma paralela, por lo cual, los avances abarcan uno o más capítulos. Asimismo, al ser un documento en construcción pueden presentar cambios o ajustes de estructura o contenido.</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</si>
  <si>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21/07/2023: Se recomienda incluir en el avance cualitativo, el total de capítulos para efectos del cálculo del indicador y determinar el porcentaje de cumplimiento de acuerdo con el avance.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</si>
  <si>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Documento de la evaluación del programa Parceros por Bogotá elaborado al 67%</t>
  </si>
  <si>
    <t>Documento de la evaluación del programa Parceros por Bogotá elaborado al 100%</t>
  </si>
  <si>
    <t>Elaborar tres boletínes temáticos sobre servicios sociales o estrategias de la Entidad</t>
  </si>
  <si>
    <t>Número de boletines temáticos sobre servicios sociales o estrategias de la Entidad elaborados</t>
  </si>
  <si>
    <t>Sumatoria de los boletines temáticos sobre servicios sociales o estrategias de la Entidad elaborados</t>
  </si>
  <si>
    <t>Boletín temático sobre servicios sociales o estrategias de la Entidad</t>
  </si>
  <si>
    <t>En el segundo trimestre de 2023, se elaboró el boletín "Radiografía de la pobreza monetaria en la ruralidad de Bogotá 2021", cuyo objetivo es caracterizar la población rural en situación de pobreza monetaria a partir del análisis sociodemográfico de hogares y viviendas de los centros poblados y áreas rurales de la ciudad de Bogotá, con base en los microdatos de la Encuesta Multipropósito de Bogotá 2021. Este boletín fue publicado en la sección de "Estudios e investigaciones" de la página Web de la entidad.</t>
  </si>
  <si>
    <t>Realizar actividades de promoción y fortalecimiento de competencias en innovación social desde la Secretaría Distital de Integración Social</t>
  </si>
  <si>
    <t>Número de actividades de promoción y fortalecimiento de competencias en innovación social desde la Secretaría Distital de Integración Social, realizadas</t>
  </si>
  <si>
    <t>Sumatoria de actividades de promoción y fortalecimiento de competencias en innovación social desde la Secretaría Distital de Integración Social, realizadas.</t>
  </si>
  <si>
    <t>Evidencia de realización de actividades de promoción y fortalecimiento en innovación social.</t>
  </si>
  <si>
    <t xml:space="preserve">Durante el primer trimestre de 2023 se realizaron las siguientes acciones de promocion y fortalecimiento en innovacion social en la entidad: 1. Diseño beta del sitio concentrador Ecos innovación SDIS. 2. Diseño instrumento para levantamiento de información para elaboracion mapa del ecosistema de innovación de la SDIS. 3. Levantamiento de la información a 31 dependencias de la SDIS para el mapa del ecosistema de innovación de la SDIS. 4 Levantamiento de información en 42 dependencias para el Índice de innovación pública-IIP de la SDIS lo cual aporta al IIP de Bogotá.. Lo anterior permitió el cumplimiento de la acción: Evidencias de realizacion de actividades de promocion y fortalecimiento de la innovacion social,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</si>
  <si>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</si>
  <si>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primer trimestre de 2023 se realizaron las siguientes acciones de promocion y fortalecimiento en innovacion social en la entidad: 1. Tres noticias, en el sitio concentrador Ecos innovación SDIS, sobre Índice de innovación pública de la SDIS, SDIS en la Smart City Expo Bogotá 2023 y Proyecto Distrital Ciudadanía 360 . 2. Reporte de la información recolectada en la entidad para el Indice de innovación pública de Bogotá. 3. Investigación y redacción del artículo para la revista indexada y la ponencia "Personas mayores más vulnerables en la ciudad inteligente: La apuesta de Bogotá por reducir brechas de acceso a la tecnología" 4. Gestión para participación que incluye una ponencia en el Social Entrepreneurship Summit 2023. 5 Participación en el Smart City Expo Bogotá 2023. 6 Participación en la Activación de Datos en el marco de FestIBO 2023 con Includata de la SDIS. 7 Elaboración de un mapa del ecosistema de innovación de la entidad. Todo lo anterior permitió el cumplimiento de la acción: evidencias de la realizacion de actividades de promocion y fortalecimiento de la innovacion social, programados para el periodo. Por lo anterior, y de acuerdo con el cálculo del indicador, se logra un cumplimiento del 100% para este periodo. </t>
  </si>
  <si>
    <t>39. Diseñar e implementar una  estrategia de focalización ajustada a las realidades poblacionales y territoriales en el  marco de la Estrategia Territorial  Integral Social - ETIS</t>
  </si>
  <si>
    <t>Elaborar y/o actualizar documentos técnicos y/o procedimientos que permitan actualizar y/o optimizar la estrategia de focalización de acuerdo a las necesidades de la entidad</t>
  </si>
  <si>
    <t>Documentos técnicos y procedimientos elaborados y actualizados</t>
  </si>
  <si>
    <t>Número de documentos técnicos y procedimientos elaborados y actualizados</t>
  </si>
  <si>
    <t>Documento técnico o procedimiento actualizado</t>
  </si>
  <si>
    <t>En el segundo trimestre de 2023 se actualizó e  Procedimiento de Definición de Criterios de Priorización, Ingreso, Egreso y Restricciones de los Servicios Sociales, Modalidades y Estrategias PCD-PE-015  de acuerdo con lo establecido en la Resolución 218 de 2023 “Por la cual se definen las reglas y principios aplicables a los servicios sociales de la Secretaría Distrital de Integración Social, se adoptan los instrumentos de focalización, los criterios de ingreso, priorización, egreso y restricciones, y se dictan otras disposiciones”. Esto ha significado, realizar el ajuste del procedimiento en sus consideraciones generales, definiciones y actividades dentro del flujograma. Se aporta documento formalizado en Mapa de Procesos.</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</si>
  <si>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cumple
21/07/2023: Se recomienda cargar en las evidencias el procedimiento oficializado.
01/08/2023. la dependencia atendio la observacion, por lo tanto no se generan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</si>
  <si>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reporte mensual de personas en listados de priorización por servicio, modalidad o estrategia</t>
  </si>
  <si>
    <t>Reportes de personas en listados de priorización por servicio, modalidad o estrategia, elaborados</t>
  </si>
  <si>
    <t>Número de reportes de personas en listados de priorización por servicio, modalidad o estrategia, elaborado.</t>
  </si>
  <si>
    <t>Reportes mensuales de personas en listados de priorización por servicio, modalidad o estrategia</t>
  </si>
  <si>
    <t xml:space="preserve">Durante el primer trimestre de 2023 se generaron los reportes con el número de personas enviadas en los listados de priorización de los servicios que focalizan por instrumentos desde las competencias de la DADE, para los meses de enero, febrero y marzo de 2023. Lo anterior permitió el cumplimiento de la acción: Reportes mensuales de personas en listados de priorizacion en servicios, modalidades o estrategias,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</si>
  <si>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no cumple
Recomendación: 17/04/2023: se recomienda presentar los listados de priorización de manera independiente dado que la evidencia programada corresponde a 3 listados y se adjuntó uno con el consolidado de eneo a marzo. Fecha: 17/04/2023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</si>
  <si>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En el segundo trimestre de 2023 se generaron los listados de focalización y priorización para los servicios que usan herramientas de focalización según lo contemplado en el procedimiento y documento técnico de focalización, de la siguiente manera: abril 105.997 personas remitidas en listados de focalización y priorización, mayo 141.370 personas remitidas en listados de focalización y priorización y junio 139.834 personas remitidas en listados de focalización y priorización. Se aportaron los tres listados para cada uno de los citados meses.  </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</si>
  <si>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</si>
  <si>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realizados</t>
  </si>
  <si>
    <t>Número de reportes de planes de mejoramiento a cargo de la DADE y sus subdirecciones tecnicas realizados</t>
  </si>
  <si>
    <t>Correo electrónico con el Reporte de seguimiento de las acciones de mejora a cargo de la DADE y sus subdirecciones tecnicas, con sus respectivas evidencias</t>
  </si>
  <si>
    <t xml:space="preserve">Durante el primer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Correo electronico con el reporte de seguimiento de las acciones de mejora a cargo de la DADE y sus subdirecciones tecnicas,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</si>
  <si>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</si>
  <si>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de lo cual se adjunta la siguiente evidencia: Correo electronico con el reporte de seguimiento de las acciones de mejora a cargo de la DADE y sus subdirecciones tecnicas, realizado el 18 de abril de 2023. Por lo anterior, y de acuerdo con el cálculo del indicador, se logra un cumplimiento del 100% para este periodo. </t>
  </si>
  <si>
    <t>Realizar el cargue de los informes de presupuesto, deuda pública, inversiones, gestión y resultados, contratación y ocasionales (este último cuando aplique), de la Secretaría Distrital de Integración Social en la plataforma SIVICOF de la Contraloría de Bogotá.</t>
  </si>
  <si>
    <t>Informes y archivos de la SDIS cargados en SIVICOF</t>
  </si>
  <si>
    <t>Número de informes de Presupuesto, deuda pública, inversiones, gestión y resultados, contratación y ocasionales (este último cuando aplique), de la Secretaría Distrital de Integración Social cargados en la plataforma SIVICOF de la Contraloría de Bogotá.</t>
  </si>
  <si>
    <t>Reportes subidos a la plataforma dispuesta por el SIVICOF (uno mensual)</t>
  </si>
  <si>
    <t xml:space="preserve">Durante el primer trimestre de 2023 se realizó el cargue en el aplicativo SIVICOF de la Contraloría de Bogotá de las cuentas mensuales de diciembre 2022 (cargada en enero 2023),  enero (cargada en febrero 2023) y febrero de 2023 (cargada en marzo 2023), las cuales contienen los informes de Presupuesto, deuda pública, inversiones, gestión y resultados y contratación. Adicionalmente, se realizó el cargue de la cuenta anual de la vigencia 2022 (cargada en los meses de enero y febrero de 2023), la cual contiene los informes de: Presupuesto, Gestión y Resultados, Balance Social, Estadísticas – Informática, Contabilidad, Contratación, Control Fiscal Interno, Plan de Mejoramiento Seguimiento Entidad y Control Fiscal Interno Especiales. Lo anterior permitió el cumplimiento de la acción: Reportes subidos a la plataforma dispuesta por el SIVICOF, programados para el periodo. Por lo anterior, y de acuerdo con el cálculo del indicador, se logra un cumplimiento del 100% para este periodo. </t>
  </si>
  <si>
    <t xml:space="preserve">Durante el segundo trimestre de 2023 se realizó el cargue en el aplicativo SIVICOF de la Contraloría de Bogotá de las cuentas mensuales de marzo 2022 (cargada en abril 2023),  abril (cargada en mayo 2023) y mayo de 2023 (cargada en junio 2023), las cuales contienen los informes de Presupuesto, deuda pública, inversiones, gestión y resultados y contratación.   Lo anterior permitió el cumplimiento de la acción: Reportes subidos a la plataforma dispuesta por el SIVICOF,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</si>
  <si>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cumple
21/07/2023: Se recomienda cargar el reporte del sistema SIVICOF como se realizó en el trimestre anterior.
03/08/2023, la Dependencia atiende la recomendación, por lo tanto no se generan mas onservaciones.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</si>
  <si>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Consolidar el reporte de monitoreo trimestral a los riesgos de gestión en el marco de los proceso institucionales</t>
  </si>
  <si>
    <t>Reporte consolidado de monitoreo de los riesgos de gestión</t>
  </si>
  <si>
    <t xml:space="preserve">Número de reportes consolidados de monitoreo de los riesgos </t>
  </si>
  <si>
    <t>Reporte de monitoreo de los riesgos consolidado primer trimestre</t>
  </si>
  <si>
    <t>Se entrega el reporte consolidado de riesgos con corte al 31 de marzo de 2023</t>
  </si>
  <si>
    <t>Reporte de monitoreo de los riesgos consolidado segundo trimestre</t>
  </si>
  <si>
    <t>Reporte de riesgos consolidado</t>
  </si>
  <si>
    <t>Reporte de monitoreo de los riesgos consolidado tercer trimestre</t>
  </si>
  <si>
    <t>Reporte de monitoreo de los riesgos consolidado cuarto trimestre</t>
  </si>
  <si>
    <t>Realizar los reportes de seguimiento a la implementacion del Plan de Participación ciudadana 2023</t>
  </si>
  <si>
    <t>Reportes de seguimiento al avance del Plan de participación ciudadana, realizados</t>
  </si>
  <si>
    <t>Número de reportes de seguimiento al avance del Plan de Participación Ciudadana realizados</t>
  </si>
  <si>
    <t>Reporte trimestral de seguimiento al avance del Plan de participación ciudadana</t>
  </si>
  <si>
    <t>Durante el segundo  trimestre de 2023, se realizó el reporte de seguimiento al cronograma de acciones que hacen parte del Plan de participación ciudadana de la Entidad con corte a 31 de marzo de 2023. Lo anterior permitió el cumplimiento del Reporte trimestral de seguimiento al avance del Plan de participación ciudadana, programado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</si>
  <si>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21/07/2023: Se recomienda ajustar el nombre de la evidencia de acuerdo con la evidencia programada para el periodo, dado que se programó la entrega de un reporte pero en la evidencia se encuentra como informe.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</si>
  <si>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los reportes de seguimiento a la implementacion de la estrategia de rendición de cuentas 2023</t>
  </si>
  <si>
    <t>Reportes de seguimiento al avance de la estrategia de rendición de cuentas, realizados</t>
  </si>
  <si>
    <t>Número de reportes de seguimiento al avance de la estrategia de rendición de cuentas, realizados</t>
  </si>
  <si>
    <t>Reporte trimestral de seguimiento al avance de la estrategia de rendición de cuentas</t>
  </si>
  <si>
    <t>Durante el segundo  trimestre de 2023, se presentó ante el Comité Institucional de Gestión y Desempeño el seguimiento de la estrategia de rendicion de cuentas con corte a 31 de marzo de 2023. Lo anterior permitió el cumplimiento del Reporte trimestral de seguimiento al avance de la estrategia de rendición de cuentas, programado para el periodo. Por lo anterior, y de acuerdo con el cálculo del indicador, se logra un cumplimiento del 100% para este periodo</t>
  </si>
  <si>
    <t>35. Garantizar la eficiencia y la eficacia  ambiental, logística, operativa y de gestión documental de la entidad, para la  oportuna prestación de los servicios  sociales incluyendo componentes que demanden la reformulación de los programas</t>
  </si>
  <si>
    <t>Plan Institucional de Gestión Ambiental - PIGA</t>
  </si>
  <si>
    <t>Realizar los informes con los resultados de la implementación del Plan Institucional de Gestión Ambiental - PIGA, de la Secretaría Distrital de Integración Social</t>
  </si>
  <si>
    <t>Informes del estado de la implementación del plan de acción del PIGA para la vigencia 2023</t>
  </si>
  <si>
    <t>N° de Informes presentados con el estado de la implementación del plan de acción PIGA 2023</t>
  </si>
  <si>
    <t>Informe del estado de la implementación del plan de acción del PIGA para la vigencia 2023</t>
  </si>
  <si>
    <t>11. Beneficiar el 100% de personas programadas con la entrega de apoyos alimentarios mediante bonos canjeables por alimentos y apoyos en especie</t>
  </si>
  <si>
    <t>Elaborar un informe trimestral sobre el avance de la gestión realizada por la Dirección de Nutrición y Abastecimiento en el marco de su misionalidad y la programación para la vigencia 2023.</t>
  </si>
  <si>
    <t>Informe trimestral sobre el avance de la gestión realizada por la Dirección de Nutrición y Abastecimiento en el marco de su misionalidad y la programación para la vigencia 2023.</t>
  </si>
  <si>
    <t>N° de informes elaborados</t>
  </si>
  <si>
    <t>La Dirección de Nutrición y Abastecimiento elaboró el informe trimestral en el cual se incluye el avance en la gestión realizada en el primer trimestre 2023, en el marco de su misionalidad y la programación para la vigencia. En este documento se destacan las gestiones contractuales efectuadas para el suministro de alimentos a los servicios sociales de la SDIS,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</si>
  <si>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La Dirección de Nutrición y Abastecimiento elaboró el informe trimestral en el cual se incluye el avance en la gestión del segundo trimestre 2023 (abril a junio), en el marco de su misionalidad y la programación para la vigencia. En este documento se destacan las gestiones contractuales efectuadas para el suministro de alimentos a los servicios sociales de la SDIS (comedores comunitarios, bonos propios y transversales, canastas alimentarias, refrigerios, suministro de alimentos perecederos y no perecederos),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</si>
  <si>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</si>
  <si>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No se asocia a proceso de gestión</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</si>
  <si>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</si>
  <si>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</si>
  <si>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</si>
  <si>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</si>
  <si>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</si>
  <si>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</si>
  <si>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 xml:space="preserve">se realizó seguimiento a la implementación de las políticas públicas competencia de las Subdirecciones adscritas a la Dirección, con corte al segundo trimestre del año. Se entrega informe que da cuenta del seguimiento de las políticas públicas de familia, discapacidad y LGBTI.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</si>
  <si>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</si>
  <si>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</si>
  <si>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</si>
  <si>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</si>
  <si>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</si>
  <si>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Se realizó gestión de fortalecimiento y articulación para la implementación de las políticas públicas y servicios de las Subdirecciones adscritas a la Dirección, con corte al seguntro trimestre del año. Se adjunta informe que da cuenta de la gestion y articulación transversar se los servicios y políticas de subdireccoon para la familia, discapacida y LGBTI.</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</si>
  <si>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01/087/2023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</si>
  <si>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</si>
  <si>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</si>
  <si>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</si>
  <si>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</si>
  <si>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</si>
  <si>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Se realizó seguimiento contractual a los procesos a cargo de la Dirección para la inclusión y las familias, con corte al segundo trimestre del año. Se adjunta informe que da cuenta de la información de seguimiento desde la Dirección para el cumplimiento contractual.</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</si>
  <si>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De otra parte, se requiere registrar la trazabilidad de las firmas de quien elabora, revisa y aprueba, por una herramienta diferente de AZ Digital. 
08/08/2023 la dependencia atiende la recomendacion, por lo tnato no se generan mas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</si>
  <si>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de seguimiento correspondiente al segundo semestre de 2022</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</si>
  <si>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43. Atender con enfoque diferencial y de manera flexible a 15.000 niñas, niños y adolescentes del distrito en riesgo de trabajo infantil y violencias sexuales, y migrantes en riesgo de vulneración de sus derechos.
47. Contribuir a la construcción de la memoria, la convivencia y la reconciliación en el marco del acuerdo de paz, a través de la atención de 8.300 niños, niñas y adolescentes víctimas y afectados por el conflicto armado, desde un enfoque territorial.
49.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61. Incrementar progresivamente en un 60% el valor de los apoyos económicos y ampliar los cupos para personas mayores contribuyendo a mejorar su calidad de vida e incrementar su autonomía en el entorno familiar y social.
73. Reducir la maternidad y paternidad temprana en mujeres menores o iguales a 19 años, así como la violencia sexual contra niñas y mujeres jóvenes, fortaleciendo capacidades de niñas, niños, adolescentes, jóvenes y sus familias sobre derechos sexuales y derechos reproductivos.
110. Atender 2.400 adolescentes y jóvenes con sanciones no privativas de la libertad o en apoyo al restablecimiento en administración de justicia en los Centros Forjar, con oportunidades que favorezcan sus proyectos de vida e inclusión social.
113. Implementar una estrategia de oportunidades juveniles, por medio de la entrega de transferencias monetarias condicionadas a 5.900 jóvenes con alto grado de vulnerabilidad.
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</si>
  <si>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7744 - Generación de oportunidades para el desarrollo integral de la niñez y la adolescencia en Bogotá. 7740 - Generación "Jóvenes con derechos en Bogotá". 7753 - Prevención de la maternidad y paternidad temprana en Bogotá. 7757 - Implementación de estrategias y servicios integrales para el abordaje del fenómeno de habitabilidad en calle en Bogotá D.C. 7770 - Compromiso con el envejecimiento activo y una Bogotá cuidadora e incluyente. </t>
  </si>
  <si>
    <t>Todas las metas relacionadas con los proyectos de inversión 7744, 7740, 7753, 7757 y 7770.</t>
  </si>
  <si>
    <t>Todas las políticas públicas lideradas por las áreas adscritas a la Dirección Poblacional</t>
  </si>
  <si>
    <t>Elaborar los informes de acompañamiento técnico de las políticas públicas poblacionales competencia de las áreas adscritas a la Dirección Poblacional</t>
  </si>
  <si>
    <t>Informes de  acompañamiento técnico de las políticas públicas poblacionales competencia de las áreas adscritas a la Dirección Poblacional</t>
  </si>
  <si>
    <t>Numero de informes elaborados/Número de Informes Programados</t>
  </si>
  <si>
    <t>Durante el segundo trimestre se realizó el acompañamiento técnico a las siguientes Políticas Públicas: Infancia, Juventud, Adultez, y Vejez, en el marco del plan de acción de asistencia técnica de la Dirección Poblacional. El informe da cuenta de las actividades de acompañamiento técnico realizadas por la Dirección Poblacional a las Subdirecciones técnicas, para la politicas ya mencionadas; se anexa el plan de acción actualizado a 30 de junio de 2023, en lo relacionado al Eje 2. Acompañamiento a los distintos ciclos de las políticas.</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</si>
  <si>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24/07/2023: Se recomienda revisar la evidencia programada vs el documento entregado dado que la evidencia corresponde al informe de acompañamiento técnico de las políticas públicas, sin embargo, en la carpeta de evidencias se encuentra un documento con una tabla denominado plan de acción. 
01/08/2023 la Dependencia atiende la recomendacion, por lo tanto no se generan observaciones adicionales
Igualmente, al tratarse de un informe debe contener una descripción de las actividades planeadas en el periodo, la ejecución respectiva y conclusiones. De otra parte, este informe debe contar con la trazabilidad de las firmas de quien elabora, revisa y aprueba, por una herramienta diferente de AZ Digital. Finalmente, en el avance cualitativo es importante relacionar como se elaboró este informe, sus contenidos y como con este documento se logra el avance al 100% de lo programado para el periodo.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</si>
  <si>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Verificar y dar visto bueno a los conceptos de enfoque diferencial - poblacional consolidados de acuerdo con las solicitudes realizadas por la Secretaría Distrital de Planeación,  en virtud del procedimiento vigente</t>
  </si>
  <si>
    <t>Reporte de conceptos de enfoque diferencial con visto bueno consolidados de acuerdo con las solicitudes realizadas por la Secretaría Distrital de Planeación,  en virtud del procedimiento vigente</t>
  </si>
  <si>
    <t>Reporte conceptos elaborados/Reporte de conceptos programados</t>
  </si>
  <si>
    <t>Reporte de conceptos de enfoque diferencial con visto bueno consolidados de acuerdo con las solicitudes realizadas por la Secretaría Distrital de Planeación, en virtud del procedimiento vigente</t>
  </si>
  <si>
    <t xml:space="preserve">Dando cumplimiento a la actividad N° 7 del Procedimiento de formulación, modificación y seguimiento a los Planes de acción de las Políticas Públicas, en lo que respecta a la gestión de conceptos del enfoque diferencial - poblacional, se hizo revisión de 6 políticas en formulación y se emtieron los respectivos conceptos correspondientes a las siguientes políticas: PP Economía Circular, PP de Pueblo Raizal, PP Afropalenquelera, PP de seguridad, y paz, PP de nuevos Bogotanos, y PP acción climática. El informe da cuenta de las observaciones realizadas a las políticas mencionadas anteriormente, en el ejericicio de revisióny  aprobación; incluye los conceptos enviados por DADE y la respuesta de la Dirección Poblacional.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</si>
  <si>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24/07/2023: Se recomienda cargar la evidencia de acuerdo con la evidencia programada la cual corresponde a un reporte de conceptos de enfoque diferencial con visto bueno consolidado de acuerdo con la solicitud de SDP.
01/08/2023 la Dependencia atiende la recomendacion, por lo tanto no se generan observaciones adicionales Igualmente, se sugiere incluir en el reporte las actividades planeadas en el periodo, la ejecución respectiva y conclusiones. De otra parte, se recomienda registrar en el reporte la trazabilidad de las firmas de quien elabora, revisa y aprueba, por una herramienta diferente de AZ Digital. Finalmente, en el avance cualitativo es importante relacionar como se elaboró este reporte, sus contenidos y como con este documento se logra el avance al 100% de lo programado para el periodo.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</si>
  <si>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</si>
  <si>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</si>
  <si>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</si>
  <si>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Numero de informes elaborados</t>
  </si>
  <si>
    <t>Informes de seguimiento (una matriz por cada acción afirmativa y un informe cualitativo).</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</si>
  <si>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IV trimestre 2022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</si>
  <si>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para el caso del informe cualitativo. y tener en cuenta las recomendaicones enviadas en el memorando I2023009000. 24/04/2023: la dependencia realizó el ajuste en las evidencias.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</si>
  <si>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 trimestre 2023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</si>
  <si>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parcialmente 
Firmas: No cumple
Periodo de reporte de la evidencia: cumple
Indicador: parcialmente
24/07/2023: Se recomienda incluir en las evidencias el informe cualitativo, ya que en la programación se mencionan 6 informes: 5 matrices y 1 informe cualitativo) Este informe debe registrar las actividades programadas y ejecutadas en el periodo y debe contar con la trazabilidad de quien elabora, revisa y aprueba por una herramienta diferente de AZ Digital
02/08/2023, la Dependencia subsano la observacion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</si>
  <si>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Gestionar las liquidaciones de los contratos cuya ordenación del gasto corresponde a la Dirección Poblacional.</t>
  </si>
  <si>
    <t xml:space="preserve">Informes de seguimiento trimestral de las liquidaciones gestionadas </t>
  </si>
  <si>
    <t xml:space="preserve">Informe de seguimiento trimestral de las liquidaciones gestionadas </t>
  </si>
  <si>
    <t>Se adjunta el informe de gestión de las liquidaciones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</si>
  <si>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 firma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</si>
  <si>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adjunta el informe de gestión de las liquidaciones a cargo de la Dirección Poblacional correspondiente al segundo trimestre de la vigencia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</si>
  <si>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</si>
  <si>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los informes de gestión contractual de prestación de servicios de talento humano, compras, contratos y convenios de los servicios a cargo de las áreas adscritas a la Dirección Poblacional</t>
  </si>
  <si>
    <t>informes de gestión contractual de prestación de servicios de talento humano, compras, contratos y convenios de los servicios a cargo de las áreas adscritas a la Dirección Poblacional</t>
  </si>
  <si>
    <t>informe de gestión contractual de prestación de servicios de talento humano, compras, contratos y convenios de los servicios a cargo de las áreas adscritas a la Dirección Poblacional</t>
  </si>
  <si>
    <t>Se adjunta informe de gestión contractual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</si>
  <si>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las firmas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</si>
  <si>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adjunta informe de gestión contractual a cargo de la Dirección Poblacional correspondiente al segundo trimestre de la vigencia 2023 con corte a 30 de junio</t>
  </si>
  <si>
    <t>Elaborar Informes de seguimiento a la ejecución financiera de los recursos a cargo de la Dirección Poblacional</t>
  </si>
  <si>
    <t>Informes de seguimiento trimestral a la ejecución  financiera de los recursos a cargo de la Dirección Poblacional</t>
  </si>
  <si>
    <t>Informe de seguimiento trimestral a la ejecución  financiera de los recursos a cargo de la Dirección Poblacional</t>
  </si>
  <si>
    <t>Se realiza el primer informe de ejecución presupuestal de la Dirección Poblacional del 1er trimestre del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</si>
  <si>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recomendaciones enviadas en el memorando I2023009000. Adicionalmente, al tratarse de un informe de seguimiento, es importante relacionar la descripción cualitativa de la ejecución del trimestre, posibles rezagos, pendientes. 05/05/2023 se atiende la observación por parte de la dependencia.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</si>
  <si>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El documento enviado contiene el informe de ejecución del presupuesto de la vigencia 2023 asignado a la Dirección Poblacional, el cual contiene el avance del primer semestre del año 2023 y las cifras y datos son consistentes con la información reportada en los sistemas propios de la Secretaría Distrital de Integración Social tales como BOGDATA, SEVEN y bases de pasivos exigibles con corte al 30 junio de 2023. El informe está integrado por los cinco proyectos de inversión a cargo de la Dirección Poblacional, proyecto 7757 - Implementación de estrategias y servicios integrales para el abordaje del fenómeno de habitabilidad en calle en Bogotá, proyecto 7740 -Generación "Jóvenes con derechos" en Bogotá, proyecto 7753 – Prevención de la maternidad y paternidad temprana en Bogotá, proyecto 7744 - Generación de Oportunidades para el Desarrollo Integral de la Niñez y la Adolescencia de Bogotá y proyecto 7770 - Compromiso con el envejecimiento activo y una Bogotá cuidadora e incluyente y contiene el detalle del avance en la ejecución financiera para cada proyecto.
Con la elaboración de este informe se cumple al 100% con la acción No.23 del PAII, referente al producto: "Informes de seguimiento a la ejecución financiera".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</si>
  <si>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la descripción del avance cualitativo, el contenido del informe, y como con la elaboración de esta acción se logró el cumplimiento al 100% de acuerdo con lo programado.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</si>
  <si>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las actas de las sesiones de la Mesa Técnica Gestión Integral Social en el marco de las apuestas institucionales y el Plan Distrital de Desarrollo</t>
  </si>
  <si>
    <t>Porcentaje de actas elaboradas en la mesa técnica gestión integral social</t>
  </si>
  <si>
    <t>Actas elaboradas/sesiones realizadas</t>
  </si>
  <si>
    <t>Actas elaboradas en la mesa técnica gestión integral social realizadas en el trimestre</t>
  </si>
  <si>
    <t xml:space="preserve">En el primer trimestre desde la mesa técnica gestión integral social no se programan reuniones ya que se realizan por demanda.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</si>
  <si>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18/04/2023 la evidencia programada comprende la elaboración de las actas de las sesiones de la Mesa Técnica GIS, sin embargo, el reporte menciona que no se adelantaron sesiones de esta instancia.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</si>
  <si>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realizó un mesa GIS realizada el 26/04/2023 y se realizaron 3 mesas preparatorias: el 17, el 20 y el 25 de abril</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</si>
  <si>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</si>
  <si>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</si>
  <si>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</si>
  <si>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Informe semestral de implementación del sistema de gestión</t>
  </si>
  <si>
    <t>Se realiza informe semestral que da cuenta de las actividades de implementación del sistema de gestión en el marco del proceso de prestación de servicios sociales para la inclusión social. En el informe se detalla el la gestión que se realizó con respecto a los riesgos de gestión y corrupción, los indicadores, control de documentos entre otros ítem del proceso de prestación de servicios sociales que es liderado por parte de la Dirección territorial, por lo anterior por su ejecución en el semestre da cuenta al 100% en el porcentaje de cumplimiento.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</si>
  <si>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la descripción del avance cualitativo, el contenido del informe, y como con la elaboración de esta acción se logró el cumplimiento al 100% de acuerdo con lo programado.
02/08/2023, la Dependencia subsano la recomendacion.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</si>
  <si>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los informes de implementación de los contenidos desarrollados en la escuela territorial para servidores y contratistas de la SDIS</t>
  </si>
  <si>
    <t>Informes de implementación de los contenidos desarrollados en la escuela territorial.</t>
  </si>
  <si>
    <t>No. de informes de la implementación de los contenidos desarrollados en  escuela territorial elaborados</t>
  </si>
  <si>
    <t>Informe semestral de la implementación de los contenidos desarrollados en  escuela territorial</t>
  </si>
  <si>
    <t>Se realiza informe semestral que da cuenta de la implementación de los contenidos desarrollados en la escuela territorial para servidores y contratistas de la SDIS. El contenido de informe detalla como a través de la escuela territorial se brindan las  orientaciones estratégicas, técnicas y operativas a las y los servidores públicos y contratistas de la Secretaría Distrital de Integración Social, en lo referente al abordaje territorial-poblacional y la implementación de las políticas públicas, proyectos, servicios y estrategias que lidera la entidad. Lo anteriror se realizó con lo programado en cada sesión teniendo un porcentaje de cumplimiento del 100%._x000D_</t>
  </si>
  <si>
    <t>33. Fortalecer procesos territoriales en  las 20 localidades,  a partir de la Estrategia Territorial Social - ETIS, vinculando instancias de participación  local, formas organizativas solidarias y  comunitarias de la ciudadanía</t>
  </si>
  <si>
    <t xml:space="preserve">
P.P. de y para la Adultez
P.P. Social para el Envejecimiento y la Vejez
P.P. Infancia y Adolescencia
P.P. Juventud
P.P. Familias
P.P. Habitabilidad en Calle</t>
  </si>
  <si>
    <t xml:space="preserve">Elaborar el informe de implementación de la ETIS </t>
  </si>
  <si>
    <t>Informes de implementación de la ETIS</t>
  </si>
  <si>
    <t>No. de informes de la implementación de la ETIS elaborados.</t>
  </si>
  <si>
    <t>Informe semestral de la implementación de la ETIS</t>
  </si>
  <si>
    <t>Se realiza informe semestral que da cuenta de la implementación de la ETIS. Este informe presenta el avance en la implementación de la estrategia de abordaje territorial ETIS con corte a junio de 2023, en los cinco componentes del eje metodológico. En ese sentido, el documento contiene de manera conceptual qué es la Estrategia, en qué consisten sus componentes y cómo estos se desarrollan en las 20 localidades del Distrito Capital. Las actidades relacionadas dan cuenta de un porcentaje de cumplimiento del 100%.</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</si>
  <si>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cargar nuevamente la evidencia ya que al parecer muestra el texto con errores en algunas páginas y no permite su visualización de manera correcta. Igualmente, se sugiere incluir en la descripción del avance cualitativo, el contenido del informe, y como con la elaboración de esta acción se logró el cumplimiento al 100% de acuerdo con lo programado.
09/08/2023, la dependencia atiende la recomendacion, por lo tanto no se generan observacioens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</si>
  <si>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informe de acompañamiento a las subdirecciones locales en el seguimiento y autocontrol de la prestación de los servicios sociales</t>
  </si>
  <si>
    <t xml:space="preserve">Informes de acompañamiento a las subdirecciones locales en el seguimiento y autocontrol de la prestación de los servicios sociales </t>
  </si>
  <si>
    <t>No. de informes de acompañamiento a las subdirecciones locales elaborados.</t>
  </si>
  <si>
    <t>Informe semestral de acompañamiento  a las subdirecciones locales en el seguimiento y autocontrol de la prestación de servicios sociales</t>
  </si>
  <si>
    <t>Se realiza informe semestral que da cuenta del acompañamiento a las subdirecciones locales en el seguimiento y autocontrol de la prestación de servicios sociales. El contenido del informe está basado al acompañamiento en las subdirecciones técnicas misionales del nivel local a través del proceso de seguimiento y autocontrol de prestación de los servicios sociales liderado por la Dirección Territorial y orientado por el INS-PSS-071 y sus formatos asociados; FOR-PSS-440, FOR-PSS439 y FOR-PSS-646; logrando la articulación entre los diferentes equipos de la Dirección, las SLIS y las subdirecciones técnicas misionales del nivel central así como con las subdirecciones de los procesos de apoyo. Por lo anterior, presente un porcentaje de cumplimiento del 100%.</t>
  </si>
  <si>
    <t xml:space="preserve">Realizar los informes ejecutivos de actividades realizadas por el area juridica de la Dirección Territorial relacionado con las activiades a desarrollar. </t>
  </si>
  <si>
    <t xml:space="preserve">Informes ejecutivos de actividades realizadas por el área jurídica de la Dirección Territorial elaborados </t>
  </si>
  <si>
    <t>No. de informes ejecutivos de actividades realizadas por el área jurídica elaborados.</t>
  </si>
  <si>
    <t>Informe semestral ejecutivos de actividades realizadas por el área jurídica de la Dirección Territorial</t>
  </si>
  <si>
    <t>Se realiza informe semestral que da cuenta a las actividades realizadas por parte del área jurídica de la Dirección territorial.  Se realiza seguimiento a todas las acciones jurídicas de los proyectos de inversión a cargo de las Subdirecciones para La
Gestión Integral Local y para la Identificación, Caracterización e Integración, que hacen parte de la Dirección Territorial. Así mismo se apoya la gestión de respuestas a entes de control y todas las pqrs que llegan a la Dirección Territorial, igualmente se hace acompañamiento a todo el proceso contractual que surge de las necesidades de los proyectos de inversión asignados a la Dirección.</t>
  </si>
  <si>
    <t>Desde la revisión de la segunda línea se verifica que los documentos aportados cumplan con los siguientes criterios, de acuerdo con su programación respectiva:
Entregable respecto a la evidencia programada: 
Firmas: 
Periodo de reporte de la evidencia: 
Indicador: 
24/07/2023: Se requiere el cargue de la evidencia en la carpeta compartida, ya que se encuentra vacía. 
02/08/2023, la dependencia atendió la recomendacion.
Adicionalmente, se recomienda incluir en la descripción del avance cualitativo, el contenido del informe, y como con la elaboración de esta acción se logró el cumplimiento al 100% de acuerdo con lo programado.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</si>
  <si>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informe Ejecutivo de actividades realizadas por el área financiera de la Dirección Territorial</t>
  </si>
  <si>
    <t xml:space="preserve">Informes ejecutivos de actividades elaborados </t>
  </si>
  <si>
    <t>No. de informes de reporte de actividades realizadas por el área financiera elaborados</t>
  </si>
  <si>
    <t>Informe de actividades realizadas por el areá financiera.</t>
  </si>
  <si>
    <t>Se realiza informe semestral que da cuenta a las actividades realizadas por parte del área financiera de la Dirección territorial</t>
  </si>
  <si>
    <t>Desde la revisión de la segunda línea se verifica que los documentos aportados cumplan con los siguientes criterios, de acuerdo con su programación respectiva:
Entregable respecto a la evidencia programada: 
Firmas: 
Periodo de reporte de la evidencia: 
Indicador: 
24/07/2023: Se requiere el cargue de la evidencia en la carpeta compartida, ya que se encuentra vacía. Adicionalmente, se recomienda incluir en la descripción del avance cualitativo, el contenido del informe, y como con la elaboración de esta acción se logró el cumplimiento al 100% de acuerdo con lo programado.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</si>
  <si>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</si>
  <si>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</si>
  <si>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</si>
  <si>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</si>
  <si>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Para el periodo a reportar se realiza un informe de seguimiento a las métricas de la divulgación de la información y actividades definidas en los canales oficiales de la entidad.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</si>
  <si>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17/04/2023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</si>
  <si>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Un reporte de avance de la realización de las actividades de divulgación de la información definidas para la vigencia en le marco de la política de comunicaciones correspondiente al segundo  trimestre</t>
  </si>
  <si>
    <t xml:space="preserve">Para el periodo a reportar se realiza un informe de seguimiento a los temas estratégicos en el marco de la divulgación de la información y actividades definidas en el plan de comunicaciones, donde se detalla la gestión cuantitativa y cualitativa de divulgación pública a través de acciones de difusión de los servicios y las diferentes acciones realizadas por la Secretaría Distrital de Integración Social en cumplimiento de su misionalidad, actividad desarrollada desde los canales oficiales de la entidad encaminada al cumplimiento del Plan Distrital de Desarrollo y el posicionamiento la Entidad como referente en políticas sociales; arrojando que, durante el periodo de enero a junio de 2023 se realizaron 3254 publicaciones de información de interés general en los canales institucionales; se realizó el monitoreo a 532 registros o apariciones de la entidad en los diferentes medios de comunicación (medios impresos, internet, televisión y radio) , del mismo modo, para lo corrido de la vigencia 2023, se han diseñado e implementado 10 campañas y estrategias de comunicaciones de acuerdo con las necesidades de la Entidad. 
</t>
  </si>
  <si>
    <t>Un reporte de avance de la realización de las actividades de divulgación de la información definidas para la vigencia en le marco de la política de comunicaciones correspondiente al tercer  trimestre</t>
  </si>
  <si>
    <t>Un reporte de gestión de la realización de las actividades de divulgación de la información definidas para la vigencia en le marco de la política de comunicaciones correspondiente al cuarto trimestre</t>
  </si>
  <si>
    <t>Elaborar y realizar seguimiento al Plan de Comunicaciones  de la vigencia</t>
  </si>
  <si>
    <t>Porcentaje del cumplimiento del Plan de Comunicaciones</t>
  </si>
  <si>
    <t>(Número de actividades programadas en el plan para el trimestre / Número de actividades cumplidas de acuerdo con lo programado) *100</t>
  </si>
  <si>
    <t>Plan de Comunicaciones elaborado y 
Seguimiento trimestral al cumplimiento del Plan de Comunicaciones</t>
  </si>
  <si>
    <t>Durante el primer trimestre, se realizó la actualización y publicación del Plan Estratégico de Comunicaciones para la vigencia 2023 y del formato de seguimiento de las actividades del mismo en el módulo del sistema de gestión del proceso de comunicaciones.
Se implementa este último formato para el presente reporte en el cual se puede evidenciar el cumplimiento según la temporalidad programada para cada actividad así. 
De las 9 actividades mensuales programadas (indicadores: PP01, PP05, PP09, PP12, PP15, PP17, PP18, PP23 ,PP125) se cumplieron las 9 actividades , de 1 actividad trimestral programada (Indicador PP3) se cumplió 1 en su totalidad, para la 3 actividades (indicadores PP 04, PP 07 y PP19) se cumplieron las 3 actividades y, finalmente  para 1 la actividad anual de publicación del plan estratégico de comunicaciones (indicador PP13) se cumplió 1 en los tiempos previstos. 
Por lo anterior el cumplimiento para el trimestre reportado es del 100%</t>
  </si>
  <si>
    <t>Desde la revisión de la segunda línea se verifica que los documentos aportados cumplan con los siguientes criterios, de acuerdo con su programación respectiva:
Entregable respecto a la evidencia programada: no cumple
Firmas: N/A
Periodo de reporte de la evidencia: cumple
Indicador: no cumple
Recomendación: 17/04/2023 se recomienda tener en cuenta la evidencia programada que corresponde al plan institucional de comunicaciones aprobado y el respectivo seguimiento con el análisis de cumplimiento de las actividades, dado que el cálculo del indicador corresponde al No. de actividades cumplidas / No. de actividades programadas en el periodo. Finalmente, se sugiere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</si>
  <si>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Seguimiento trimestral al cumplimiento del Plan de Comunicaciones</t>
  </si>
  <si>
    <r>
      <rPr>
        <sz val="9"/>
        <color rgb="FF000000"/>
        <rFont val="Arial"/>
      </rPr>
      <t xml:space="preserve">Durante el segundo trimestre, se realizó la gestión a los indicadores  del Plan Estratégico de Comunicaciones para la vigencia 2023 , del mismo modo, se realizó  seguimiento de las actividades que dan cumplimiento al Plan, aportando como evidencia el formato establecido para tal fin y sus respectivos soportes.
Se implementa este último formato para el presente reporte en el cual se puede evidenciar el cumplimiento acumulativo y según temporalidad programada para cada actividad así. 
</t>
    </r>
    <r>
      <rPr>
        <b/>
        <sz val="9"/>
        <color rgb="FF000000"/>
        <rFont val="Arial"/>
      </rPr>
      <t>Indicador PP01</t>
    </r>
    <r>
      <rPr>
        <sz val="9"/>
        <color rgb="FF000000"/>
        <rFont val="Arial"/>
      </rPr>
      <t xml:space="preserve">: A  corte al mes de junio se han realizado 155 publicaciones  de solicitadas por la Red de Comunicaciones del Distrito de la Alcaldía Mayor.
</t>
    </r>
    <r>
      <rPr>
        <b/>
        <sz val="9"/>
        <color rgb="FF000000"/>
        <rFont val="Arial"/>
      </rPr>
      <t>Indicador PP03</t>
    </r>
    <r>
      <rPr>
        <sz val="9"/>
        <color rgb="FF000000"/>
        <rFont val="Arial"/>
      </rPr>
      <t xml:space="preserve">: A  corte a junio se han realizado  10 campañas  de acuerdo a la necesidad  de la entidad  para cada propósito comunicativo. 
</t>
    </r>
    <r>
      <rPr>
        <b/>
        <sz val="9"/>
        <color rgb="FF000000"/>
        <rFont val="Arial"/>
      </rPr>
      <t>Indicador PP04</t>
    </r>
    <r>
      <rPr>
        <sz val="9"/>
        <color rgb="FF000000"/>
        <rFont val="Arial"/>
      </rPr>
      <t xml:space="preserve">: Para dar cumplimiento a la meta semestral se realizó jornada de inducción y reinducción a los contratistas y funcionarios adscritos a la Oficina Asesora de Comunicaciones y se realizó socialización de la actualización documentos y formatos  como herramientas estratégicas para el desarrollo de las actividades. 
</t>
    </r>
    <r>
      <rPr>
        <b/>
        <sz val="9"/>
        <color rgb="FF000000"/>
        <rFont val="Arial"/>
      </rPr>
      <t>Indicador PP05</t>
    </r>
    <r>
      <rPr>
        <sz val="9"/>
        <color rgb="FF000000"/>
        <rFont val="Arial"/>
      </rPr>
      <t xml:space="preserve"> Se realizó cubrimientos a 689 actividades  en territorio que dan cumplimiento a la misionalidad de la Secretaría Distrital de Integración Social generando a su vez contenidos de estas actividades. 
</t>
    </r>
    <r>
      <rPr>
        <b/>
        <sz val="9"/>
        <color rgb="FF000000"/>
        <rFont val="Arial"/>
      </rPr>
      <t>Indicador PP07</t>
    </r>
    <r>
      <rPr>
        <sz val="9"/>
        <color rgb="FF000000"/>
        <rFont val="Arial"/>
      </rPr>
      <t xml:space="preserve"> Iniciando con esta actividad en el mes de febrero, se actualizó en la encuesta a aplicar y se realizó remisión a las diferentes áreas demandantes de los servicios de la OAC, de este ejercicio se obtuvo respuesta por parte de 181 colaboradores de la entidad con el fin de obtener insumos para el análisis y tabulación e informe semestral, programada para el mes de junio arrojando un 98% de nivel de satisfacción en los tiempos de entrega de los productos.  
</t>
    </r>
    <r>
      <rPr>
        <b/>
        <sz val="9"/>
        <color rgb="FF000000"/>
        <rFont val="Arial"/>
      </rPr>
      <t>Indicador PP09</t>
    </r>
    <r>
      <rPr>
        <sz val="9"/>
        <color rgb="FF000000"/>
        <rFont val="Arial"/>
      </rPr>
      <t xml:space="preserve"> A  corte de junio se ha realizado  la publicación de 38 videos  para dar alcance a la audiencia interna con los temas de interés.  
</t>
    </r>
    <r>
      <rPr>
        <b/>
        <sz val="9"/>
        <color rgb="FF000000"/>
        <rFont val="Arial"/>
      </rPr>
      <t>Indicador PP12</t>
    </r>
    <r>
      <rPr>
        <sz val="9"/>
        <color rgb="FF000000"/>
        <rFont val="Arial"/>
      </rPr>
      <t xml:space="preserve"> En el mes de junio se gestionó la totalidad de las  756 solicitudes de servicios o productos elevadas por las dependencias de la entidad.  
Con el 100% de la gestión, la oficina Asesora  de Comunicaciones da un cumplimiento satisfactorio de los servicios prestados
</t>
    </r>
    <r>
      <rPr>
        <b/>
        <sz val="9"/>
        <color rgb="FF000000"/>
        <rFont val="Arial"/>
      </rPr>
      <t>Indicador PP13</t>
    </r>
    <r>
      <rPr>
        <sz val="9"/>
        <color rgb="FF000000"/>
        <rFont val="Arial"/>
      </rPr>
      <t xml:space="preserve"> En el mes de junio se realizó la Actualización y publicación en el módulo del sistema de gestión de la OAC  del Plan estratégico de Comunicaciones 2023  que permitirá dar la ruta y seguimiento al cumplimiento de los indicadores institucionales planteados para la gestión adecuada de las comunicaciones 
</t>
    </r>
    <r>
      <rPr>
        <b/>
        <sz val="9"/>
        <color rgb="FF000000"/>
        <rFont val="Arial"/>
      </rPr>
      <t>Indicador PP15</t>
    </r>
    <r>
      <rPr>
        <sz val="9"/>
        <color rgb="FF000000"/>
        <rFont val="Arial"/>
      </rPr>
      <t xml:space="preserve"> A corte de junio se han realizado el monitoreo de 516 menciones en medios de comunicación entre positivas y neuras, de este ejercicio se remitió 6 informe detallados, uno cada mes al cuerpo directivo de la entidad. 
</t>
    </r>
    <r>
      <rPr>
        <b/>
        <sz val="9"/>
        <color rgb="FF000000"/>
        <rFont val="Arial"/>
      </rPr>
      <t>Indicador PP17</t>
    </r>
    <r>
      <rPr>
        <sz val="9"/>
        <color rgb="FF000000"/>
        <rFont val="Arial"/>
      </rPr>
      <t xml:space="preserve"> Con corte al mes de junio se recibieron y gestionaron  2655 preguntas en redes sociales  por parte de la ciudadanía
</t>
    </r>
    <r>
      <rPr>
        <b/>
        <sz val="9"/>
        <color rgb="FF000000"/>
        <rFont val="Arial"/>
      </rPr>
      <t xml:space="preserve">Indicador PP18 </t>
    </r>
    <r>
      <rPr>
        <sz val="9"/>
        <color rgb="FF000000"/>
        <rFont val="Arial"/>
      </rPr>
      <t xml:space="preserve">Con corte al mes de junio se realizó el cargue  de 253 videos que permitieron dar alcance a la audiencia interna con los temas de interés, por medio del sitio web  YouTube institucional-perfil institucional 
</t>
    </r>
    <r>
      <rPr>
        <b/>
        <sz val="9"/>
        <color rgb="FF000000"/>
        <rFont val="Arial"/>
      </rPr>
      <t>Indicador PP19</t>
    </r>
    <r>
      <rPr>
        <sz val="9"/>
        <color rgb="FF000000"/>
        <rFont val="Arial"/>
      </rPr>
      <t xml:space="preserve"> Con el fin de dar cumplimiento al cronograma del Plan de Comunicaciones vigencia 2023 y herramientas a los directivos de la entidad que les permite tener el conocimiento del manejo adecuado ante los sucesos que son sensibles a convertirse en crisis mediáticas que afecten la imagen y buen nombre de la entidad se realizó un taller de voceros que abordó de manera práctica el protocolo de manejo de comunicación en situación de crisis.
</t>
    </r>
    <r>
      <rPr>
        <b/>
        <sz val="9"/>
        <color rgb="FF000000"/>
        <rFont val="Arial"/>
      </rPr>
      <t xml:space="preserve">Indicador PP23 </t>
    </r>
    <r>
      <rPr>
        <sz val="9"/>
        <color rgb="FF000000"/>
        <rFont val="Arial"/>
      </rPr>
      <t xml:space="preserve">Para el periodo de enero a junio se recibieron 64 solicitudes de publicación de contenido en el botón de Transparencia , por parte de la OAC se dio gestión al 100% de las solicitudes.  
</t>
    </r>
    <r>
      <rPr>
        <b/>
        <sz val="9"/>
        <color rgb="FF000000"/>
        <rFont val="Arial"/>
      </rPr>
      <t xml:space="preserve">Indicador PP25 </t>
    </r>
    <r>
      <rPr>
        <sz val="9"/>
        <color rgb="FF000000"/>
        <rFont val="Arial"/>
      </rPr>
      <t>Para el periodo de enero a junio se dio la publicación de 269 noticias en la página web con los contenidos comunicativos definidos por la entidad , dando cumpliemiento  al 100% de la gestión de este indicador. 
Por lo tanto, de las 9 actividades mensuales programadas ( PP01,PP05,PP09,PP12,PP15,PP17,PP18,PP23,PP25) se cumplieron  en su totalidad, de 1 actividad trimestral (PP03) se cumplió totalimente, en cuanto a las 3 actividades semestrales programadas (PP04, PP07,PP19) se cumplieron las 3 en su totalidad y finalmente la actividad anual (PP13) se dió cumplimiento en el mes de marzo y reportada en el trimestre inmediatamente anterior. 
Por lo anterior el cumplimiento para el trimestre reportado es del 100%</t>
    </r>
  </si>
  <si>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No cumple
24/07/2023: Se recomienda incluir en la descripción del avance cualitativo, las actividades programadas para el periodo vs la ejecución de las mismas, para efectos del cálculo del indicador, tal como se realizó en el trimestre anterior. 
02/08/2023, la dependencia atendio la observacion.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</si>
  <si>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Presentar informe de gestión de defensa jurídica de la Oficina </t>
  </si>
  <si>
    <t>Informe de gestión de defensa jurídica de la oficina</t>
  </si>
  <si>
    <t>Informe de gestión presentado en el periodo /Número de informes de gestión programados</t>
  </si>
  <si>
    <t>Informe de gestión de defensa jurídica</t>
  </si>
  <si>
    <t>Durante el primer trimestre del presente año, la Oficina jurídica elabora el informe de gestión judicial, relacionando los procesos activos, el seguimiento judicial y actualización procesal, la calificación de riesgo procesal y el tramite de pago de fallos judiciales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</si>
  <si>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17/04/2023 se recomienda gestionar el trámite de firmas de quien elabora, revisa y aprueba el informe.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</si>
  <si>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presente año, la Oficina jurídica elabora el informe de gestión judicial, relacionando los procesos activos, el seguimiento judicial y actualización procesal, la calificación de riesgo procesal y Seguimiento al cumplimiento de las sentencias. Adicional, se incluye la defensa judicial del primer semestre en audiencias y Admisiones de demandas. Por lo anterior, se logra un cumplimiento del 100% para el periodo.</t>
  </si>
  <si>
    <t>Elaborar el informe de las actuaciones disciplinarias gestionadas en la Oficina de Control Disciplinario Interno.</t>
  </si>
  <si>
    <t>Informe de las actuaciones disciplinarias gestionadas en la Oficina de Control Disciplinario Interno</t>
  </si>
  <si>
    <t xml:space="preserve">Sumatoria de los informes elaborados </t>
  </si>
  <si>
    <t>Oficina de Control Disciplinario Interno</t>
  </si>
  <si>
    <t>Informe de gestión con relación a los datos extraidos de la base de datos general de la OCDI, donde refleja el estado, instruccion y cantidad de actuaciones realizadas en la Dependencia</t>
  </si>
  <si>
    <t xml:space="preserve">Informe de gestión con relación a los datos extraidos de la base de datos general de la OCDI, donde refleja el estado, instruccion y cantidad de actuaciones realizadas en la Dependencia en el primer trimestre de 2023.
</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</si>
  <si>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Recomendación: 17/04/2023 se recomienda ajustar el mes en el informe teniendo en cuenta que se menciona el es de abril y el reporte se presenta con corte a 31 de marzo de 2023. Adicionalmente, se recomienda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</si>
  <si>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adelanto la siguiente actividad; Informe de gestión con relación a los datos extraidos de la base de datos general de la OCDI, donde refleja el estado, instruccion y cantidad de actuaciones realizadas en la Dependencia en el segundo trimestre de 2023. Por lo anterior, se logra un cumplimiento del 100% para el periodo</t>
  </si>
  <si>
    <t>Realizar jornadas de sensibilización sobre el Regimen Disciplinario aplicable, dirigidas a los servidores públicos y colaboradores de la entidad,  para la prevención de faltas disciplinarias</t>
  </si>
  <si>
    <t>Jornadas de sensibilización para la prevención de faltas disciplinarias realizadas</t>
  </si>
  <si>
    <t xml:space="preserve">Sumatoria de las  jornadas de sensibilización realizadas  </t>
  </si>
  <si>
    <t>Actas de reunión y/o listados de asistencia de las jornadas de sensibilización, en el período a reportar.</t>
  </si>
  <si>
    <t>Actas de reunión y/o listados de asistencia de las jornadas de sensibilización, en el período a reportar.
(Se efectuó una sensibilización adicional para este trimestre, la cual fue en la inducción a los nuevos funcionarios de la SDIS en compensar, solicitud de la Subdirección de Gestión y Desarrollo del Talento Humano)</t>
  </si>
  <si>
    <t xml:space="preserve">Para el segundo trimestre del 2023 se programaron tres (3) jornadas de sensibilización, 1). En la Subdirección Local San Cristóbal. 2). En el Comité Ampliado de la Dirección poblacional y  3).En el Centro Proteger La María.
Se adelantaron dichas actividades (Sub Local San Cristóbal, Comité Ampliado Dirección poblacional, Centro Proteger La María), que permitieron el cumplimiento de la acción; 
Adicional para este trimestre, se efectuó una sensibilización de más, la cual fue realizada con los funcionarios de la subdirección Local de Engativá.
</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</si>
  <si>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No cumple
24/07/2023: Se recomienda incluir en la descripción del avance cualitativo, las actividades programadas para el periodo vs la ejecución de las mismas, adicionalmente, se encuentran en la carpeta de evidencias 4 listas de asistencia, sin embargo en dos no se encuentra evidencia de haber adelantado las jornadas de sensibilización ya que se menciona otro asunto en las reuniones, por lo cual se sugiere incluir las actas con el detalle de los temas abordados en las jornadas.
08/08/2023,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</si>
  <si>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Ejecutar el Plan Anual de Auditoría aprobado</t>
  </si>
  <si>
    <t>Porcentaje de cumplimiento del Plan Anual de Auditoría.</t>
  </si>
  <si>
    <t>(N° de actividades ejecutadas durante el trimestre/ N° de actividades programadas durante el trimestre)*100</t>
  </si>
  <si>
    <t>Plan Anual de Auditoría con seguimiento</t>
  </si>
  <si>
    <t xml:space="preserve">Durante el primer trimestre, se adelantaron las siguientes actividades que permitieron el cumplimiento de la acción:  
Una (1) actividad programada de liderazgo estratégico en el Plan Anual de Auditoría, cumpliendo al 100% con las actividades programadas.  
Ocho (8) actividades programadas o solicitadas de enfoque hacia la prevención del Plan Anual de Auditoría, cumpliendo al 100% con las actividades programadas o solicitadas.
Una (1) actividad programada de Evaluación de la gestión del Riesgo en el Plan Anual de Auditoría, cumpliendo al 100% con las actividades programadas.
Dieciséis (16) actividades programadas de Evaluación independiente del Plan Anual de Auditoría, cumpliendo al 100% con las actividades programadas. 
Ciento ochenta (180) actividades solicitadas de relación con entes externos de control del Plan Anual de Auditoría, cumpliendo al 100% con las actividades solicitadas. 
Por lo anterior y de acuerdo con el cálculo del indicador, se logró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</si>
  <si>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17/04/2023 se recomienda describir en el avance cualitativo, el detalle de las actividades programadas y ejecutadas para el primer trimestre con el fin de calcular el  indicador con la información del numerador y denominador.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</si>
  <si>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adelantaron las siguientes actividades que permitieron el cumplimiento de la acción:  
Una (1) actividad programada de liderazgo estratégico en el Plan Anual de Auditoría, cumpliendo al 100% con las actividades programadas.  
Tres (3) actividades programadas o solicitadas de enfoque hacia la prevención del Plan Anual de Auditoría, cumpliendo al 100% con las actividades programadas o solicitadas.
Diecisiete (17) actividades programadas de Evaluación independiente del Plan Anual de Auditoría, cumpliendo al 100% con las actividades programadas. 
Ciento veintisiete (127) actividades solicitadas de relación con entes externos de control del Plan Anual de Auditoría, cumpliendo al 100% con las actividades solicitadas. 
Por lo anterior y de acuerdo con el cálculo del indicador, se logró un cumplimiento del 100% para este periodo.</t>
  </si>
  <si>
    <t>Elaborar el informe de actividades de implementación  del sistema de gestión en la dependencia Slis Barrios Unidos - Teusaquillo</t>
  </si>
  <si>
    <t>Informes de implementación del sistema de gestión elaborados Barrios Unidos - Teusaquillo</t>
  </si>
  <si>
    <t>Se realiza informe semestral de actividades de implementación del sistema de gestión en la dependencia SLIS Barrios Unidos - Teusaquillo. Por lo anterior se logra un cumplimiento del 100% para el periodo</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</si>
  <si>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</si>
  <si>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</si>
  <si>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</si>
  <si>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</si>
  <si>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Se realiza informe semestral de actividades de implementación de la ETIS en la dependencia SLIS Barrios Unidos - Teusaquillo. Por lo anterior se logra un cumplimiento del 100% para el periodo</t>
  </si>
  <si>
    <t>Elaborar el informe de actividades de implementación  del sistema de gestión en la dependencia Slis Bosa</t>
  </si>
  <si>
    <t>Informes de implementación del sistema de gestión elaborados Bosa</t>
  </si>
  <si>
    <t>Se realiza informe semestral de actividades de implementación del sistema de gestión en la dependencia SLIS Bosa. Por lo anterior se logra un cumplimiento del 100% para el periodo</t>
  </si>
  <si>
    <t>Elaborar el informe de implementación de la ETIS en la Subdirección Local Bosa</t>
  </si>
  <si>
    <t>Informes de implementación de la ETIS elaborados  Bosa</t>
  </si>
  <si>
    <t>Se realiza informe semestral de actividades de implementación de la ETIS en la dependencia SLIS Bosa. Por lo anterior se logra un cumplimiento del 100% para el periodo</t>
  </si>
  <si>
    <t>Elaborar el informe de actividades de implementación  del sistema de gestión en la dependencia Slis Chapinero</t>
  </si>
  <si>
    <t>Informes de implementación del sistema de gestión elaborados Chapinero</t>
  </si>
  <si>
    <t>Se realiza informe semestral de actividades de implementación del sistema de gestión en la dependencia SLIS Chapinero. Por lo anterior se logra un cumplimiento del 100% para el periodo</t>
  </si>
  <si>
    <t>Elaborar el informe de implementación de la ETIS en la Subdirección Local Chapinero</t>
  </si>
  <si>
    <t>Informes de implementación de la ETIS elaborados  Chapinero</t>
  </si>
  <si>
    <t>Se realiza informe semestral de actividades de implementación de la ETIS en la dependencia SLIS Chapinero. Por lo anterior se logra un cumplimiento del 100% para el periodo</t>
  </si>
  <si>
    <t>Elaborar el informe de actividades de implementación  del sistema de gestión en la dependencia Slis Ciudad Bolívar</t>
  </si>
  <si>
    <t>Informes de implementación del sistema de gestión elaborados Ciudad Bolívar</t>
  </si>
  <si>
    <t>Se realiza informe semestral de actividades de implementación del sistema de gestión en la dependencia SLIS Ciudad Bolívar. Por lo anterior se logra un cumplimiento del 100% para el periodo</t>
  </si>
  <si>
    <t>Elaborar el informe de implementación de la ETIS en la Subdirección Local Ciudad Bolívar</t>
  </si>
  <si>
    <t>Informes de implementación de la ETIS elaborados  Ciudad Bolívar</t>
  </si>
  <si>
    <t>Se realiza informe semestral de actividades de implementación de la ETIS en la dependencia SLIS Ciudad Bolívar.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</si>
  <si>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24/07/2023: Se recomienda cargar nuevamente la evidencia dado que no permite su visualización de manera correcta. 
09/08/2023, la dependencia atiende la recomendacion, por lo tanto no se geeneran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</si>
  <si>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Engativá</t>
  </si>
  <si>
    <t>Informes de implementación del sistema de gestión elaborados Engativá</t>
  </si>
  <si>
    <t>Se realiza informe semestral de actividades de implementación del sistema de gestión en la dependencia SLIS Engativá. Por lo anterior se logra un cumplimiento del 100% para el periodo</t>
  </si>
  <si>
    <t>Elaborar el informe de implementación de la ETIS en la Subdirección Local Engativá</t>
  </si>
  <si>
    <t>Informes de implementación de la ETIS elaborados Engativá</t>
  </si>
  <si>
    <t>Se realiza informe semestral de actividades de implementación de la ETIS en la dependencia SLIS Engativá. Por lo anterior se logra un cumplimiento del 100% para el periodo</t>
  </si>
  <si>
    <t>Elaborar el informe de actividades de implementación  del sistema de gestión en la dependencia Slis Fontibón</t>
  </si>
  <si>
    <t>Informes de implementación del sistema de gestión elaborados Fontibón</t>
  </si>
  <si>
    <t>Se realiza informe semestral de actividades de implementación del sistema de gestión en la dependencia Fontibón. Por lo anterior se logra un cumplimiento del 100% para el periodo</t>
  </si>
  <si>
    <t>Elaborar el informe de implementación de la ETIS en la Subdirección Local Fontibón</t>
  </si>
  <si>
    <t>Informes de implementación de la ETIS elaborados Fontibón</t>
  </si>
  <si>
    <t>Se realiza informe semestral de actividades de implementación de la ETIS en la dependencia SLIS Fontibón. Por lo anterior se logra un cumplimiento del 100% para el periodo</t>
  </si>
  <si>
    <t>Elaborar el informe de implementación de la ETIS en la Subdirección Local Kennedy</t>
  </si>
  <si>
    <t>Informes de implementación de la ETIS elaborados Kennedy</t>
  </si>
  <si>
    <t>Se realiza informe semestral de actividades de implementación del sistema de gestión en la dependencia SLIS Kennedy. Por lo anterior se logra un cumplimiento del 100% para el periodo</t>
  </si>
  <si>
    <t>Elaborar el informe de actividades de implementación  del sistema de gestión en la dependencia Slis Kennedy</t>
  </si>
  <si>
    <t>Informes de implementación del sistema de gestión elaborados Kennedy</t>
  </si>
  <si>
    <t>Se realiza informe semestral de actividades de implementación de la ETIS en la dependencia SLIS Kennedy.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</si>
  <si>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24/07/2023: Se recomienda cargar nuevamente la evidencia dado que no permite su visualización de manera correcta.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</si>
  <si>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Los Mártires</t>
  </si>
  <si>
    <t>Informes de implementación del sistema de gestión elaborados Los mártires</t>
  </si>
  <si>
    <t>Se realiza informe semestral de actividades de implementación del sistema de gestión en la dependencia SLIS Los Mártires. Por lo anterior se logra un cumplimiento del 100% para el periodo</t>
  </si>
  <si>
    <t>Elaborar el informe de implementación de la ETIS en la Subdirección Local Los Mártires</t>
  </si>
  <si>
    <t>Informes de implementación de la ETIS elaborados Los Mártires</t>
  </si>
  <si>
    <t>Se realiza informe semestral de actividades de implementación de la ETIS en la dependencia SLIS Los Mártires. Por lo anterior se logra un cumplimiento del 100% para el periodo</t>
  </si>
  <si>
    <t>Elaborar el informe de actividades de implementación  del sistema de gestión en la dependencia Slis Puente Aranda - Antonio Nariño</t>
  </si>
  <si>
    <t>Informes de implementación del sistema de gestión elaborados Puente Aranda - Antonio Nariño</t>
  </si>
  <si>
    <t>Se realiza informe semestral de actividades de implementación del sistema de gestión en la dependencia SLIS Puente Aranda - Antonio Nariño. Por lo anterior se logra un cumplimiento del 100% para el periodo</t>
  </si>
  <si>
    <t>Elaborar el informe de implementación de la ETIS en la Subdirección Local Puente Aranda - Antonio Nariño</t>
  </si>
  <si>
    <t>Informes de implementación de la ETIS elaborados Puente Aranda - Antonio Nariño</t>
  </si>
  <si>
    <t>Se realiza informe semestral de actividades de implementación de la ETIS en la dependencia SLIS Puente Aranda - Antonio Nariño. Por lo anterior se logra un cumplimiento del 100% para el periodo</t>
  </si>
  <si>
    <t>Elaborar el informe de actividades de implementación  del sistema de gestión en la dependencia Slis Rafael Uribe Uribe</t>
  </si>
  <si>
    <t>Informes de implementación del sistema de gestión elaborados Rafael Uribe Uribe</t>
  </si>
  <si>
    <t>Se realiza informe semestral de actividades de implementación del sistema de gestión en la dependencia SLIS Rafael Uribe Uribe. Por lo anterior se logra un cumplimiento del 100% para el periodo</t>
  </si>
  <si>
    <t>Elaborar el informe de implementación de la ETIS en la Subdirección Local Rafael Uribe Uribe</t>
  </si>
  <si>
    <t>Informes de implementación de la ETIS elaborados Rafael Uribe Uribe</t>
  </si>
  <si>
    <t>Se realiza informe semestral de actividades de implementación de la ETIS en la dependencia SLIS Rafael Uribe Uribe. Por lo anterior se logra un cumplimiento del 100% para el periodo</t>
  </si>
  <si>
    <t>Elaborar el informe de actividades de implementación  del sistema de gestión en la dependencia Slis San Cristóbal</t>
  </si>
  <si>
    <t>Informes de implementación del sistema de gestión elaborados San Cristóbal</t>
  </si>
  <si>
    <t>Se realiza informe semestral de actividades de implementación del sistema de gestión en la dependencia SLIS San Cristóbal. Por lo anterior se logra un cumplimiento del 100% para el periodo</t>
  </si>
  <si>
    <t>Elaborar el informe de implementación de la ETIS en la Subdirección Local San Cristóbal</t>
  </si>
  <si>
    <t>Informes de implementación de la ETIS elaborados San Cristóbal</t>
  </si>
  <si>
    <t>Se realiza informe semestral de actividades de implementación de la ETIS en la dependencia SLIS San Cristóbal. Por lo anterior se logra un cumplimiento del 100% para el periodo</t>
  </si>
  <si>
    <t>Elaborar el informe de actividades de implementación  del sistema de gestión en la dependencia Slis Santa Fe - Candelaria</t>
  </si>
  <si>
    <t>Informes de implementación del sistema de gestión elaborados Santa Fe - Candelaria</t>
  </si>
  <si>
    <t>Se realiza informe semestral de actividades de implementación del sistema de gestión en la dependencia SLIS Santa Fe - La Candelaria. Por lo anterior se logra un cumplimiento del 100% para el periodo</t>
  </si>
  <si>
    <t>Elaborar el informe de implementación de la ETIS en la Subdirección Local Santa Fe - Candelaria</t>
  </si>
  <si>
    <t>Informes de implementación de la ETIS elaborados Santa Fe - Candelaria</t>
  </si>
  <si>
    <t>Se realiza informe semestral de actividades de implementación de la ETIS en la dependencia SLIS Santa Fe - La Candelaria. Por lo anterior se logra un cumplimiento del 100% para el periodo</t>
  </si>
  <si>
    <t>Elaborar el informe de actividades de implementación  del sistema de gestión en la dependencia Slis Suba</t>
  </si>
  <si>
    <t>Informes de implementación del sistema de gestión elaborados Suba</t>
  </si>
  <si>
    <t>Se realiza informe semestral de actividades de implementación del sistema de gestión en la dependencia SLIS Suba.Por lo anterior se logra un cumplimiento del 100% para el periodo</t>
  </si>
  <si>
    <t>Elaborar el informe de implementación de la ETIS en la Subdirección Local Suba</t>
  </si>
  <si>
    <t>Informes de implementación de la ETIS elaborados Suba</t>
  </si>
  <si>
    <t>Se realiza informe semestral de actividades de implementación de la ETIS en la dependencia SLIS Suba. Por lo anterior se logra un cumplimiento del 100% para el periodo</t>
  </si>
  <si>
    <t>Elaborar el informe de actividades de implementación  del sistema de gestión en la dependencia Slis Tunjuelito</t>
  </si>
  <si>
    <t>Informes de implementación del sistema de gestión elaborados Tunjuelito</t>
  </si>
  <si>
    <t>Se realiza informe semestral de actividades de implementación del sistema de gestión en la dependencia SLIS Tunjuelito. Por lo anterior se logra un cumplimiento del 100% para el periodo</t>
  </si>
  <si>
    <t>Elaborar el informe de implementación de la ETIS en la Subdirección Local Tunjuelito</t>
  </si>
  <si>
    <t>Informes de implementación de la ETIS elaborados Tunjuelito</t>
  </si>
  <si>
    <t>Se realiza informe semestral de actividades de implementación de la ETIS en la dependencia SLIS Tunjuelito. Por lo anterior se logra un cumplimiento del 100% para el periodo</t>
  </si>
  <si>
    <t>Elaborar el informe de actividades de implementación  del sistema de gestión en la dependencia Slis Usaquén</t>
  </si>
  <si>
    <t>Informes de implementación del sistema de gestión elaborados Usaquén</t>
  </si>
  <si>
    <t>Se realiza informe semestral de actividades de implementación del sistema de gestión en la dependencia SLIS Usaquén. Por lo anterior se logra un cumplimiento del 100% para el periodo</t>
  </si>
  <si>
    <t>Elaborar el informe de implementación de la ETIS en la Subdirección Local Usaquén</t>
  </si>
  <si>
    <t>Informes de implementación de la ETIS elaborados Usaquén</t>
  </si>
  <si>
    <t>Se realiza informe semestral de actividades de implementación de la ETIS en la dependencia SLIS Usaquén.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</si>
  <si>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</si>
  <si>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Usme - Sumapaz</t>
  </si>
  <si>
    <t>Informes de implementación del sistema de gestión elaborados Usme - Sumapaz</t>
  </si>
  <si>
    <t>Se realiza informe semestral de actividades de implementación del sistema de gestión en la dependencia SLIS Usme - Sumapaz. Por lo anterior se logra un cumplimiento del 100% para el periodo</t>
  </si>
  <si>
    <t>Elaborar el informe de implementación de la ETIS en la Subdirección Local Usme - Sumapaz</t>
  </si>
  <si>
    <t>Informes de implementación de la ETIS elaborados Usme - Sumapaz</t>
  </si>
  <si>
    <t>Se realiza informe semestral de actividades de implementación de la ETIS en la dependencia SLIS Usme - Sumapaz. Por lo anterior se logra un cumplimiento del 100% para el periodo</t>
  </si>
  <si>
    <t>35.Garantizar la eficiencia y la eficacia  ambiental, logística, operativa y de gestión documental de la entidad, para la  oportuna prestación de los servicios  sociales incluyendo componentes que demanden la reformulación de los programas.</t>
  </si>
  <si>
    <t>Actualizar y socializar los lineamientos del proceso de gestión documental; formalización de transferencias documentales a partir de los traslados realizados en años anteriores por las diferentes areas de la entidad al archivo central y la gestión para la adquisición de insumos de archivo y espacios para la conservación del acervo documental de la entidad.</t>
  </si>
  <si>
    <t>Informes de avance de los objetivos 3,4,11 y 13 del PINAR en periodos trimestrales, relacionados con: Avances en el inventario documental en archivo central; socializaciones realizadas de lineamientos actualizados del proceso de gestión documental en  mesas operativas y visitas de seguimiento a las areas que hacen parte de la estructura organica de la entidad; Formalización de Transferencias documentales que se encuentran pendientes de formalizar en el archivo central y la gestion para la entrega de insumos de archivo y bioseguridad y optimización de espacion para custodia de archivo</t>
  </si>
  <si>
    <t>No. de informes de avance</t>
  </si>
  <si>
    <t>Informe Trimestral</t>
  </si>
  <si>
    <t>Para el primer trimestre de enero a marzo de 2023, se ha generado un informe general que da cuenta del cumplimiento de las actividades definidas para cada uno de los objetivos 3,4,11 y 13 establecidos en el Plan Institucional de Archivos PINAR.</t>
  </si>
  <si>
    <t>Durante el segundo trimestre entre abril a junio de 2023, se elaboró el segundo informe que da cuenta de los avancs en las actividades relacionadas con el cumplimiento de los objetivos 3,4,11 y13 del Plan Institucional de Archivos Pinar, puntualmente relacionados con el inventario documental, la recepción de transferencias documentales, la actualización y socialización de lineamientos de gestión documental y solicitud de recursos para el proceso que permita adquirir los insumos de archivo.</t>
  </si>
  <si>
    <t>7749 - Fortalecimiento de la gestión institucional y desarrollo integral del talento humano en Bogotá</t>
  </si>
  <si>
    <t>Elaborar el informe de avance de los programas del Plan de Conservación Documental</t>
  </si>
  <si>
    <t xml:space="preserve">Informes de avance en la implementación del programa de almacenamiento y realmacenamiento del acervo documental custodiado en el archivo central y el programa de monitoreo y control de condiciones ambientales en los archivos de la SDIS. </t>
  </si>
  <si>
    <t>No. de Informes de avance de las actividades implementadas de los dos programas de conservación documental</t>
  </si>
  <si>
    <t>Para el primer trimestre de enero a marzo de 2023, se ha generado un informe general que da cuenta del cumplimiento a la implementación de los programas del Sistema Integrado de Conservación relacionados con: implementación del programa de almacenamiento y realmacenamiento del acervo documental custodiado en el archivo central y el programa de monitoreo y control de condiciones ambientales en los archivos de la SDIS</t>
  </si>
  <si>
    <t>Durante el segudo semestre de 2023, de abril a junio se elaboró el segundo informe que da cuenta de los avances en la implementación de los programas del sistema inregrado de conservación,  en el cual se agrego los avances en otros dos programas a saber, programa de capacitación,  programa de saneamiento ambiental.</t>
  </si>
  <si>
    <t>Realizar el seguimiento y gestión de requerimientos derivados de las alertas tempranas recibidas en los servicios logísticos (Vigilancia, manipulación de alimentos,  aseo y cafetería, papelería-fotocopiado y transportes)</t>
  </si>
  <si>
    <t>Diligenciamiento de los formatos de seguimiento y gestión en los servicios logísticos (Vigilancia, manipulación de alimentos,  aseo y cafetería, papelería-fotocopiadoy transportes) con la información obtenida de la atención oportuna de requerimientos recibidos de las unidades operativas y administrativas de la SDIS.</t>
  </si>
  <si>
    <t>(Número de formatos de seguimientos y gestión diligenciados en el periodo / visitas de seguimientos programados para el periodo)*100</t>
  </si>
  <si>
    <t>Formatos de seguimiento y gestión diligenciados en el periodo</t>
  </si>
  <si>
    <t>Durante el primer trimestre del 2023 fueron diligenciados los formatos de seguimiento de la gestión, realizada para dicho periodo.</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</si>
  <si>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19/04/2023 se recomienda revisar el indicador y evidencia programada para el periodo, dado que las evidencias cargadas no corresponden al entregable programado. Adicionalmente, se encuentran carpetas vacías. Finalmente, en el avance cualitativo es necesario describir las actividades realizadas para el cumplimiento de la programación, o los rezagos presentados para su cumplimiento.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</si>
  <si>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2023 fueron diligenciados los formatos de seguimiento de la gestión, realizada para el periodo en mensiòn.</t>
  </si>
  <si>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En esta actividad no presenta la información en formatos de acuerdo a lo registrado en la programación. 
25/07/2023 el area encargada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
</t>
  </si>
  <si>
    <t>Realizar el seguimiento y gestión de requerimientos derivados de las alertas tempranas recibidas en los servicios logísticos de mantenimiento de bienes muebles a traves de la herramienta dispuesta para realizar dichas solicitudes</t>
  </si>
  <si>
    <t>Informe de seguimiento y gestión de requerimientos derivados de las alertas tempranas recibidas en los servicios logísticos de mantenimiento de bienes muebles a traves de la herramienta dispuesta para realizar dichas solicitudes</t>
  </si>
  <si>
    <t>No. de informes de seguimiento y gestión de requerimientos derivados de las alertas tempranas recibidas en los servicios logísticos de mantenimiento de bienes muebles a traves de la herramienta dispuesta para realizar dichas solicitudes</t>
  </si>
  <si>
    <t xml:space="preserve">Un informe trimestral  </t>
  </si>
  <si>
    <t>Para el primer trimestre del 2023, se ha generado un informe general que da cuenta del seguimiento y gestión de los requerimientos, derivados de las alertas tempranas, recibidas en los servicios logísticos de mantenimiento de bienes y muebles.</t>
  </si>
  <si>
    <t>Para el segundo trimestre del 2023, se ha generado un informe general que da cuenta del seguimiento y gestión de los requerimientos, derivados de las alertas tempranas, recibidas en los servicios logísticos de mantenimiento de bienes y muebles.</t>
  </si>
  <si>
    <t>Realizar pruebas representativas de inventarios</t>
  </si>
  <si>
    <t>Diligenciamiento del formato de pruebas representativas realizadas</t>
  </si>
  <si>
    <t>Número de unidades operativas con prueba representativa / Número de unidades operativas activas de la SDIS</t>
  </si>
  <si>
    <t>Formatos de pruebas representativas realizadas</t>
  </si>
  <si>
    <t>Durante el primer trimestre del 2023 fueron realizadas las pruebas representativas correspondientes a lo establecido en la normativiad vigente, obteniendo como resultado 1896 solicitudes en total, cumpliendo el 100%.</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</si>
  <si>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19/04/2023 se recomienda registrar en el avance cualitativo, el total de pruebas programadas para calcular el indicador de acuerdo con lo ejecutado.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</si>
  <si>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2023 fueron realizadas las pruebas representativas correspondientes a lo establecido en la normativiad vigente, obteniendo como resultado  233 pruebas representativas y 15940 bienes en total, cumpliendo el 100%.</t>
  </si>
  <si>
    <t>Elaborar un informe trimestral de implementación y seguimiento al Plan Anual de adquisiciones del proyecto 7745, que garantiza las compras de alimentos para los servicios de la SDIS</t>
  </si>
  <si>
    <t>Informe trimestral de implementación y seguimiento al Plan Anual de adquisiciones del proyecto 7745, que garantiza las compras de alimentos para los servicios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</si>
  <si>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</si>
  <si>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 Al corte del segundo trimestre 2023, se evidencia un avance significativo del 89,9% en la ejecución del presupuesto del proyecto 7745, el cual cobija las compras de alimmentos proyectadas para la vigencia.</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</si>
  <si>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</si>
  <si>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Publicar la ruta de SECOP Il del Plan Anual de Compras 2023 y respectivas actualizaciones en la página web.</t>
  </si>
  <si>
    <t>Pantallazo de la ruta de SECOP Il del Plan Anual de Compras 2023 publicado</t>
  </si>
  <si>
    <t>N° de pantallazos de secop II de PAA 2023 publicado en la página web de la SDIS</t>
  </si>
  <si>
    <t xml:space="preserve">Pantallazo Link Secop II  en pagina web de la SDIS </t>
  </si>
  <si>
    <t>El plan anual de adquisiciones se carga en la página web de la entidad, en el botón de transparencia 3.1 Plan Anual de Adquisiciones Vigencia 2023.  https://community.secop.gov.co/Public/App/AnnualPurchasingPlanEditPublic/View?id=266618</t>
  </si>
  <si>
    <t>Acompañar técnicamente la retroalimentación y validación de los reportes de seguimiento de los planes de acción de las políticas públicas de competencia de la entidad.</t>
  </si>
  <si>
    <t>Porcentaje de reportes de seguimiento de los planes de acción de las políticas públicas de competencia de la entidad, retroalimentados y validados.</t>
  </si>
  <si>
    <t>(Sumatoria de reportes de seguimiento de los planes de acción de las políticas públicas, retroalimentados / Sumatoria de reportes de seguimiento de los planes de acción de las políticas públicas recibidos)*100</t>
  </si>
  <si>
    <t>Reportes de seguimiento de los planes de acción de las políticas públicas de competencia de la entidad, retroalimentados.</t>
  </si>
  <si>
    <t xml:space="preserve">Durante el primer trimestre de 2023 se realizó retroalimentación a la totalidad de los reportes de seguimiento de los planes de accion de las políticas públicas en las que participa la entidad, con corte a cuarto trimestre 2022: 01.Política Pública de Ruralidad, 02.Política Pública de Servicio a la Ciudadanía, 03.Política Pública de Prevención del Consumo de Sustancias Psicoactivas, 04.Política Pública LGBTI, 05.Política Pública deDerechos Humanos, 06.Política Pública de Transparencia, Integridad y no Tolerancia con la Corrupción, 07.Política Pública de Lucha contra la Trata de Personas, 08.Política Pública de Mujeres y Equidad de Género, 09.Política Pública de Actividades Sexuales Pagadas, 10.Política Pública de Seguridad Alimentaria y Nutricional, 11.Acciones afirmativas para el pueblo gitano, 12.Acciones afirmativas para la comunidad palenquera, 13.Acciones afirmativas para la comunidad raizal, 14.Acciones afirmativas para los pueblos indígenas, 15.Acciones afirmativas para las comunidades negras afrocolombianas.16 Política Pública de Juventud, 17.Política Pública de y para la Adultez, 18.Política Pública de para el Envejecimiento y la Vejez, 19.Política Pública para las Familias, 20.Política Pública para el Fenómeno de Habitabilidad en Calle, 21. Plan de igualdad de oportunidades para la Equidad de Género y 22. matriz de logros de género. Lo anterior permitió el cumplimiento de la acción: Reporte de retroalimentación al seguimiento de los planes de accion de politicas públicas de competencia de la entidad, programados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</si>
  <si>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t>
    </r>
    <r>
      <rPr>
        <b/>
        <sz val="9"/>
        <color rgb="FF000000"/>
        <rFont val="Arial"/>
        <family val="2"/>
      </rPr>
      <t>Recomendación: 17/04/2023 se recomienda incluir en el avance cualitativo el plan de igualdad de oportunidades para la Equidad de Género y la matriz de logros de género. 17/04/2023 la dependencia atendió la recomendación.</t>
    </r>
    <r>
      <rPr>
        <sz val="9"/>
        <color rgb="FF000000"/>
        <rFont val="Arial"/>
        <family val="2"/>
      </rPr>
      <t xml:space="preserv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</si>
  <si>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segundo trimestre, se recibió solicitud y se realizó seguimiento a los siguientes planes de acción de políticas públicas en lo correspondiente al primer trimestre de 2023: 01.Política Pública de Servicio a la Ciudadanía, 02.Política Pública LGBTI, 03.Política Pública de Derechos Humanos, 04.Política Pública de Transparencia, Integridad y no Tolerancia con la Corrupción, 05.Política Pública de Lucha contra la Trata de Personas, 06.Política Pública de Mujeres y Equidad de Género, 07.Política Pública de Actividades Sexuales Pagadas, 08.Política Pública de Seguridad Alimentaria y Nutricional, 09.Política Pública de Deporte, Recreación, Actividad Física, Parques y Escenario, 10.Política Pública de Gestión Integral de Hábitat, 11.Política Pública del Espacio Público, 12.Política Pública de Educación, 13.Acciones afirmativas para el pueblo gitano, 14.Acciones afirmativas para la comunidad palenquera, 15.Acciones afirmativas para la comunidad raizal, 16.Acciones afirmativas para los pueblos indígenas, 17.Acciones afirmativas para las comunidades negras afrocolombianas. 
Así como a los instrumentos de la Secretaría de la Mujer: 18. Logros transversales de género.
También se brindó apoyo a las áreas de la entidad que son líderes de política pública, para dar respuesta a la solicitud del reporte de seguimiento del primer trimestre de 2023 frente a los indicadores de producto y resultado de las políticas públicas propias de la entidad: 19 Política Pública de Juventud, 20.Política Pública de y para la Adultez, 21.Política Pública de para el Envejecimiento y la Vejez, 22.Política Pública para las Familias, 23.Política Pública para el Fenómeno de Habitabilidad en Calle.
El desarrollo de estas actividades permitió el cumplimiento de la acción “acompañar técnicamente la retroalimentación y validación de los reportes de seguimiento de los planes de acción de las políticas públicas de competencia de la entidad” programado para el periodo. Por lo anterior, y de acuerdo con el cálculo del indicador, se logra un cumplimiento del 100% para este periodo ((23/23)*100= 100%).</t>
  </si>
  <si>
    <t>Elaborar el documento de alertas y recomendaciones del seguimiento de los planes de acción de las políticas públicas de competencia de la entidad.</t>
  </si>
  <si>
    <t>Documentos de alertas y recomendaciones del seguimiento de los planes de acción de las políticas públicas de competencia de la entidad, elaborados.</t>
  </si>
  <si>
    <t>Sumatoria de documentos de alertas y recomendaciones del seguimiento de los planes de acción de las políticas públicas de competencia de la entidad, elaborados.</t>
  </si>
  <si>
    <t>30/09/2023</t>
  </si>
  <si>
    <t>Durante el primer trimestre de 2023, se realizó el análisis del seguimiento al cumplimiento de los planes de acción de las políticas públicas en las que participa la Entidad con la informacion preliminar del CONPES D.C. con corte a 31 de diciembre de 2022, generando alertas y recomendaciones a los mismos. Lo anterior permitió el cumplimiento de la acción Documento de alertas y recomendaciones sobre el seguimiento de los planes de acción de las Políticas Públicas de competencia de la entidad, programado para el periodo. Por lo anterior, y de acuerdo con el cálculo del indicador, se logra un cumplimiento del 100% para este periodo.</t>
  </si>
  <si>
    <t xml:space="preserve">No programado </t>
  </si>
  <si>
    <t>37. Aumentar en un 43% la inspección y  vigilancia en los servicios y programas  prestados por la Secretaría Distrital de Integración Social que cuentan con estándares de calidad</t>
  </si>
  <si>
    <t xml:space="preserve">Acompañar la elaboración o actualización de los documentos de Anexos técnicos de estándares de servicios sociales </t>
  </si>
  <si>
    <t>Actas de aprobación y anexos técnicos de estándares de servicios sociales elaborados o actualizados</t>
  </si>
  <si>
    <t>Sumatoria de actas de aprobación y anexos técnicos de servicios sociales elaborados o actualizados, con visto bueno por parte  de la Subdirección Técnica respectiva</t>
  </si>
  <si>
    <t xml:space="preserve">Acta de aprobación de los anexos técnicos de estandares por parte de la Subdirección técnica </t>
  </si>
  <si>
    <t xml:space="preserve">Se desarrollaron las mesas de trabajo para la actualización de los estándares de calidad del servicio Gestión del Riesgo, en las cuales se formularon los requisitos para los estándares de calidad de Talento humano, Atención, Gestión administrativa, Ambientes adecuados y seguros. Se realizó primera presentación de la propuesta a la Subdirectora ICI a finales de la vigencia 2022 y se sugirieron ajustes al estándar de Ambientes adecuados y seguros, los cuales se realizaron en el primer semestre de la vigencia 2023, así como la presentación de los ajustes a la Subdirectora ICI quien aprobó los ajustes y a nivel general la propuesta. dE acuerdo con el indicador propuesto, y con este resultado se cumple con la meta propuesta para el periodo de reporte y se cuenta con el anexo técnico programado, dando como resultado un cumplimento del 100%.
Como evidencia se tiene el acta de aprobación de la propuesta del Anexo técnico, el anexo técnico y el acta de la reunión de presentación del anexo técnico </t>
  </si>
  <si>
    <t>Elaborar las cartas de gestión y alertas con el estado de los componentes de los procesos institucionales en el marco del sistema de gestión</t>
  </si>
  <si>
    <t>Cartas de gestión y alerta a los procesos institucionales enviadas</t>
  </si>
  <si>
    <t>(Número de cartas de gestión y alerta a los procesos institucionales enviadas / Número de procesos institucionales vigentes en el periodo)*100</t>
  </si>
  <si>
    <t>Cartas de gestión y alertas por proceso, correspondientes al primer trimestre 2023, con los memorandos o correos electrónicos de envío.</t>
  </si>
  <si>
    <t>Se elaboraron 19 cartas de gestión y alerta, correspondientes a los 19 procesos vigentes, que incluyen los reconocimientos, observaciones o alertas respecto al desempeño de los procesos en los componentes de indicadores, documentos y riesgos, con corte al 31 de marzo de 2021. Estas cartas fueron enviadas mediante memorando o correo electrónico a los respectivos líderes de proceso y gestores, logrando de esta manera un cumplimiento del 100% en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</si>
  <si>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Se recomienda registrar la trazabilidad de las firmas de quien elabora, revisa y aprueba en las cartas de alerta.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</si>
  <si>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Cartas de gestión y alertas por proceso, correspondientes al segundo trimestre 2023, con los memorandos o correos electrónicos de envío.</t>
  </si>
  <si>
    <t>Cartas de gestión y alertas por proceso, correspondientes al tercer trimestre 2023, con los memorandos o correos electrónicos de envío.</t>
  </si>
  <si>
    <t>Emitir alertas y recomendaciones en el marco del seguimiento a los proyectos de inversiòn de la Entidad</t>
  </si>
  <si>
    <t>Porcentaje de cartas de alerta y recomendaciones remitidas a los Gerentes de proyectos de inversión</t>
  </si>
  <si>
    <t>(Número de cartas de alerta y recomendaciones enviadas a proyectos de inversion/ Número de proyectos de inversion )*100</t>
  </si>
  <si>
    <t>Memorandos de envío con las cartas de alerta y recomendaciones a los proyectos de inversión correspondientes a Diciembre 2022 y febrero 2023</t>
  </si>
  <si>
    <t>Durante el primer trimestre de 2023, se realizó seguimiento a los proyectos de inversion de la Entidad, elaborándose y enviándose las cartas de alerta y recomendaciones de los mismos para los periodos diciembre 2022 (18 proyectos), y enero a febrero 2023 (19 proyectos). Lo anterior permitió el cumplimiento de la acción: Memorandos de envío con las cartas de alertas y recomendaciones a los proyectos de inversion correspondientes a diciembre 2022 y febrero 2023, programados para el periodo. Por lo anterior, y de acuerdo con el cálculo del indicador, se logra un cumplimiento del 100% para este periodo.</t>
  </si>
  <si>
    <t>Memorandos de envío con las cartas de alerta y recomendaciones a los proyectos de inversión correspondientes a marzo, abril y mayo de 2023</t>
  </si>
  <si>
    <t>Durante el segundo trimestre de 2023, se realizó seguimiento a los proyectos de inversion de la Entidad, elaborándose y enviándose las cartas de alerta y recomendaciones  correspondientes a los meses de marzo, abril y mayo  de los 19 proyectos.  Lo anterior permitió el cumplimiento de la acción: Memorandos de envío con las cartas de alertas y recomendaciones a los proyectos de inversión, programados para el periodo. Por lo anterior, y de acuerdo con el cálculo del indicador, se logra un cumplimiento del 100% para este periodo.</t>
  </si>
  <si>
    <t>Memorandos de envío con las cartas de alerta y recomendaciones a los proyectos de inversión correspondientes a junio, julio y agosto de 2023</t>
  </si>
  <si>
    <t>Memorandos de envío con las cartas de alerta y recomendaciones a los proyectos de inversión correspondientes a septiembre, octubre y noviembre de 2023</t>
  </si>
  <si>
    <t xml:space="preserve">Inversión  </t>
  </si>
  <si>
    <t>Consolidar los reportes mensuales de Seguimiento al modulo Plan anual de adquisiciones (PAA) del aplicativo ERP SEVEN</t>
  </si>
  <si>
    <t xml:space="preserve">Suma </t>
  </si>
  <si>
    <t>Reportes de seguimiento al Plan Anual de Adquisiciones</t>
  </si>
  <si>
    <t xml:space="preserve">Sumatoria de reportes mensuales de seguimiento al módulo Plan Anual de Adquisiciones en el aplicativo ERP SEVEN </t>
  </si>
  <si>
    <t>Reportes mensuales de seguimiento al Plan Anual de Adquisiciones primer trimestre 2023</t>
  </si>
  <si>
    <t>Durante el primer trimestre de 2023, se adelantó el seguimiento a la programación y ejecución del plan anual de adquisiciones para los rubros de funcionamiento y los proyectos de inversión de la Secretaria Distrital de Integración a través del reporte mensual de los meses enero, febrero y marzo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</si>
  <si>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segundo trimestre 2023</t>
  </si>
  <si>
    <t>Durante el segundo trimestre de 2023, se adelantó el seguimiento a la programación y ejecución del plan anual de adquisiciones para los rubros de funcionamiento y los proyectos de inversión de la Secretaria Distrital de Integración a través del reporte mensual de los meses de abril ,amyo y junio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</si>
  <si>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tercer trimestre 2023</t>
  </si>
  <si>
    <t>Reportes mensuales de seguimiento al Plan Anual de Adquisiciones cuarto trimestre 2023</t>
  </si>
  <si>
    <t>Realizar el reporte de gestión de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</si>
  <si>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</si>
  <si>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</si>
  <si>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</si>
  <si>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Durante el primer trimestre de 2023 (del 1 de enero al 15 de marzo) se recibieron se recibieron 411 solicitudes de información del sistema de información misional a traves de Aranda web, de las cuales 399 fueron atendidas con oportunidad al 31 de marzo de 2023 y 12 quedaron en estado “Cancelado”. Lo anterior permitió el cumplimiento de la acción: Reporte de oportunidad en la atencion de solicitudes de informacion misional recibidas con corte a 15 de marzo de 2023, programado para el periodo. Por lo anterior, y de acuerdo con el cálculo del indicador, se logra un cumplimiento del 100% para este periodo. </t>
  </si>
  <si>
    <t>Reporte de oportunidad en la atencion de solicitudes de información del sistema de información misional corte 15 de junio</t>
  </si>
  <si>
    <t xml:space="preserve">En el periodo comprendido entre el 1 de enero al 15 de junio de 2023 se gestionaron 859 requerimientos de información del Sistema de Información Misional a través de la aplicación Aranda web, de los cuales al corte 30 de junio de 2023, 827 casos fueron solucionados, 31 quedaron en estado “Cancelado” por solicitud del usuario o por ser inviables, y un caso quedó con el estado 'En Revisión' debido al alto volumen y complejidad de la información a procesar. Lo anterior permitió el cumplimiento de la acción: Reporte de oportunidad en la atencion de solicitudes de informacion misional recibidas con corte a 15 de junio de 2023, programado para el periodo. Por lo anterior, y de acuerdo con el cálculo del indicador, se logra un cumplimiento del 100% para este periodo. </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</si>
  <si>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</si>
  <si>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</si>
  <si>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7748 - Fortalecimiento de la gestión de la información y el conocimiento con enfoque participativo y territorial</t>
  </si>
  <si>
    <t>Elaborar el reporte de asesoría metodológica a las dependencias en la formulación o modificaciones de planes de mejoramiento</t>
  </si>
  <si>
    <t>Reportes de asesorías metodológicas a las dependencias en la formulación o modificaciones de planes de mejoramiento</t>
  </si>
  <si>
    <t>Sumatoria de reportes  de asesorías metodológicas a las dependencias en la formulación o modificaciones de planes de mejoramiento realizados</t>
  </si>
  <si>
    <t>Reporte en excel de las asesorías metodológicas realizadas junto con sus evidencias.</t>
  </si>
  <si>
    <t xml:space="preserve">Durante el primer trimestre de 2023 se recibieron 31 solicitudes y se realizó igual número de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primer trimestre 2023, programados para el periodo. Por lo anterior, y de acuerdo con el cálculo del indicador, se logra un cumplimiento del 100% para este periodo. </t>
  </si>
  <si>
    <t xml:space="preserve">Durante el segundo trimestre de 2023 se recibieron 73 solicitudes y se realizó igual número de respuestas en cuanto a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segundo trimestre 2023, programados para el periodo. Por lo anterior, y de acuerdo con el cálculo del indicador, se logra un cumplimiento del 100% para este periodo. </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</si>
  <si>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</si>
  <si>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</si>
  <si>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Plan Estratégico de Talento Humano Formulado y Publicado</t>
  </si>
  <si>
    <t xml:space="preserve">Avance en la formulación y publicación del Plan Estratégico de Talento Humano </t>
  </si>
  <si>
    <t>30/03/2023</t>
  </si>
  <si>
    <t>Plan estratégico aprobado y publicado</t>
  </si>
  <si>
    <t>En el periodo objeto de reporte fue completada esta actividad, ya que fue formulado el Plan Estrategico de Talento Humano y publicado. El link de publicación es el siguiente: 
https://www.integracionsocial.gov.co/images/_docs/2023/gestion/230127_Plan_Estrategico_Talento_Humano_2023.pdf</t>
  </si>
  <si>
    <t>Formular y ejecutar el Plan de vacantes</t>
  </si>
  <si>
    <t>Porcentaje de ejecución Plan anual de Vacantes</t>
  </si>
  <si>
    <t>(N° de actividades ejecutadas en el periodo/N° actividades programadas para el periodo reportado)*100
Nota. El reporte de avances se encuentra sujeto a la programación de actividades para el respectivo periodo</t>
  </si>
  <si>
    <t xml:space="preserve"> - Plan Formulado
 - Cronograma de actividades con fechas programadas
- Soportes que den cuenta de las actividades ejecutadas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</si>
  <si>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 programada 1 actividad, la cual fue cumplida, al 100% así: 
6. Durante el primer trimestre de 2023, se posesionaron 12 elegibles de la convocatoria Distrito 4, y 6 elegibles de la convocatoria 818 de 2018, para un total de 18 elegibles que se encuentran desempeñando el período de prueba, autorizados por la CNSC en el año 2022 por uso de listas, y que solicitaron prórroga para posesión y otros autorizados en el año 2023 a través del aplicativo SIMO 4.0, para proveer vacantes con uso de listas como consecuencia de derogatorias o renuncias de los elegibles. 
Adicionalmente, la CNSC como respuesta a la solicitud de la SDIS para hacer uso de listas de elegibles, envió oficio con radicado 2023RS014591  del veinticuatro (24) de febrero de 2023, donde autoriza por mismo empleo, el uso de lista de elegibles para 5 vacantes del nivel técnico, identificados en SIMO con los códigos Nro. 84569 y 84580 de la convocatoria 818 de 2018, en proceso de posesión.
De igual manera, previa solicitud de la SDIS, la CNSC mediante oficio 2023RS029321 del veintitrés (23) de marzo, autorizó el uso de listas de elegibles para 15 empleos de la convocatoria Distrito 4 de diferentes OPEC, en proceso de proyección del acto administrativo de nombramiento.
Se reportó en el aplicativo SIMO de la CNSC 275 vacantes definitivas para nuevo proceso de selección, Convocatoria Distrito 5, y a través de oficio S2023038835 de fecha 10 de marzo de 2023, se envió a la CNSC la información solicitada como parte del proceso de planeación de dicha convocatoria. 
Por otra parte, la SDIS solicitó a la CNSC la autorización para el uso de lista de elegibles con el fin de cubrir nuevas vacantes definitivas surgidas con posterioridad a las convocatorias por las novedades (derogatorias, renuncias) de algunas OPEC de la convocatoria Distrito 4 y 818 de 2018, con el reporte correspondiente en el aplicativo SIMO de la CNSC y SIDEAP, de la siguiente manera:
Oficio S2023014827 de 31 de enero de 2023 – 30 vacantes - Convocatoria 818 de 2018.
Oficio S2023015641 de 01 de febrero de 2023 – 32 vacantes - Convocatoria Distrito 4.
Oficio S2023034585 de 03 de marzo de 2023 – 05 vacantes convocatoria  818 de 2018 y 8 de Distrito 4.
Se anexa como evidencia el consolidado de los elegibles posesionados y los oficios mencionados.</t>
  </si>
  <si>
    <t xml:space="preserve"> - Cronograma de actividades con fechas programadas
- Soportes que den cuenta de las actividades ejecutadas
Nota. El reporte de avances se encuentra sujeto a la programación de actividades para el respectivo periodo</t>
  </si>
  <si>
    <t xml:space="preserve">6. Oferta Pública de Empleos de Carrera. Durante el segundo trimestre de 2023, se posesionaron 27 elegibles de la convocatoria Distrito 4, y 10 elegibles de la convocatoria 818 de 2018, para un total de 37 elegibles que se encuentran desempeñando el período de prueba, autorizados por la CNSC a través del aplicativo SIMO 4.0, para proveer vacantes con uso de listas como consecuencia de derogatorias o renuncias de los elegibles o por mismo empleo que solicitaron prórroga (ver cuadro denominado Segundo Trimestre Evidencia). 
Adicionalmente, la CNSC como respuesta a la solicitud de la SDIS para hacer uso de listas de elegibles, envió oficio con radicado 2023RS060908 del 05 de mayo de 2023, donde autoriza por mismo empleo, el uso de lista de elegibles para 15 vacantes de la convocatoria 818 de 2018 y de la convocatoria Distrito 4, y con oficio radicado 2023RS061620 del 09 de mayo de 2023 deja sin efectos las autorizaciones de dos elegibles (OPEC 150816 y OPEC 137583) porque no corresponde al orden de mérito de la lista de elegibles.
De igual manera, previa solicitud de la SDIS, la CNSC mediante oficio 2023RS044568 del 12 de abril de 2023, autorizó el uso de listas de elegibles para 2 empleos de la OPEC 137583 de la convocatoria Distrito 4. No obstante en el aplicativo SIMO de la CNSC, la fecha de reporte de la novedad es 17 de mayo de 2023, fecha en la cual la SDIS puede observar la autorización. Las autorizaciones se encuentran en proceso de proyección del acto administrativo de nombramiento.
Por otra parte, la CNSC autorizó en el aplicativo SIMO de la CNSC el uso de listas para 24 vacantes de diferentes OPEC de la convocatoria 818 de 2018 y Distrito 4, con ocasión de renuncias, derogatorias y declaratoria de vacantes definitivas que se encuentran en el proceso de proyección de acto administrativo de nombramiento y posesión.
Se anexa como evidencia el consolidado de los elegibles posesionados y los oficios mencionados.
Se reportó en el aplicativo SIMO de la CNSC 5 nuevas vacantes definitivas para nuevo proceso de selección, Convocatoria Distrito 6, con base en la actualización permanente de las situaciones administrativas registradas en la base de datos de planta
</t>
  </si>
  <si>
    <t>Formular y ejecutar el Plan de previsión de recursos humanos</t>
  </si>
  <si>
    <t>Porcentaje de ejecución Plan de Previsión de Recursos Humanos</t>
  </si>
  <si>
    <t>(N° de actividades ejecutadas en el periodo/N° actividades programadas para el periodo reportado)*100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</si>
  <si>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encontraban programadas 3 actividades, las cuales fueron cumplidas, al 100% así:
6.4. Provisión temporal mediante la figura de encargos:
En cumplimiento a lo ordenado en la Ley 909 de 2004, a lo estipulado en la Circular No. 021 del 08 de julio de 2022, así como lo manifestado en audiencia de encargos fase 2, el 30 de enero de 2023 se realizó la audiencia para aceptación del encargo del empleo Profesional Universitario, Código 219, Grado 01, con las servidoras que continuaban en la ficha en orden de mérito, para proveer cinco vacantes definitivas surgidas por renuncias al encargo ocurridas entre el mes de noviembre, diciembre y enero de 2023.
El día 06 de febrero de 2023, cuatro (4) servidoras tomaron posesión del encargo del empleo Profesional Universitario, Código 219, Grado 01, una servidora desistió por lo cual se proyectó la derogatoria.
A marzo de 2023, se tiene un total de 4 vacantes definitivas sin proveer del empleo Profesional Universitario, Código 219, Grado 01, como consecuencia de la renuncia y derogatoria de las servidoras, ocurridas en el mes de febrero.
Por otra parte, y en cumplimento a lo ordenado en la Ley 909 de 2004 así como lo establecido en la Circular de Encargos No. 031 del 03 de octubre de 2022, y la priorización de necesidades de la Secretaría Distrital de Integración Social, en el mes de enero de 2023, se realizó ampliación de estudios con los servidores/as que superaron el período de prueba, del perfil 15 de la fase 3 de encargos vigencia 2022, del empleo Instructor, Código 313, Grado 05,  así como la publicación y la etapa de reclamación para proveer nueve (9) vacantes temporales surgidas por el encargo del titular en el empleo Profesional Universitario, Código 219, Grado 01 y que fueron declaradas desiertas en la etapa anterior, quienes tomaron posesión del encargo del empleo Instructor, código 313, grado 05, el día 21 de febrero de 2023.
Las evidencias se encuentran publicadas en la página de la SDIS en el link: https://www.integracionsocial.gov.co/index.php/gestion/talento-humano
6.5. Provisión temporal mediante nombramiento provisional.
Durante el primer trimestre de 2023, la SDIS realizó el nombramiento en provisionalidad y posesión de 2 servidores teniendo en cuenta: cumplimiento a fallo de tutela y como acción afirmativa por condición de especial protección constitucional,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6.6. Se analizarón posibles areas de intervencion y metodologias de analisis organizacional  a aplicar para priorizar y definir alcance del ejercicio de Rediseño con impacto en las necesidades y requerimientos institucionales, se elaboró propuesta inicial de trabajo incluyendo las metodologías de analisis organizacional y fases del mismo. Se efectuarón mesas técnicas de trabajo con la Dirección Territorial y Subdirecciones Locales para dar continuidad y ampliar aplicación del ejercicio de analisis funcional. Se elaboró estudio técnico preliminar para la creación de grupos internos de trabajo GIT en las SDIS conforme de Directiva 001 del 17 de enero de 2023 (Secretaría General y DASCD). Se adjunta borrador estudio tecnico, listados de asistencia a las mesas tecnicas y presentación realizada a los asistentes</t>
  </si>
  <si>
    <t xml:space="preserve">Durante el segundo trimestre de 2023 se realiza provisión temporal de 2 vacantes a través de la figura de encargos y 27 por nombramiento en provisionalidad.
6.4. Provisión temporal mediante la figura de encargos: En cumplimiento a la Ley 909 de 2004 y teniendo en cuenta la priorización de necesidades de la Secretaría Distrital de Integración Social, el 17 de mayo de 2023 se publicó la Circular de Encargos No. 018 del 12 de mayo de 2023, así como la Ficha de verificación de cumplimiento de requisitos con los/as servidores/as de Carrera Administrativa con derecho preferencial, para la provisión mediante encargo del empleo Profesional Universitario, Código 219, Grado 01 para 6 vacantes surgidas por renuncia al encargo entre el mes de febrero y mayo de 2023.  Se realizó la etapa de reclamación, la posterior publicación de la ficha definitiva de estudios y el día 31 de mayo se llevó a cabo la audiencia de aceptación de encargo y elección de plaza, donde cuatro (4) servidoras aceptaron el encargo y dos (2) vacantes quedaron desiertas. En el mes de junio se proyectó el acto administrativo de nombramiento en encargo y se realizó la posesión de 2 servidoras, puesto que 2 solicitaron prórroga de posesión para el mes de julio por encontrarse en vacaciones. Las evidencias se encuentran publicadas en la página de la SDIS en el link: https://www.integracionsocial.gov.co/index.php/gestion/talento-humano
6.5. Provisión temporal mediante nombramiento provisional. Durante el segundo trimestre de 2023, la SDIS realizó el nombramiento en provisionalidad y posesión de 27 servidores teniendo en cuenta: cumplimiento a fallo de tutela y como acción afirmativa por condición de especial protección constitucional, y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el cual se puede observa en el siguiente link: https://sdisgovco-my.sharepoint.com/:x:/g/personal/jzunigas_sdis_gov_co/EWEl7RK70HtHol4tGbX32TkBUO899fm1kCxR0PnoUhGxvA?e=19kVdS
6.6 Se da continuidad al proceso de aplicación metodologia para recolección de información. Socialización y aplicación de la metodología en dependencias de la entidad, recolección de la información. Se adjuntan los informes de avance para los meses de marzo, abril y mayo de 2023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</si>
  <si>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</si>
  <si>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Formular y ejecutar el Plan de capacitación</t>
  </si>
  <si>
    <t>Porcentaje de ejecución Plan Institucional de Capacitación-PIC</t>
  </si>
  <si>
    <t>(N° de actividades ejecutadas en el periodo/N° actividades programadas para el periodo)*100
Nota. El reporte de avances se encuentra sujeto a la programación de actividades para el respectivo periodo</t>
  </si>
  <si>
    <t>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https://www.integracionsocial.gov.co/images/_docs/2023/gestion/Plan_Institucional_de_Capacitacion_2023.pdf
 A la fecha del presente reporte, la SGDTH se encuentra adelantando el proceso contractual para la ejecución del Plan de Capacitación, sin embargo:
Para el primer trimeste se encontraba programada una (1) actividad en el cronograma del Plan Institucional de Capacitación para la vigencia 2023; la cual correspondia a la Inducción Institucional a los servidores y servidoras que ingresaron a la entidad, esta se llevo a cabo durante los días febrero 21, 22 y 23, cumpliendo de esta manera con el 100% de las actividades planeadas para el periodo.
Por otra parte, se adelantaron las siguientes siete (7) acciones formativas que estaban pendientes de ejecución y se relacionan a continuación, correspondientes al Plan Institucional de Capacitación 2023, de las cuales participaron un total de 286 servidores y servidores:
Flexibilidad y adaptación al cambio
Transparencia en la gestión pública y servicio al ciudadano
Técnicas de negociación colectiva (Texto y discurso del pliego de solicitudes)
Seguridad informática
Elementos de Clasificación Documental
Empatía y solidaridad
Ética de lo público
EVIDENCIA APORTADA:
Plan Institucional de Capacitación vigencia 2023
Listados de Asistencia Inducción Institucional
Agenda Inducción Institucional
Listados asistencia actividades Plan Institucional de Capacitación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</si>
  <si>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registrar en el avance cualitativo, el total de actividades programadas y el total de actividades ejecutadas para calcular el indicador de acuerdo con lo ejecutado. 24/04/2023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</si>
  <si>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finalizó el proceso contractual para la ejecución de las actividades previstas en el Plan Institucional de Capacitación para la vigencia 2023 y se ajustó el cronograma de ejecución para el segundo semestre del año en fechas y temáticas de acuerdo con el presupuesto.
Igualmente, se realizaron las siguientes acciones a costo cero (0) con Instituciones externas:
Trabajo en equipo
Lengua de Señas Colombiano
EVIDENCIA APORTADA:
Cronograma Plan Institucional de Capacitación vigencia 2023
Listados asistencia actividades a costo cero (0)
https://sdisgovco-my.sharepoint.com/:f:/g/personal/jzunigas_sdis_gov_co/EkfQAuIYy65NksmNcKSzu84B73Q4CydMGm3Wd_vz3liB7w?e=gZaki8</t>
  </si>
  <si>
    <t>Formular y ejecutar el Plan de Bienestar</t>
  </si>
  <si>
    <t>Porcentaje de ejecución Plan de Bienestar</t>
  </si>
  <si>
    <t>Durante el periodo se formuló 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Para el trimestre enero- marzo de 2023, se programaron 5 actividades, las cuales se desarrollaron a traves de 9 actividades de bienestar social, asi: 
1.Taller traslado de régimen pensional: Esta actividad se llevó a cabo el día 23 de febrero de 2023, con la participación de 86 personas.
2). Taller comunicación asertiva: Esta actividad se llevó a cabo el día 24 de febrero de 2023, con la participación de 66 personas. 
3). Actividad encuentro de solteros y solteras SDIS 2023: Esta actividad se llevó a cabo los días 25 y 26 de febrero de 2023, con asistencia  de 170  servidores y servidoras de la SDIS.
4). Conversatorio a qué hora "El amor", se convirtio en un asunto de riesgo para la mujer : Esta actividad se llevó a cabo el día 08 de marzo de 2023, con la participación de 30 personas .
5). Conferencia Todos podemos hablar de suicidio prevención y abordaje : Esta actividad se llevó a cabo el día 23 de marzo de 2023, con la participación de 17 personas.
6). Conferencia autoevaluación y reflexión positiva: Esta actividad se llevó a cabo el día 28 de marzo de 2023, con participación de  102 personas.
7).conferencia Régimen y Control Fiscal: Esta actividad se llevó a cabo el día 29 de marzo de 2023, con la participación de  63 personas..
8). Entrega de tarjetas virtuales por cumpleaños: Esta actividad se ejecuta de forma continua y consiste en el envio de una tarjeta virtual de felicitación el día de cumpleaños, de servidores y servidoras de la SDIS. En el trimestre enero - marzo de 2023 se realiza envio de un total de 435 tarjetas.
9). Se modifica el Instructivo  " solicitud y trámite de permisos, licencias y descansos"  código INS-TH-012, documento que en su numeral 3.3.2 "permisos remunerados", literal E especifica " La Secretaría Distrital de Integración Social otorgara a cada servidor/a publico/a de la entidad, un (1) día de trabajo remunerado cada semestre para que puedan compartir con su familia. Este permiso lo concede el superior jerárquico, teniendo en cuenta la no afectación del servicio, y deberá remitirse a la Subdirección de Gestión y Desarrollo de Talento Humano" 
Se adjuntan las evidencias de las actividades en PDF, adicionalmente modificación del cronograma de actividades y acta de aprobación de la modificación suscrita por la Subdirectora de Talento humano</t>
  </si>
  <si>
    <t>Durante el segundo trimestre de 2023 se adelantaron las siguientes acciones en el marco del Plan de Bienestar:
1) Conferencia el Líder que Quiero Ser: esta actividad se llevó a cabo el día 21 de abril de 2023, con la participación de 54 asistentes.                                                                                         
2) Caminata Ecológica: esta actividad se llevó a cabo el día 14 de abril de 2023, con asistencia de 34 servidores y colaboradores.                                                                                                        
3) Rodada Ambiental: esta actividad se llevó a cabo el día 14 de abril de 2023, con la asistencia de 7 participantes.                                         
4)  Feria de Servicios. Subdirección local Bosa 21 de abril de 2023, participación de 11 asistentes.                                                                               5) Caminata Usme Rural: esta actividad se llevó a cabo el día 28 de abril de 2023, con asistencia de 35 participantes.                                                                                
6) Caminata paraíso Quiba: esta actividad se llevó a cabo el día 28 de abril de 2023, con una participación de 71 asistentes.                     
7)  Feria de Servicios. Subdirección local Engativá 28 de abril de 2023, participación de 14 asistentes.                                                                      8) Caminata Aula Ambiental Soratama: esta actividad se llevó a cabo el día 12 de mayo de 2023, un total de 15 asistentes.                                                                          
9)Caminata Parque Nacional E.O.H.: esta actividad se llevó a cabo el día 12 de mayo de 2023, con una participación de 20 asistentes.                                                                                                                                                                                                                                                                                 10) Feria de Servicios. Subdirección local San Cristóbal 19 de mayo de 2023, participación de 20 asistentes.                                                                                                                                                                                                                                                                                                 11) Caminata paraíso Quiba: esta actividad se llevó a cabo el día 26 de mayo de 2023, con un total de 25 asistentes                                                                                     
12) Actividad Trabajo en Equipo: esta actividad se llevó a cabo el día 26 de mayo de 2023, con una participación de 23 asistentes. 
13) Taller Derechos Sexuales y Derechos Reproductivos: esta actividad se llevó a cabo el día 25 Un total de 29 asistentes.                      
14) Feria de Servicios. Subdirección local Usaquén 2 de junio de 2023, participación de 7 asistentes.                                                                      15) Sistema General de Pensiones-Colpensiones: esta actividad se llevó el 7 de junio de 2023, se contó con la asistencia de 60 personas.                                                                                                                                                                                                                                                                                   16) Caminata Parque Nacional E.O.H.: esta actividad se llevó a cabo el día 9 de junio de 2023, participación de 50 asistentes.                                                                  
17) Caminata Parque Nacional E.O.H.: esta actividad se llevó a cabo el día 23 de junio de 2023, participación de 37 personas                                                                 
18) Actividad Trabajo en Equipo: Conferencia manejo crisis interpersonales, esta actividad se llevó a cabo el día 23 de junio de 2023, con la participación de 30 personas.                                                                                                                                                                                                                                                                19) Semana Ambiental: Se realizó acompañamiento del 1-7 de junio de 2023 con la premiación para las dos modalidades en el marco del concurso y asesoría técnica en los criterios y requisitos para la presentación en el auditorio Huitaca de la Alcaldía Mayor de Bogotá.                                                                                                                                                                                                                                                                              20) Entrega de tarjetas virtuales por cumpleaños: Esta actividad se ejecuta de forma continua y consiste en el envío de una tarjeta virtual de felicitación el día de cumpleaños, de servidores y servidoras de la SDIS. En el trimestre abril – junio de 2023 se realiza envío de un total de 406 tarjetas.
21) El 27 de junio se abren las inscripciones para participar de las Olimpiadas SDIS 2023
22) Se realiza una jornada de sensibilización sobre política distrital de integridad, transparencia y lucha contra la corrupción y código de integridad. 15 de junio de 2023 presencial.
23) Se realiza una socialización del documento de lineamiento de conflicto de intereses, realizada el 30 de mayo de 2023 de forma virtual
24) El 19 de mayo de 2023 se realiza actividad de autocuidado denominada Jornada de promoción y prevención tamizaje cardiovascular y examen de mama con la participación de 14 servidores (as).
Se adjuntan las evidencias de las actividades en PDF, adicionalmente modificación del cronograma de actividades y actas de aprobación de las modificaciones suscritas por la Subdirectora de Talento Humano</t>
  </si>
  <si>
    <t>Formular y ejecutar el Plan de incentivos institucionales</t>
  </si>
  <si>
    <t>Porcentaje de ejecución Plan de Incentivos</t>
  </si>
  <si>
    <t>Para el primer trimestre de 2023 se contaba con una (1) actividad la cual correpondia a la formulación  del Plan de Bienestar e Incentivos y que se cumple en un 100% con la formulación del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Dentro de cronograma del plan no se tenian planeadas actividades de incentivos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</si>
  <si>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precisar las actividades programadas para el primer trimestre, teniendo en cuenta el cronograma de actividades propuesto en el plan de bienestar e incentivos. 24/04/2023 la dependencia atiende la observación y se aclara en el avance cualitativo que para el periodo en el cronograma no se tenían actividades programadas.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</si>
  <si>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1)Durante el segundo trimestre del año 2023, se dio inicio al proceso de selección de los/as Mejores Servidores/as SDIS 2023 y Mejores Equipos de Trabajo SDIS 2023, con la expedición de la Resolución N°1102 del 17 de mayo 2023 “Por la cual se establecen los criterios para la selección de los Incentivos por Mejores Servidores de Carrera Administrativa y Mejores Equipos de Trabajo para la vigencia 2023 y lineamientos para hacerlos efectivos.”
2) La resolución mencionada fue comunicada a todos los servidores de planta mediante correo del 29 de mayo de 2023 y socializada el 7 de junio de manera presencial con los Gestores de Talento Humano y el 9 de junio virtualmente a través de convocatoria realizada para los servidores de planta de la SDIS.
3) Con la comunicación de la resolución se dio apertura a las inscripciones para el concurso de los Mejores Equipos de Trabajo SDIS 2023, las cuales se cerraron el 27 de junio de 2023 con un total de catorce (14) proyectos inscritos.</t>
  </si>
  <si>
    <t>Formular y ejecutar el Plan de seguridad y salud en el trabajo</t>
  </si>
  <si>
    <t>Porcentaje de ejecución Plan de trabajo anual en seguridad y salud en el trabajo</t>
  </si>
  <si>
    <t>(N° de actividades ejecutadas en el periodo/N° actividades programadas para el periodo)*100</t>
  </si>
  <si>
    <t xml:space="preserve"> - Plan Formulado
 - Cronograma de actividades con fechas programadas
- Soportes que den cuenta de las actividades ejecutadas</t>
  </si>
  <si>
    <t>Durante el primer  trimestre  se cumplió con el 100% de las actividades que estaban programadas así: enero 24, Febrero 30 y Marzo 30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actividades, pestaña 3 actividsdes reprogramadas.
Soportes de actividades ejecutadas, las cuales se pueden consultar en en la columna H, del archivo anterior.
Actas de las actividades reprogramadas.</t>
  </si>
  <si>
    <t xml:space="preserve"> - Cronograma de actividades con fechas programadas
- Soportes que den cuenta de las actividades ejecutadas</t>
  </si>
  <si>
    <t>Durante el segundo  trimestre  se cumplió con el 100% de las actividades que estaban programadas así: abril 31, Mayo 29 y Junio 32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“plan de trabajo”, pestaña 3 actividades reprogramadas.
Soportes de actividades ejecutadas, las cuales se pueden consultar en  la columna H, del archivo anterior.
Acta de la actividad reprogramada.</t>
  </si>
  <si>
    <t>Realizar la autoeavaluación anual frente al cumplimiento de estándares del SGSST</t>
  </si>
  <si>
    <t>Porcentaje del Cumplimiento de los Estándares de implementación del SGSST</t>
  </si>
  <si>
    <t xml:space="preserve">(Numero de estándares cumplidos/número de estándares establecidos por norma) *100 </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</si>
  <si>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</si>
  <si>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</si>
  <si>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</si>
  <si>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
Nota. El reporte de avances se encuentra sujeto a la programación de actividades para el respectivo periodo</t>
  </si>
  <si>
    <t xml:space="preserve"> - Herramienta de registro y seguimiento de acciones de mejora
- Soportes que den cuenta de las actividades ejecutadas
Nota. El reporte de avances se encuentra sujeto a la programación de actividades para el respectivo periodo</t>
  </si>
  <si>
    <t>Para el periodo comprendido entre el 01/01/2022 al 31/03/2023 se presentaron avances de 5 aciones (3 externas y 2 internas) cuyo vencimiento esta programado para los meses de mayo y noviembre de 2023. Se adjunta instrumento acciones de mejora diligenciado y correo remisorio a la Oficina de Control Interno</t>
  </si>
  <si>
    <t>Para el periodo comprendido entre el 01/04/2022 al 30/06/2023 se presentaron avances de 3 aciones internas cuyo vencimiento esta programado para los meses de julio y noviembre de 2023, se solicita el cierre de una de ellas. Se adjunta instrumento acciones de mejora diligenciado y acta de reunión con OCI
https://sdisgovco-my.sharepoint.com/:f:/g/personal/jzunigas_sdis_gov_co/El3Uyst8wppKg-i32uZZwqcBjJpf8UcT47GhHvduZQhOnA?e=acGQya</t>
  </si>
  <si>
    <t>Formular  y ejecutar el Plan de Integridad y Buen Gobierno</t>
  </si>
  <si>
    <t>Plan de trabajo Código de Integridad y Buen Gobierno</t>
  </si>
  <si>
    <t>(N° de actividades ejecutadas en el periodo/N° actividades programadas en el periodo)*100
Nota. El reporte de avances se encuentra sujeto a la programación de actividades para el respectivo periodo</t>
  </si>
  <si>
    <t xml:space="preserve"> 1. Plan de trabajo de Integridad y Buen Gobierno 2023 firmado y oficializado. 
2. Se realizan dos socializaciones del protocolo  de selección de gestores y gestoras de integridad 2023. Fueron realizadas durante el mes de febrero( se anexan evidencias)
3. Se realizan 4 piezas comunicativas de la convocatoria para hacer parte del equipo de gestores y gestoras de integridad 2023. Las presentes piezas fueron divulgadas durante febrero y marzo de 2023. (se anexan evidencias).
3.1. Listado de gestores y gestoras de integridad seleccionados 2023. (se anexa evidencia)
4. Una jornada de socialización de los resultados de la encuesta de apropiación de integridad y buen gobierno ( se anexa listado de asistencia y presentación)
5. Se avanza en la actualización del código de integridad y buen gobierno durante el mes de febrero y marzo. ( se anexa documento actualizado).</t>
  </si>
  <si>
    <t>Según lo propuesto en el Plan de Integridad 2023, para el segundo trimestre se realizaron las siguientes acciones: 
1. Documento código de integridad actualizado con la normatividad, organigrama y portafolio de servicios, se divulga el principio 1 mediante pieza comunicativa y a los gestores de integridad mediante reunión preparatoria. 
2. Se realiza una reunión preparatoria (Reto) sobre el principio 1. Día 4 de mayo de 2023 a las 2:30 pm vía Teams. 
3. Una pieza comunicativa divulgada de manera masiva con el principio 1 y sus valores, durante los meses de mayo y junio de 2023. 
4. Se realiza una jornada de sensibilización sobre política distrital de integridad, transparencia y lucha contra la corrupción y código de integridad. 15 de junio de 2023 presencial. 
5. Informe de Gestión principio #1.
1. Se adjunta documento actualizado de código de integridad
2. Se adjunta presentación y listado de asistencia de reunión preparatoria 4 de mayo de 2023 principio 1.
3. Pieza comunicativa divulgada los meses de mayo y junio sobre el principio #1
4. Anexa, listado de asistencia y acta del encuentro y sensibilización del código y política distrital de integridad, transparencia y lucha contra la corrupción. (junio 15 de 2023)
5. Informe de gestión principio #1 del código de integridad y buen gobierno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</si>
  <si>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</si>
  <si>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Plan conflicto de intereses</t>
  </si>
  <si>
    <t>Formular y ejecutar el Plan conflicto de intereses</t>
  </si>
  <si>
    <t>Plan de trabajo Conflicto de intereses</t>
  </si>
  <si>
    <t>1. Plan de trabajo Conflicto de Intereses, aprobado y firmado. (se anexa evidencia)
2. Durante el primer trimestre se realiza la divulgación de 2 piezas comunicativas sobre el canal de denuncias de conflicto de intereses integridad@sdis.gov.co ( se anexan los correos masivos enviados).
3. En este trimestre se realizaron  2 presentaciones al Comité Institucional de Gestión y Desempeño sobre la implementación de la estrategia de gestión de los casos de conflictos de inetereses ( se anexa presentación al comité de 7 de marzo de 2023 y acta de comité 28 de marzo de 2023).
4. En  el primer trimestre se realiza seguimiento a la implementación del curso de Integridad, transparencia o lucha contra la corrupción, se realiza la validación del porcentaje de gerentes públicos, servidores y contratistas que a marzo de 2023 han finalizado. ( Se anexan los datos del seguimiento realizado). 
4.1 Se divulga 1 pieza comunicativa para promover la participación de las y los directivos, servidores y contratistas de la SDIS en el curso de Integridad, Transparencia o lucha contra la corrupción (Se anexa pieza comunicativa divulgada masivamente).
5. Se realiza el primer informe trimestral de seguimiento a los directivos que deben publicar la declaración de bienes y rentas y conflicto de inetereses según lo establecido en la ley 2013 de 2019 ( se anexa informe de seguimiento)</t>
  </si>
  <si>
    <t>Teniendo en cuenta el plan de acción de conflicto de intereses 2023, las acciones realizadas durante el segundo trimestre son las siguientes:
1. Se realiza una presentación mensual al comité de gestión y desempeño sobre los casos de conflicto de intereses allegados a la Subdirección de Gestión y Desarrollo del Talento Humano (abril, mayo y junio). 
2. Se realiza una pieza comunicativa masiva con información sobre conflicto de intereses. 
3. Una pieza comunicativa divulgada con el canal de denuncias de casos de conflicto de intereses. 
4. Una pieza comunicativa divulgada sobre el curso de Integridad, Transparencia o Lucha contra la corrupción. 
5. Un informe de seguimiento trimestral al Curso de Integridad, Transparencia o Lucha contra la Corrupción. 
6. Un informe de seguimiento trimestral de los y las directivos que deben publicar la Declaración de Bienes y Rentas y Conflicto de Intereses según Ley 2013. 
7. Una socialización del documento de lineamiento de conflicto de intereses, realizada el 30 de mayo de 2023 de forma virtual.
1. Se anexan las presentaciones, actas e invitaciones a participar del comité de gestión y desempeño. 
2. Pieza comunicativa divulgada de forma masiva sobre conflicto de intereses 
3. Pieza comunicativa divulgada con el canal de denuncias. 
4. Pieza comunicativa divulgada sobre el curso de Integridad, Transparencia y Lucha contra la Corrupción
5. Se anexa informe de seguimiento trimestral al curso de integridad, transparencia y lucha contra la corrupción. 
6. Se anexa Informe de seguimiento trimestral de los directivos que deben publicar declaración de bienes y rentas según ley 2013
7. Se evidencia presentación listado de asistencia de la socialización realizada sobre conflicto de intereses el 30 de mayo de 2023.</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</si>
  <si>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08/08/2023, la dependencia atiende la recomendación,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</si>
  <si>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documento de Plan Estratégico de Tecnologías de la Información 2021-2024 actualizado a la vigencia 2024</t>
  </si>
  <si>
    <t>Avance en la actualización y aprobacion del Plan Estratégico de Tecnologías de la Información a la vigencia 2024.</t>
  </si>
  <si>
    <t>(Documento Plan Estratégico de Tecnologías de la Información actualizados a la vigencia 2024 aprobado por el Comité Institucional de Gestión y Desempeño/ Documento  Plan Estratégico de Tecnologías de la Información programados para actualizar)*100</t>
  </si>
  <si>
    <t xml:space="preserve">Documento preliminar de actualización Plan Estratégico de Tecnologías de la Información </t>
  </si>
  <si>
    <t>Documento de Plan Estratégico de Tecnologías de la Información 2021-2024 actualizado a la vigencia 2024</t>
  </si>
  <si>
    <t xml:space="preserve">Realizar el informe de seguimiento a la implementación del Plan Estratégico de Tecnologías de la Información </t>
  </si>
  <si>
    <t>Informes de seguimiento a la implementacion del Plan Estratégico de Tecnologías de la Información elaborados</t>
  </si>
  <si>
    <t xml:space="preserve">Numero de informes de Seguimiento a la implementacion del Plan Estratégico de Tecnologías de la Información </t>
  </si>
  <si>
    <t>Informe de seguimiento a la implementacion del Plan Estratégico de Tecnologías de la Información.</t>
  </si>
  <si>
    <t xml:space="preserve">Durante el primer trimestre de 2023, se realizó seguimiento a la ejecucion de las iniciativas de transformacion y de operación planteadas en el Plan Estratégico de Tecnologias de la Informacion, programadas para el primer trimestre 2023. Lo anterior permitió el cumplimiento de la acción: Primer Informe de seguimiento a la implementacion del Plan Estrategico de Tecnologias de la Informacion , programados para el periodo. Por lo anterior, y de acuerdo con el cálculo del indicador, se logra un cumplimiento del 100% para este periodo. </t>
  </si>
  <si>
    <t>Durante el segundo trimestre de 2023, se realizó seguimiento a la ejecución de las iniciativas de transformación y de operación planteadas en el Plan Estratégico de Tecnologías de la Información, programadas para el II trimestre 2023. Lo anterior permitió el cumplimiento de la acción: Segundo Informe de seguimiento a la implementacion del Plan Estrategico de Tecnologias de la Informacion , programados para el periodo. Por lo anterior, y de acuerdo con el cálculo del indicador, se logra un cumplimiento del 100% para este periodo.</t>
  </si>
  <si>
    <t>Elaborar el reporte de seguimiento a la implementación del Plan de mantenimiento preventivo y evolutivo de la infraestructura y servicios Tecnológicos en la vigencia</t>
  </si>
  <si>
    <t>Informes de seguimiento a la implementación del Plan de mantenimiento preventivo y evolutivo de la infraestructura y servicios Tecnológicos elaborados.</t>
  </si>
  <si>
    <t>Numero de informes de Seguimiento a la implementacion del  Plan de mantenimiento preventivo y evolutivo de la infraestructura y servicios Tecnológicos.</t>
  </si>
  <si>
    <t>Informe de seguimiento a la implementación del Plan de mantenimiento preventivo y evolutivo de la infraestructura y servicios Tecnológicos</t>
  </si>
  <si>
    <t>Durante el segundo trimestre de 2023, se realizó seguimiento a las actividades actividades planteadas en el Informe de seguimiento a la implementación del Plan de mantenimiento preventivo y evolutivo de la infraestructura y servicios Tecnológicos en el I semestre de 2023. Lo anterior permitió el cumplimiento de la acción: Primer Informe de seguimiento a la implementación del Plan de mantenimiento preventivo y evolutivo de la infraestructura y servicios Tecnológicos programado para el periodo. Por lo anterior, y de acuerdo con el cálculo del indicador, se logra un cumplimiento del 100% para este periodo.</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</si>
  <si>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</si>
  <si>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</si>
  <si>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</si>
  <si>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2023.</t>
  </si>
  <si>
    <t xml:space="preserve">Durante el primer trimestre de 2023, se realizó seguimiento a la disponibilidad de los componentes de la infraestructura tecnologica, sistemas de informacion y servicios conexos de los meses de enero, febrero y marzo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 </t>
  </si>
  <si>
    <t>Reportes mensuales de disponibilidad de la infraestructura tecnológica, sistemas de información y servicios conexos a segundo trimestre 2023.</t>
  </si>
  <si>
    <t>Durante el segundo trimestre de 2023, se realizó seguimiento a la disponibilidad de los componentes de la infraestructura tecnológica, sistemas de información y servicios conexos de los meses de abril, mayo y junio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t>
  </si>
  <si>
    <t>Reportes mensuales de disponibilidad de la infraestructura tecnológica, sistemas de información y servicios conexos a tercer  trimestre 2023.</t>
  </si>
  <si>
    <t>Reportes mensuales de disponibilidad de la infraestructura tecnológica, sistemas de información y servicios conexos a cuarto trimestre 2023.</t>
  </si>
  <si>
    <t xml:space="preserve">Elaborar el reporte de seguimiento a la implementación del Plan de Preservación digital a largo plazo </t>
  </si>
  <si>
    <t>Reportes de seguimiento a la implementación del Plan de Preservación digital a largo plazo elaborados.</t>
  </si>
  <si>
    <t>Numero de reportes de Seguimiento a la implementacion del Plan de Preservación Digital.</t>
  </si>
  <si>
    <t xml:space="preserve"> Informe de seguimiento a la implementación del Plan de Preservación digital a largo plazo </t>
  </si>
  <si>
    <t>Durante el segundo trimestre de 2023, se realizó seguimiento a las actividades actividades planteadas en el Informe de seguimiento a la implementación del Plan de Preservación digital a largo plazo en el I semestre de 2023. Lo anterior permitió el cumplimiento de la acción: Primer Informe de seguimiento a la implementación del Plan de Preservación digital a largo plazo programado para el periodo. Por lo anterior, y de acuerdo con el cálculo del indicador, se logra un cumplimiento del 100% para este periodo.</t>
  </si>
  <si>
    <t xml:space="preserve">Informe de seguimiento a la implementación del Plan de Preservación digital a largo plazo </t>
  </si>
  <si>
    <t xml:space="preserve">Elaborar el reporte de seguimiento a la implementación del Plan de Seguridad y Privacidad de la Información </t>
  </si>
  <si>
    <t>Reportes de seguimiento a la implementacion del Plan de Seguridad y Privacidad de la Información elaborados.</t>
  </si>
  <si>
    <t>Numero de reportes de seguimiento a la implementacion del Plan de Seguridad y Privacidad de la Información.</t>
  </si>
  <si>
    <t>Informe de seguimiento a la implementacion del Plan de Seguridad y Privacidad de la Información</t>
  </si>
  <si>
    <t xml:space="preserve">Durante el primer trimestre de 2023, se realizó seguimiento a las actividades actividades planteadas en el Plan de Seguridad y privacidad de la información en el primer trimestre de 2023. Lo anterior permitió el cumplimiento de la acción: Primer Informe de seguimiento a la implementacion del Plan de  Seguridad y privacidad de la informacion programado para el periodo. Por lo anterior, y de acuerdo con el cálculo del indicador, se logra un cumplimiento del 100% para este periodo. </t>
  </si>
  <si>
    <t>Durante el segundo trimestre de 2023, se realizó seguimiento a las actividades actividades planteadas en el Plan de Seguridad y privacidad de la información en el II trimestre de 2023. Lo anterior permitió el cumplimiento de la acción: Segundo Informe de seguimiento a la implementación del Plan de  Seguridad y privacidad de la información programado para el periodo. Por lo anterior, y de acuerdo con el cálculo del indicador, se logra un cumplimiento del 100% para este periodo.</t>
  </si>
  <si>
    <t>Elaborar el reporte de seguimiento a la implementación del  Plan de Tratamiento de Riesgo de Seguridad Digital en la vigencia</t>
  </si>
  <si>
    <t>Reporte de seguimiento a la implementación del  Plan de Tratamiento de Riesgo de Seguridad Digital elaborados.</t>
  </si>
  <si>
    <t>Número de reportes de seguimiento a la implementación al  Plan de Tratamiento de Riesgo de Seguridad Digital.</t>
  </si>
  <si>
    <t>Informe de seguimiento a la implementación del  Plan de Tratamiento de Riesgo de Seguridad Digital</t>
  </si>
  <si>
    <t>Durante el primer trimestre de 2023, se realizó seguimiento a los avances y evidencias de los controles y planes de tratamiento definidos sobre los procesos de Gestión de soporte y mantenimiento tecnológico y Tecnologías de la Información para el primer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</si>
  <si>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Durante el segundo trimestre de 2023, se realizó seguimiento a los avances y evidencias de los controles y planes de tratamiento definidos sobre los procesos de Gestión de soporte y mantenimiento tecnológico y Tecnologías de la Información para el II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</si>
  <si>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14. Beneficiar a 15.000 mujeres  gestantes, lactantes y niños menores de 2 años con servicios  nutricionales, con énfasis en los  mil días de oportunidades para la  vida. y coordinar junto con la Secretaría de Salud la busqueda activa de niños niñas  en r</t>
  </si>
  <si>
    <t>Elaborar un informe con la clasificación nutricional de niños y niñas menores de 2 años con desnutrición remitidos por la Secretaría de Salud para su vinculación a la oferta de la SDIS</t>
  </si>
  <si>
    <t xml:space="preserve">Informe de clasificación nutricional y  gestión para la vinculación a la oferta de la SDIS de niños y niñas menores de 2 años con desnutrición remitidos por la Secretaria de Salud </t>
  </si>
  <si>
    <t xml:space="preserve">Informe trimestral de la gestión de confirmación de la clasificación nutricional y gestión para la vinculación a la oferta de la SDIS de  los niños y niñas menores de 2 años con desnutrición remitidos por la Secretaria de Salud </t>
  </si>
  <si>
    <t xml:space="preserve">Durante el primer trimestre,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enero y marzo de 2023, lo cual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</si>
  <si>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se recomienda precisar en el avance cualitativo la entrega del informe del primer trimestre de 2023, teniendo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</si>
  <si>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 la vigencia,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abril y junio de 2023, a saber: i) contacto telefónico, ii) convocatoria, iii) toma de datos antropométricos por parte de las y los nutricionistas de las Subdirecciones Locales de Integración Social, iv) priorización y v) vinculación en los casos en los que aplique. En este sentido, en el trimestre de abril a junio de 2023 la Secretaria Distrital de Salud ha canalizado a la Secretaria Distrital de Integración Social en Bogotá 407 niñas y niños menores de 2 años con desnutrición aguda, de los cuales se ha realizado un total de 287 llamadas telefónicas, siendo 83 contactos reportados como fallidos, mientras 47 casos ya se encontraban vinculados a la entidad; lo anterior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t>
  </si>
  <si>
    <t>Fortalecer las capacidades técnicas de los profesionales que implementan el componente alimentario y nutricional de los servicios sociales conforme a los lineamientos técnicos del proyecto de inversión 7745</t>
  </si>
  <si>
    <t>Plan implementado de fortalecimiento técnico dirigido a los profesionales del componente alimentario y nutricionall de los servicios sociales.</t>
  </si>
  <si>
    <t xml:space="preserve">Informes de implementación elaborados </t>
  </si>
  <si>
    <t xml:space="preserve">Informe cualitativo con resultados de implementación de Plan </t>
  </si>
  <si>
    <t>Para el periodo de enero a marzo de 2023 se elaboró el plan de fortalecimiento técnico de la Subdirección de Nutrición dirigido a profesionales que implementan el componente alimentario y nutricional de los servicios sociales de la SDIS. En la implementación de éste, el equipo de la Subdirección de Nutrición, durante el primer trimestre de la vigencia realizó las siguientes acciones:  i) 23 jornadas de fortalecimiento técnico dirigido a profesionales que implementan el componente alimentario y nutricional de los servicios sociales de la SDIS y ii) se diseñó y adelantó el pilotaje de la herramienta para hacer el seguimiento a la entrega de los productos asociados a la implementación de la línea técnica.</t>
  </si>
  <si>
    <t>Para el periodo de abril a junio de 2023 se implementó el plan de fortalecimiento técnico de la Subdirección de Nutrición dirigido a profesionales que ejecutan el componente alimentario y nutricional de los servicios sociales de la SDIS. De esta manera, durante el segundo trimestre de la vigencia se realizaron las siguientes actividades: i) 25 jornadas de fortalecimiento técnico dirigido a profesionales que implementan el componente alimentario y nutricional de los servicios sociales de la SDIS y ii) se formuló y validó el plan de trabajo de los nutricionistas locales del Proyecto 7745 para ordenar y planear las actividades a realizar en cumplimiento del objeto contractual de cada profesional, en coherencia con los objetivos y metas del proyecto de inversión 7745 y iii) se dio inicio al seguimiento y diligenciamiento de la herramienta de seguimiento a la entrega de los productos asociados a la implementación de la línea técnica por parte de los nutricionistas locales del proyecto 7745; lo cual permitió el cumplimiento de la acción : “Fortalecer las capacidades técnicas de los profesionales que implementan el componente alimentario y nutricional de los servicios sociales conforme a los lineamientos técnicos del proyecto de inversión 7745”  programado para el trimestre. Por lo anterior, y de acuerdo con el cálculo del indicador, se logra un cumplimiento del 100% para este periodo.”</t>
  </si>
  <si>
    <t>Realizar migración de base de datos de gestión Predial a Herramienta Arcgis web</t>
  </si>
  <si>
    <t>Informes  de seguimiento a la implementación  de la migración de datos de gestión predial en herramienta Arcgis web</t>
  </si>
  <si>
    <t>No. de informes de seguimiento a la implementación de la migración de datos de gestión predial en herramienta Arcgis web</t>
  </si>
  <si>
    <t>Se elaboró un informe con las actividades desarrolladas en el primer trimestre del 2023, para la implementación y cargue de información según migración de datos de la gestión predial de la SDIS en la herramienta ARCGIS.</t>
  </si>
  <si>
    <t xml:space="preserve">Se elaboró un (1) informe con las actividades desarrolladas en el segundo trimestre del 2023, para la implementación y cargue de información según migración de datos de la gestión predial de la SDIS en la herramienta Arcgis.
</t>
  </si>
  <si>
    <t>Generar un documento de sistematización de lecciones aprendidas en la prestación de servicios sociales para personas de los sectores sociales LGBTI</t>
  </si>
  <si>
    <t>Porcentaje de avance del documento de sistematización de lecciones aprendidas en la prestación de servicios sociales para personas de los sectores sociales LGBTI</t>
  </si>
  <si>
    <t>Un (1) documento de sistematización de lecciones aprendidas en la prestación de servicios sociales para personas de los sectores sociales LGBTI</t>
  </si>
  <si>
    <t>Avances del documento de sistematización de lecciones aprendidas en la prestación de servicios sociales para personas de los sectores sociales LGBTI</t>
  </si>
  <si>
    <t>0,25</t>
  </si>
  <si>
    <t xml:space="preserve">Se avanza en el Documento de Sistematización de Lecciones Aprendidas en la Prestación de los Servicios Sociales para Personas de los Sectores Sociales LGBTI, para lo cual se realizaron mesas de trabajo con el equipo misional de la Subdirección para Asuntos LGBTI y se concerta la metodología para la recolección de información, la que permitirá sistematizar las lecciones aprendidas en la prestación de servicios con enfoque diferencial por identidades de género y orientaciones sexuales diversas, así como desde la perspectiva interseccional. </t>
  </si>
  <si>
    <t xml:space="preserve">Se avanza en la redacción del documento de Sistematización de Lecciones Aprendidas en los servicios sociales de la Subdirección para Asuntos LGBTI. El 50% de avance esta representado en el Plan de trabajo conforme al procedimiento establecido por la entidad para sistematizar experiencias de los servicios sociales y el documento resumén que destaca las principales lecciones aprendidas, los aspectos clave identificados y las recomendaciones más relevantes.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</si>
  <si>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</si>
  <si>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Documento de sistematización de lecciones aprendidas en la prestación de servicios sociales para personas de los sectores sociales LGBTI</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</si>
  <si>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</si>
  <si>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Construir el registro documental de las sesiones del Comité Operativo Distrital de Adultez, el Comité Operativo Distrital para el Fenómeno de Habitabilidad en Calle y sus mesas emergentes, como base de la implementación y seguimiento de las políticas públicas relativas a cada espacio.</t>
  </si>
  <si>
    <t>Actas construidas de los comités operativos distritales de política pública liderados por la Subdirección para la Adultez, así como de sus mesas emergentes.</t>
  </si>
  <si>
    <t>(N° actas construidas de las sesiones de comités y mesas emergentes realizadas / N° sesiones programadas de comités y mesas emergentes) * 100</t>
  </si>
  <si>
    <t>Actas de los comités operativos distritales de las políticas públicas lideradas y sus mesas emergentes.</t>
  </si>
  <si>
    <t>Para el primer trimestre del año, se llevó a cabo en el mes de marzo la primera sesión de los Comités Operativos de Política Distrital Fenómeno Habitabilidad en Calle y Adultez, la agenda centró su atención en la concertación del plan de trabajo por cada comité, destacando el fortalecimiento de la participación ciudadana y/o comunitaria; la continuidad en las mesas técnicas de trabajo por cada espacio, potenciando la inclusión social, los derechos económicos entre otros y para finalizar el seguimiento en el plan de acción identificando productos que den cuenta de realidades para el fenómeno y la adultez, en el marco de reflexiones y recomendaciones que orienten el cierre de la gestión de esta administración en clave de política pública.</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</si>
  <si>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en la evidencia.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</si>
  <si>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Comité Operativo Distrital de Adultez (CODA)
Para el segundo trimestre de vigencia, se llevó a cabo la segunda sesión del Comité Operativo Distrital de Adultez - CODA, el cual contó con la asistencia de 24 entidades y se presentaron los avances de la mesa de seguridad económica y participación de la Política Pública de y para la Adultez – PPA, así como la socialización de los principales logros alcanzados en materia de posicionamiento de la política, a partir de la articulación distrital y local. Estas actividades permitieron el cumplimiento al 100% de lo programado para el periodo.
Comité Operativo Distrital para el Fenómeno de Habitabilidad en Calle (CODFHC)
Para el segundo trimestre de la vigencia se adelantó una sesión del CODFHC el día 25 de mayo, cuyos propósitos fueron socializar avances y reactivación de las mesas técnicas emergentes, recoger información relacionada con la participación de entidades y sectores en comités locales y socializar observaciones en el reporte de plan de acción, en esta reunión se contó con la mayoría de integrantes permanentes a excepción del Instituto de Protección y Bienestar Animal (IDPYBA), el Instituto Colombiano de Bienestar Familiar (ICBF)  y la Alcaldía Local de Los Mártires. Estas actividades permitieron el cumplimiento al 100% de lo programado para el periodo.</t>
  </si>
  <si>
    <t>Construir el registro documental de los espacios de asistencia técnica dirigidos a los servicios sociales de la SDIS y otras entidades con miras a la implementación de la Política Pública de Adultez, la Política Pública de Habitabilidad en Calle y otras políticas asociadas.</t>
  </si>
  <si>
    <t>Actas elaboradas de los espacios de asistencia técnica para la implementación de la Política Pública de Adultez, la Política Pública de Habitabilidad en Calle y otras políticas relacionadas.</t>
  </si>
  <si>
    <t>(N° actas construidas de los espacios de asistencia técnica realizados / N° espacios de asistencia ténica programados) * 100</t>
  </si>
  <si>
    <t>Actas de los espacios de asistencia técnica para la implementación de la Política Pública de Adultez, la Política Pública de Habitabilidad en Calle y otras políticas relacionadas.</t>
  </si>
  <si>
    <t>En el mes de marzo se llevó a cabo cualificación con coordinadores locales de la zona sur, respecto a la proyección del plan de trabajo de la instancia local, del comité operativo fenómeno habitabilidad en calle, con el fin de fortalecer las acciones en el territorio así como la articulación interinstitucional y convocatoria ciudadana, a partir de las dinámicas y necesidades locales.</t>
  </si>
  <si>
    <t>Política Pública de y para la Adultez (PPA)
Durante el segundo trimestre de la vigencia se realizaron asistencias técnicas sobre la PPA en instancias de articulación interinstitucional como comités operativos locales de mujer y equidad de género (COLMyEG), unidades de apoyo técnico y comités rectores de Integración Social. También se adelantó la socialización de la política pública con actores de la sociedad civil organizada, referentes territoriales de planeación y la Subdirección para la Gestión Integral Local, entre otros.
Se realizaron sesiones de articulación y orientación técnica con dependencias de la SDIS como la Subdirección para la Discapacidad y la Subdirección Local de Fontibón, en aras de la implementación de productos comprometidos en torno a la PPA (que incluyen espacios de sensibilización y consejos locales de política social – CLOPS). A su turno, se tuvieron espacios con la Oficina Asesora de Comunicaciones para el avance en la campaña de posicionamiento de la política pública.
A continuación se relacionan las actividades puntuales que se llevaron a cabo en el curso del periodo.
13 de abril: presentación de la PPA y articulación de acciones con COLMyEG de Fontibón.
18 de abril: presentación de la PPA en encuentro de referentes de planeación de las Subdirecciones Locales de Integración Social (SLIS).
15 de mayo: presentación de la PPA en Comité Rector de la SLIS de Fontibón.
16 de mayo: espacio con equipo del proyecto 7768 (Subdirección para la Gestión Integral Local) en aras de la articulación y desarrollo de la PPA.
19 de mayo: mesa de articulación de la PPA con actores de la sociedad civil organizada / Colectivo Héroes Invisibles.
6 de junio: espacio con equipo del proyecto 7768 para articulación en torno a la PPA.
7 de junio: definición de metodología para jornada de cualificación sobre la PPA con talento humano de la Subdirección de Discapacidad.
13 de junio: articulación con Oficina Asesora de Comunicaciones para el desarrollo de la campaña de posicionamiento de la PPA.
13 de junio: formalización del Comité Operativo Local de Adultez (COLA) de Fontibón.
13 de junio: presentación de metodología final para desarrollo de CLOPS sobre PPA y Sistema Distrital de Cuidado (SIDICU) en Fontibón.
21 de junio: ejecución de CLOPS sobre PPA y SIDICU en Fontibón.
En suma, estas actividades aportaron a la divulgación de la PPA, a la cualificación técnica de distintos equipos del Distrito para su desarrollo, y a la definición y ejecución de compromisos interinstitucionales en el mismo sentido. De tal suerte se hizo posible el cumplimiento al 100% de lo programado para el periodo.
Política Pública Distrital para el Fenómeno de Habitabilidad en Calle (PPDFHC)
En el transcurso del periodo se efectuaron espacios de asistencia técnica para la preparación de consejos locales de política social concernientes al fenómeno de habitabilidad en calle, y para la cualificación del talento humano de Adultez y de comedores comunitarios respecto a la PPDFHC y la aplicación de enfoques de abordaje diferenciales (étnico, de género), entre otras cuestiones. Se realizaron reuniones con otras dependencias de la SDIS como la Subdirección para la Vejez, a fin de concertar tareas y hacer seguimiento al plan de acción de la política pública. Así mismo, se trabajó en el reporte de los logros obtenidos durante los meses de abril y mayo en la transversalización del enfoque de género, y más específicamente por cuanto refiere a la ejecución de acciones de dignidad menstrual.
Enseguida se relacionan las actividades puntuales que tuvieron lugar a lo largo del periodo.
8 de mayo: preparación de CLOPS sobre habitabilidad de calle en Engativá.
9 de mayo: presentación de la PPDFHC ante la Unidad de Apoyo Técnico de la Alcaldía Local de Engativá.
12 de mayo: cualificación de equipos de la Subdirección para la Adultez sobre la PPDFHC y la aplicación de enfoques diferenciales.
24 de mayo: preparación de encuentro familiar para la transformación de imaginarios sociales vinculados al fenómeno de habitabilidad de calle en la localidad de Kennedy.
2 de junio: cualificación de equipos de comedores comunitarios de la SDIS respecto a la PPDFHC.
7 de junio: definición de metodología para jornada de cualificación sobre el riesgo de habitabilidad en calle con cuidadores y cuidadoras de personas en condición de discapacidad.
9 de junio: articulación con Subdirección de Vejez para el desarrollo de compromisos pertinentes a la PPDFHC.
9 de junio: cualificación del talento humano del Hogar de Paso La Sabana en relación con la PPDFHC.
20 de junio: preparación de CLOPS sobre riesgo de habitabilidad de calle en Puente Aranda.
21 de junio: cualificación de equipos de la Subdirección para la Adultez en lo tocante a la PPDFHC y enfoques diferenciales.
Estas actividades permitieron alcanzar el 100% de lo programado, contribuyendo a la divulgación de la PPDFHC, así como al cumplimiento de compromisos interinstitucionales para su implementación, y al fortalecimiento técnico de distintos equipos de trabajo (dentro y fuera de la SDIS) con el mismo fin.</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</si>
  <si>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25/07/2023 Se recomienda incluir en el avance cualitativo, las sesiones adelantadas durante el trimestre, las fechas y cómo esto permitió el cumplimiento del 100% para el trimestre.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</si>
  <si>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23. Incrementar en 825 cupos la atención  integral de ciudadanos y ciudadanas habitantes de calle en  los servicios sociales que tiene la SDIS dispuestos para su atención</t>
  </si>
  <si>
    <t>Construir el registro documental de los espacios de asistencia técnica con miras a la implementación de los lineamientos correspondientes a los servicios sociales para el fenómeno de habitabilidad en calle.</t>
  </si>
  <si>
    <t>Actas elaboradas de los espacios de asistencia técnica sobre los lineamientos de los servicios sociales para el fenómeno de habitabilidad en calle.</t>
  </si>
  <si>
    <t>Actas de los espacios de asistencia técnica sobre los lineamientos de los servicios sociales para el fenómeno de habitabilidad en calle.</t>
  </si>
  <si>
    <t>Durante el primer trimestre de la vigencia se llevaron a cabo 20 asistencias técnicas, organizadas por el equipo técnico de la subdirección para la adultez. La planeación y desarrollo de las asistencias se centró en la orientación a los líderes y lideresas de los centros de atención sobre la formulación y ajuste de los planes de atención institucionales (PAI) para la vigencia 2023. En ese sentido, se llevaron a cabo 3 sesiones entre enero y febrero. En marzo, las sesiones se orientaron a retroalimentar el ejercicio de formulación, ajustar las propuestas y de esta forma dar inicio a la implementación de los PAI. Dichas sesiones se llevaron a cabo directamente en algunos centros de atención; en coordinación con los líderes y lideresas y algunos integrantes de los equipos interdisciplinarios.
Paralelamente, en marzo, el equipo técnico formuló y ejecutó una metodología de fortalecimiento técnico para la implementación de los estudios de caso y de la impresión psicosocial. Sobre este entendido se desarrollaron sesiones de asistencia técnica en el hogar de paso la sabana y en el centro de desarrollo de capacidades para mujeres habitantes de calle, las cuales se replicarán en otros servicios durante el segundo trimestre de la vigencia. En el mismo mes, se llevaron a cabo sesiones de validación del documento Pacto de convivencia en el centro de desarrollo de capacidades para mujeres habitantes de calle y en el centro de alta dependencia funcional, mental y cognitiva. 
Finalmente, como parte del proceso de fortalecimiento técnico de la Subdirección para la Adultez, se llevaron a cabo mesas de trabajo con el equipo de servicios, del eje de ampliación de capacidades y el equipo políticas públicas, para identificar necesidades de asistencia técnica, acciones en común y definir el plan de trabajo conjunto para el primer semestre de la vigencia.</t>
  </si>
  <si>
    <t>Durante el segundo trimestre de la vigencia se llevaron a cabo 22 asistencias técnicas, organizadas por el equipo técnico de la subdirección para la adultez. La planeación y desarrollo de las asistencias técnicas, para el caso de los centros de atención operados de forma tercerizada, se orientó en tres líneas: 
a) Cualificación del proceso de impresión psicosocial en el Hogar de paso la sabana y la formulación del plan de atención individual en el centro de desarrollo personas para mujeres habitantes de calle, además, en la preparación y desarrollo de estudios de caso.
b) Entrenamiento en derechos humanos y habilidades socioemocionales con responsables y talento humano con líderes y profesionales.
c) Seguimiento a la implementación de los planes de atención institucionales de los centros de atención.
Paralelamente, con el equipo encargado del servicio de abordaje territorial, las asistencias técnicas se centraron en la organización del registro de la información que no se encuentra en el SIRBE y de los documentos técnicos que orientan la implementación del servicio, además, se llevaron a cabo sesiones para cualificar el proceso de búsqueda de fuentes y herramientas cartográficas para la elaboración de las lecturas territoriales, con el equipo de coordinadores y coordinadoras locales.
También se desarrollaron sesiones de asistencia técnica con coordinadores locales y equipos profesionales y de promotoría en las localidades de Teusaquillo y Santa Fe.
Finalmente, como parte del proceso de fortalecimiento técnico de la Subdirección para la Adultez, se organizó y llevo a cabo una sesión de asistencia técnica con el Ministerio de salud, el IDIPRON, la secretaria de salud y la subdirección para la adultez, donde se socializaron experiencias en la atención de la población habitante de calle y en riesgo de habitar la calle.</t>
  </si>
  <si>
    <t>38. Aumentar 5 puntos en la calificación del  índice distrital de servicio a la ciudadanía,  de la Secretaría Distrital de Integración Social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</si>
  <si>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</si>
  <si>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</si>
  <si>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 Número de  actas de articulaciones gestionadas</t>
  </si>
  <si>
    <t>Actas de reunión y Matriz de registro de articulaciones</t>
  </si>
  <si>
    <t>En el periodo de reporte la Subdirección para la Discapacidad continua generando oportunidades que han permitido la inclusión de las personas con discapacidad en el entorno productivo,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logrando un total de 13 articulaciones en lo corrido del año, esta labor ha permitido la inclusión de 62 personas con discapacidad y da cuenta de las capacidades y habilidades que tienen las personas con discapacidad, sus familias, cuidadores y cuidadoras. A la vez que promueve una mejor calidad de vida, al generar ingresos económicos que los hacen sentir y aportar como miembros activos de la sociedad.  Respecto a la meta programada se cumplió con 3 reuniones programadas para la inclusión de personas con discapacidad en el entorno productivo con una ejecución del 100% en la meta establecida para el indicador.</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</si>
  <si>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parcialmente 
Recomendación: 18/04/2023 se recomienda revisar la evidencia programada con respecto a los soportes cargados en la carpeta, dado que se programó la entrega de 3 actas, pero en la carpeta se encuentran formatos.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</si>
  <si>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La Subdirección para la Discapacidad a través del equipo de la Estrategia de Fortalecimiento a la Inclusión sigue desarrollando acciones dirigidas a acompañamiento a las empresas de los diferentes sectores de la ciudad, brindando orientación frente a la normatividad actual vigente para la obtención de beneficios al vincular laboralmente a una persona con discapacidad, análisis del puesto de trabajo, identificación de barreras y facilitadores para la inclusión laboral, acompañamiento en procesos de selección, orientación para la implementación de ajustes razonables, entre otras, logrando adelantar en lo corrido del año 50 articulaciones. En cuanto a la meta programada para el período de reporte se llevaron a cabo las 3 reuniones programadas para la inclusión de personas con discapacidad en el entorno productivo con una ejecución del 100% en la meta establecida para el indicador.</t>
  </si>
  <si>
    <t>31. Incrementar en 40% los procesos de inclusión educativa y productiva de las personas con discapacidad sus cuidadores y cuidadoras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</si>
  <si>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</si>
  <si>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</si>
  <si>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 xml:space="preserve">La Subdirección para la Discapacidad adelantó gestión con instituciones educativas, universidades y centros de formación en lo corrido de la vigencia 2023, con el fin de promover la vinculación  de  las  personas  con  discapacidad  y  sus familias en procesos de educación técnica, tecnológica y universitaria. Es así como, se realizaron 23 articulaciones durante el periodo de reporte, que han permitido la inclusión de 53 niños, niñas, adolescentes, jóvenes y adultos-as en el entorno educativo y el acompañamiento para la implementación de ajustes en los Planes Individuales. Respecto a la meta programada para el periodo, se cumplió con las 3 de reuniones programadas para la inclusión de personas con discapacidad en el entorno educativo con una ejecución del 100% en la meta establecida para el indicador. </t>
  </si>
  <si>
    <t xml:space="preserve">En el segundo trimestre de la vigencia se realizaron un total de 65 articulaciones intra e intersectoriales con entidades públicas y privadas que han permitido identificar Instituciones educativas, mediante acciones de orientación, fortalecimiento, seguimiento e implementación de ejercicios de sensibilización y toma de conciencia dirigidos a la comunidad educativa para la eliminación de barreras comunicativas y actitudinales. en clave de generar de oportunidades de la inclusión para la garantía de derechos e inclusión efectiva de las personas con discapacidad, sus familias y personas cuidadoras. Es así como, gracias a este trabajo que adelanta el equipo de la Estrategia de Fortalecimiento a la Inclusión de la Subdirección para la Discapacidad se da cumplimiento con una ejecución del 100% en la meta establecida para el indicador, con las 3 de reuniones programadas para la inclusión de personas con discapacidad en el entorno educativo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</si>
  <si>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las actas. 
08/09/2023 la Dependencia realiza el ajuste a la observación, por lo tnato, no se generan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</si>
  <si>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acta  84 (sin firma), acta 100 (sin firma), acta 98 (sin firma)</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</si>
  <si>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</si>
  <si>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Hacer seguimiento al Plan de Acción de la Política pública para las familias para la vigencia del 2023</t>
  </si>
  <si>
    <t>Informes de seguimiento al Plan de Acción de la Política pública para las familias para la vigencia del 2023</t>
  </si>
  <si>
    <t>Número de Informes de seguimiento al Plan de Acción de la Política pública para las familias para la vigencia del 2023</t>
  </si>
  <si>
    <t>31/12/2024</t>
  </si>
  <si>
    <t>Informe de seguimiento semestral al Plan de Acción de la Política pública para las familias para la vigencia del 2023</t>
  </si>
  <si>
    <t>Durante el primer semestre de 2023, se generó el informe de seguimiento correspondiente a la vigencia del 2022 resultando en 41 productos con cumplimiento alto, 11 con cumplimiento medio y 3 con cumplimiento bajo.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</si>
  <si>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atiende la recomendacion, por lo tanto no se generan mas onservaciones.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</si>
  <si>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sin firma</t>
  </si>
  <si>
    <t xml:space="preserve"> </t>
  </si>
  <si>
    <t>Hacer seguimiento al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</si>
  <si>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Informes de seguimiento a la implementación del Plan Distrital de prevención de las Violencias</t>
  </si>
  <si>
    <t>Número de informes de seguimiento a la implementación del Plan Distrital de prevención de las Violencias</t>
  </si>
  <si>
    <t>31/12/2025</t>
  </si>
  <si>
    <t>Informe de seguimiento a la implementación del Plan Distrital de prevención de las Violencias</t>
  </si>
  <si>
    <r>
      <rPr>
        <sz val="9"/>
        <color rgb="FF000000"/>
        <rFont val="Arial"/>
        <family val="2"/>
      </rPr>
      <t xml:space="preserve">Con corte a 30 de junio se ha realizado seguimiento a las acciones establecidas en el Plan Distrital Creer y Crear para prevenir las violencias, con quienes se adelantó la presentación del Plan. En igual sentido, las reuniones técnicas permitieron la revisión de los productos, indicadores, definición de la meta 2023. El detalle del avance en el plan por entidad, en el siguiente link: </t>
    </r>
    <r>
      <rPr>
        <u/>
        <sz val="9"/>
        <color rgb="FF2F75B5"/>
        <rFont val="Arial"/>
        <family val="2"/>
      </rPr>
      <t>https://sdisgovco.sharepoint.com/:w:/s/ProyectodeInversin7752/ERxJ0KJCxlJAqhQMVXq2JFkBKBCQCS7UQzOnL9kg9ywVYw?e=sUWIA0</t>
    </r>
  </si>
  <si>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realiza el ajuste,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</si>
  <si>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41. Fortalecer el 100% de las  Comisarías de Familia en su estructura organizacional y su capacidad operativa, humana y  tecnológica, para garantizar a las  víctimas de violencia</t>
  </si>
  <si>
    <t>Hacer seguimiento al Plan de Fortalecimiento de las Comisarías de Familia para la vigencia del 2023</t>
  </si>
  <si>
    <t>Informes de seguimiento a la implementación del Plan de Fortalecimiento a las Comisarías de Familia para la vogencia 2023</t>
  </si>
  <si>
    <t>Número de informes de seguimiento a la implementación del Plan de Fortalecimiento a las Comisarías de Familia para la vogencia 2023</t>
  </si>
  <si>
    <t>31/12/2026</t>
  </si>
  <si>
    <t>Informe de seguimiento a la implementación del Plan de Fortalecimiento a las Comisarías de Familia para la vogencia 2023</t>
  </si>
  <si>
    <r>
      <rPr>
        <sz val="9"/>
        <color rgb="FF000000"/>
        <rFont val="Arial"/>
        <family val="2"/>
      </rPr>
      <t xml:space="preserve">Con corte al 30 de junio de 2023, se ha alcanzado un 40,4% en la implementación del Plan de Fortalecimiento de las Comisarías de Familia, gestión que se ejecuta en concordancia con el el progreso técnico estimado en su planeación. El detalle del avance se encuentra en el siguiente enlace: </t>
    </r>
    <r>
      <rPr>
        <u/>
        <sz val="9"/>
        <color rgb="FF2F75B5"/>
        <rFont val="Arial"/>
        <family val="2"/>
      </rPr>
      <t>https://sdisgovco.sharepoint.com/:w:/s/ProyectodeInversin7564/EagVe6oi_8NLjg05XcrIKmYB2nnrnLu65gOsqaAvZYxH_Q?e=ITfLzp</t>
    </r>
  </si>
  <si>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atiende la recomendación, por lo tanto no se geeneran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</si>
  <si>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Existe firma de la mesa técnica y operativa de las comisarias de familia, como una de las acciones que incluye el informe, pero el informe no tiene quien lo elabora, revisa y aprueba.</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</si>
  <si>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</si>
  <si>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</si>
  <si>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Informe de reactivación de redes de soporte de personas adultas en pobreza oculta  y sus familias elaborado</t>
  </si>
  <si>
    <t xml:space="preserve">No. Informes de reactivación de redes de soporte de personas adultas en pobreza oculta  y sus familias elaborados  </t>
  </si>
  <si>
    <t>Informe de reactivación de redes de soporte de personas adultas en pobreza oculta  y sus familias</t>
  </si>
  <si>
    <t>P.P. de Mujeres y Equidad de Género
P.P. de Actividades Sexuales Pagadas
P.P para la garantía plena de los derechos de las personas LGBT
P.P. de atención, asistencia y reparación integral a las Víctimas - PAD
P.P. de y para la Adultez
P.P. para las Familias
P.P. Social para el Envejecimiento y la Vejez
P.P. Salud Mental</t>
  </si>
  <si>
    <t>Elaborar el informe de acompañamiento a hogares en pobreza evidente y emergente</t>
  </si>
  <si>
    <t>Informe de acompañamiento a hogares en pobreza evidente y emergente elaborados</t>
  </si>
  <si>
    <t>No.Informes de acompañamiento a hogares en pobreza evidente y emergente elaborados.</t>
  </si>
  <si>
    <t>Informe de acompañamiento a hogares en pobreza evidente y emergente</t>
  </si>
  <si>
    <t>Se realiza informe que da cuenta del acompañamiento a hogares en pobreza evidente y emergente.</t>
  </si>
  <si>
    <t xml:space="preserve">
P.P. de y para la Adultez
P.P. Social para el Envejecimiento y la Vejez</t>
  </si>
  <si>
    <t>Elaborar el informe general del desarrollo de los Consejos Locales de Política Social - CLOPS</t>
  </si>
  <si>
    <t>Informe general del desarrollo de los CLOPS elaborado</t>
  </si>
  <si>
    <t>No. Informes generales del desarrollo de los CLOPS elaborados.</t>
  </si>
  <si>
    <t>Informe general del desarrollo de los CLOPS</t>
  </si>
  <si>
    <t>Se realiza informe que da cuenta del desarrollo de los Consejos Locales de Política Social - CLOPS.</t>
  </si>
  <si>
    <t xml:space="preserve">
P.P. de Actividades Sexuales Pagadas
P.P para la garantía plena de los derechos de las personas LGBT
P.P. de atención, asistencia y reparación integral a las Víctimas - PAD
P.P. de y para la Adultez
P.P. para el Fenómeno de Habitabilidad en Calle
P.P. Social para el Envejecimiento y la Vejez</t>
  </si>
  <si>
    <t xml:space="preserve">Informe de  implementación de las modalidades de atención de Desarrollo de Capacidades, Zonas de Descanso y Autocuidado y Lavanderias Comunitarias en el marco del Sistema Distrital de Cuidado </t>
  </si>
  <si>
    <t>Informe de Implementación de las modalidades de atención de Desarrollo de Capacidades, Zonas de Descanso y Autocuidado y Lavanderias Comunitarias en el marco del Sistema Distrital de Cuidado elaborados.</t>
  </si>
  <si>
    <t>Informe de Implementación de las modalidades de atención en el marco del Sistema Distrital de Cuidado elaborado.</t>
  </si>
  <si>
    <t xml:space="preserve">Informe de  Implementación de las modalidades de atención de Desarrollo de Capacidades, Zonas de Descanso y Autocuidado y Lavanderias Comunitarias en el marco del Sistema Distrital de Cuidado </t>
  </si>
  <si>
    <t>Generar el documento de criterios para las asistencia técnica a los Fondos de Desarrollo Local - FDL</t>
  </si>
  <si>
    <t>Documento de criterios para las asistencia técnica a los FDL elaborado</t>
  </si>
  <si>
    <t>Documento de criterios para la asistencia técnica a los FDL elaborado</t>
  </si>
  <si>
    <t>Documento de criterios para las asistencia técnica a los FDL</t>
  </si>
  <si>
    <t>Se realiza documento que da cuenta a los criterios para la asistencia técnica a los Fondos de Desarrollo Local - FDL.</t>
  </si>
  <si>
    <t>34. 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</si>
  <si>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</si>
  <si>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 de implementación de la estrategia de innovación social elaborado</t>
  </si>
  <si>
    <t>No. Informes de  implementación de la estrategia de innovación social elaborados.</t>
  </si>
  <si>
    <t>Informe de  implementación de la estategia de innovación social</t>
  </si>
  <si>
    <t>Gestión del sistema integrado - SIG</t>
  </si>
  <si>
    <t>Realizar el informe de actividades de implementación del sistema de gestión en la dependencia</t>
  </si>
  <si>
    <t>Informes de implementación del sistema de gestión elaborados</t>
  </si>
  <si>
    <t>No. Informes de implementación del sistema de gestión elaborados</t>
  </si>
  <si>
    <t>Informe de implementación del sistema de gestión</t>
  </si>
  <si>
    <t>Se realiza informe semestral que da cuenta de las actividades de implementación del sistema de gestión de la dependencia SUBGIL.</t>
  </si>
  <si>
    <t>15. Promover en las 20 localidades una  estrategia de territorios cuidadores a partir  de la identificación y caracterización de las  acciones para la respuesta a emergencias  sociales, sanitarias, naturales, antrópicas y  de vulnerabilidad inminente</t>
  </si>
  <si>
    <t>Prestación de los servicios sociales para la inclusión social</t>
  </si>
  <si>
    <t xml:space="preserve">7749- Implementar una estrategia de territorios cuidadores en Bogotá </t>
  </si>
  <si>
    <t xml:space="preserve">Diseñar 1 estrategia de territorios cuidadores  </t>
  </si>
  <si>
    <t>Realizar informes sobre el avance en la implementación de la estrategia de territorios cuidadores en Bogotá</t>
  </si>
  <si>
    <t>Informes ejecutivos sobre el avance del proceso de implementación de la Estrategia de territorios cuidadores 7749</t>
  </si>
  <si>
    <t>No de informes de reporte de actividades realizadas por el proyecto 7749 elaborados</t>
  </si>
  <si>
    <t>31/03/2023</t>
  </si>
  <si>
    <t>Subdirección para la identificación, caracterización e integración</t>
  </si>
  <si>
    <t xml:space="preserve">Informe ejecutivo trimestral sobre el avance del proceso de implementación de la Estrategia de territorios cuidadores 7749. </t>
  </si>
  <si>
    <t>Se reporta informe trimestral sobre el avance del proceso de implementación de la Estrategia de Territorios Cuidadores 7749.</t>
  </si>
  <si>
    <t>Se realiza informe sobre el avance en la implementación de la estrategia de territorios cuidadores en Bogotá.</t>
  </si>
  <si>
    <t>01. Atender en las 20 localidades del  distrito a la población en flujos migratorios mixtos y retornados que solicitan la oferta de servicios de la  SDIS</t>
  </si>
  <si>
    <t xml:space="preserve">Implementar  un (1) modelo itinerante e intersectorial distrital con la vinculación de agentes comunitarios de la población proveniente de flujos migratorios mixtos, que permita la ampliación de servicios integrales a dicha población </t>
  </si>
  <si>
    <t>Elaborar informes sobre el avance en la implementación del modelo itinerante e intersectorial para la atención de población proveniente de  flujos migratorios mixtos en Bogotá.</t>
  </si>
  <si>
    <t>Informes sobre el avance del proceso de implementación del modelo itinerante e intersectorial para la atención de población proveniente de flujos migratorios mixtos 7730</t>
  </si>
  <si>
    <t>No de informes de reporte de actividades realizadas por el proyecto 7730 elaborados</t>
  </si>
  <si>
    <t xml:space="preserve">Informe ejecutivo trimestral sobre el avance del proceso de implementación del modelo itinerante e intersectorial para la atención de población en flujos migratorios mixtos 7730.   </t>
  </si>
  <si>
    <t>Se reporta informe trimestral sobre el avance del proceso de implementación del modelo itinerante e intersectorial para la atención de población en flujos migratorios mixtos 7730.</t>
  </si>
  <si>
    <t>Se realiza informe sobre el avance en la implementación del modelo itinerante e intersectorial para la atención de población proveniente de flujos migratorios mixtos en Bogotá.</t>
  </si>
  <si>
    <t xml:space="preserve">planeación institucional </t>
  </si>
  <si>
    <t>PP Primera Infancia, Infancia y Adolescencia</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</si>
  <si>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</si>
  <si>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</si>
  <si>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</si>
  <si>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primera infancia, infancia y adolescencia 2023 - 2033 de acuerdo con la periodicidad establecida normativamente:  1 CODIA bimestral, 1 COLIA mesual por localidad y 1 NODO CODIA mensual</t>
  </si>
  <si>
    <t>En relación con las instancias de Política de infancia y Adolescencia, en el mes de febrero se solicitaron las delegaciones necesarias de las entidades en el nivel distrital según lo dispuesto en la resolución 881 de 2020, lo cual permitió iniciar el trabajo en las instancias en el mes de marzo. Es así que el primer nodo del Comité Operativo Distrital de Infancia y Adolescencia -CODIA se llevó a cabo el 17 de marzo, donde se definió la propuesta del plan de trabajo del CODIA, la cual fue presentada y validada el día 29 de marzo en la I Sesión de la vigencia 2023 al cual asistieron los directivos y delegados designados desde las diferentes entidades. Se espera que a partir del segundo semestre se de inicio a la gestión desde las mesas técnicas adscritas al CODIA, en el marco del plan de acción propuesto: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Ahora bien, en relación con la movilización de los Comités Operativos Locales de Infancia y Adolescencia – COLIA, se inician en el mes de marzo en todas las localidades, iniciando con la definición de los planes de trabajo por localidad en coherencia con los retos aprobados en el CODIA.
De acuerdo con lo anterior, al no lograrse iniciar la gestión desde el mes de enero, se presenta un avance del 34% frente a lo programado. Se espera normalidad en el desarrollo de las sesiones programadas en lo que resta del año.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</si>
  <si>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parcialmente
Recomendación: 18/04/2023 se recomienda revisar la evidencia programada y dar claridad frente al avance cualitativo y tener en cuenta las recomendaciones enviadas en el memorando I2023009000. 24/04/2023 la dependencia reslizó el ajuste en el avance cualitativo, por lo anterior, el cumplimiento de la acción es del 34%.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</si>
  <si>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trimestre de la vigencia 2023, se desarrollan las sesiones de las instancias distritales y locales de la Política Pública de Primera Infancia, Infancia y Adolescencia de la siguiente forma:
- Comité Distrital de Infancia y Adolescencia -CODIA-: Se desarrollan las dos sesiones bimensuales del II trimestre continuando con la programación de las mismas acordadas en el plan de acción de la instancia distrital; En ese orden de ideas se lleva a cabo la II sesión del CODIA el día 25 de abril abordando principalmente la propuesta de análisis de indicadores para la categoría de participación SMIA y la propuesta de alternativas de solución, así como la socialización de los resultados generales del informe SMIA 2022; Por otro lado, se desarrolla la III sesión del CODIA el 27 de junio, en la cual se abordan la socialización de la nueva Política Pública de Primera Infancia, Infancia y Adolescencia aprobada mediante CONPES D.C 27 de 2023, la socialización de avances en las acciones aprobadas por la instancia en la II sesión, la propuesta de abordaje de indicadores SMIA relacionados con salud y mental y consumo de spa y la socialización de acuerdos en torno a la territorialización del trabajo con las Organizaciones de la Sociedad Civil elegidas para integrar el CODIA en esta vigencia.
- Nodo técnico del Comité Distrital de Infancia y Adolescencia -Nodo CODIA-: Se cumple con el desarrollo de los nodos técnicos mensuales programados en el plan de trabajo de la instancia de la siguiente manera: 1) II sesión nodo CODIA realizada el día 11 de abril que se centra en la socialización del proceso de rendición de cuentas de la Procuraduría General de la Nación sobre derechos de Niñas, Niños, Adolescentes y Jóvenes 2020-2023, entre otros temas; 2) III sesión nodo CODIA realizada el día 23 de mayo de 2023 en la cual se desarrolla una metodología orientada hacia el análisis de los indicadores SMIA de salud mental y consumo de spa y el planteamiento de acciones intersectoriales que impacten dichas cifras y 3) IV sesión nodo CODIA desarrollada el día 13 de junio de 2023, en la cual la Secretaría Distrital de Planeación hace una asistencia técnica en torno al reporte de seguimiento a la implementación del plan de acción de la Política Pública de Primera Infancia, Infancia y Adolescencia 2023-2033.
- Comités Locales de Infancia y Adolescencia -COLIA-: Estos se realizan en todas las localidades de acuerdo con la programación del plan de acción de cada instancia, mediante sesiones mensuales de carácter presencial y virtual en donde se abordan las acciones que conducen al cumplimiento de los objetivos trazados en cada una de las localidades, durante este trimestre se destacan las acciones desarrolladas en el marco de la conmemoración del día contra el trabajo infantil, lo cual permitió desarrollar jornadas con la comunidad y otros actores orientados hacia la sensibilización frente a esta vulneración de derechos, y por otro lado, se destacan la articulación para la preparación de los CLOPS que se desarrollarán el III trimestre del año y las acciones para al fortalecimiento de la labor de las Organizaciones de la Sociedad Civil relacionad con la implementación de la Política Pública.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</si>
  <si>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25/07/2023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</si>
  <si>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Socializar e implementar la Política Pública de Primera Infancia, Infancia y Adolescencia 2023-2033</t>
  </si>
  <si>
    <t>Porcentaje de avance en la socialización e implementación de la Política Pública de Primera Infancia, Infancia y Adolescencia 2023-2033</t>
  </si>
  <si>
    <t>(No. de actas de socializaciones elaboradas / No. socializaciones realizadas)*100%</t>
  </si>
  <si>
    <t>Actas y/o listados de asistencia a las sesiones de socialización de la Política Pública de primera infancia, infancia y adolescencia 2023 - 2033</t>
  </si>
  <si>
    <t>Durante el primer trimestre de la vigencia, se dio continuidad a las acciones programadas en la fase de aprobación de la metodología CONPES D.C para la nueva Política Pública de Primera Infancia, Infancia y Adolescencia 2023-2033, por lo cual se incluyeron los ajustes de acuerdo con las observaciones técnicas realizadas por la Secretaría Distrital de Planeación - SDP y los demás sectores involucradas tanto en el documento, como en el plan de acción. Estos documentos se presentaron ante el PRECONPES en el mes de marzo donde se obtuvo concepto técnico de aprobación definitiva por SDP, que permitió presentar la Política Pública en la sesión CONPES del 31 de marzo. En esta sesión se postergó su aprobación desde la Alcaldesa Mayor de Bogotá, con el propósito de incluir 7 nuevos productos que deben ser concertados con varias de las entidades del Distrito. De acuerdo con lo anterior, no ha sido posible iniciar el proceso de socialización hasta tanto no se cuente con la versión definitiva aprobada. Frente a este panorama y teniendo en cuenta que se depende de la decisión en la próxima mesa CONPES, se dará inicio a los procesos de socialización de la estructura de la nueva Política en el segundo trimestre de 2023.</t>
  </si>
  <si>
    <t>Desde la revisión de la segunda línea se verifica que los documentos aportados cumplan con los siguientes criterios, de acuerdo con su programación respectiva:
Indicador: No cumple
Recomendación: 18/04/2023 El reporte se presenta en cero, por lo cual, se recomienda revisar la programación de los siguientes trimestres para identificar posibles modificaciones a la programación del Plan de Acción Institucional Institucional Integrado. Adicionalmente, se enviará la alerta respectiva.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</si>
  <si>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este trimestre en la II sesión del Consejo CONPES llevada a cabo el día 31 de mayo de 2023, se aprueba la nueva Política Pública de Primera Infancia, Infancia y Adolescencia, por lo cual se inicia con la socialización de la misma en varios escenarios: 1. El día 02 de junio de 2023, se realiza socialización al equipo ampliado de políticas públicas de la Subdirección para la Infancia (Equipo nuclear, Equipo de Territorialización, Equipo RIAGA), con el fin de que puedan implementar la metodología de socialización en adelante en todos los espacios que se programen en el nivel distrital y local; 2. El día 16 de junio de 2023, se realiza socialización de la Política Pública al equipo distrital de NIDOS-IDARTES, haciendo un énfasis principal en los productos que desde el sector apuestan al cumplimiento de los objetivos de la misma; 3. En la III sesión del CODIA llevada a cabo el día 27 de junio de 2023, se desarrolla como primer punto de la agenda la socialización para todos los sectores integrantes de la instancia de la nueva Política Pública.</t>
  </si>
  <si>
    <t>Actas y/o Listado de asistencia a las sesiones de socialización de la Política Pública de primera infancia, infancia y adolescencia 2023 - 2033
Instrumento de seguimiento al plan de acción de la política pública de primera infancia, infancia y adolescencia 2023 - 2033</t>
  </si>
  <si>
    <t>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</si>
  <si>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Elaborar los documentos de Panorámicas Locales actualizadas dónde se reconocen las acciones de garantía  protección de derechos de niñas, niños y adolescentes.</t>
  </si>
  <si>
    <t>Documentos de las 20 panorámicas locales elaborados</t>
  </si>
  <si>
    <t>Número de documentos de panorámicas locales</t>
  </si>
  <si>
    <t xml:space="preserve">Documentos definitivos de las 20 panorámicas locales </t>
  </si>
  <si>
    <t>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t>
  </si>
  <si>
    <t>Elaborar informe de gestión sobre las acciones adelantadas para ambientar las unidades operativas de la Subdirección para la Infancia de acuerdo con su propósito pedagógico</t>
  </si>
  <si>
    <t>Número de Informes de gestión elaborados</t>
  </si>
  <si>
    <t>(No. de informes elaborados / No de informes programados)</t>
  </si>
  <si>
    <t>Informe de gestión sobre las acciones adelantadas para el diseño, creacion y uso permanente de ambientes enriquecidos en las unidades operativas de la Subdirección para la Infancia de acuerdo con su propósito pedagógico</t>
  </si>
  <si>
    <t>El diseño de ambientes enriquecidos, se considera como la materialización de la propuesta pedagógica de la unidad operativa, dado que hace referencia a la adecuación de los espacios donde se llevan a cabo las actividades pedagógicas con las niñas y los niños, experiencias que se derivan  de las características, intereses y necesidades propias de su edad e incluye objetos como el mobiliario, dotación, materiales y objetos didácticos acordes a su edad creando escenarios provocadores, coherentes, flexibles y dinámicos .
En este contexto, desde el equipo de Ambientes Enriquecidos durante el 2023, se han realizado 11 sesiones de fortalecimiento técnico atendiendo a 149 profesionales de diferentes servicios y estrategias de la Subdirección para la Infancia. Así mismo, se han realizado 14 procesos de ambientación de los espacios pedagógicos en diferentes localidades del distrito.
Para tener una comunicación más cercana con las maestras y responsables se han realizado 21 visitas de reconocimiento y seguimiento a los procesos de ambientación realizados en cada jardín infantil y casa de pensamiento intercultural. Allí se brindan una serie de recomendaciones y pautas que se deben tener en cuenta para la creación de espacios pedagógicos enriquecidos teniendo en cuentas las particularidades del lugar y el contexto social de la zona.
Como parte del proceso de ambientación el equipo realiza el diseño y elaboración de elementos didácticos que sirven como material de referencia para las Maestras y demás profesionales que asisten a los talleres de fortalecimiento técnico en ambientación, toda vez que están pensados en ofrecer a los niños y las niñas diferentes posibilidades de estimulación sensorial (visual, auditiva, táctil y olfativa), así como de juego, mediante la observación y manipulación del mismo. La elaboración de elementos didácticos con material reciclado, ha generado alto impacto entre las profesionales de primera infancia por la recursividad y facilidad en su diseño, brindándoles nuevas posibilidades para enriquecer la ambientación de sus espacios.</t>
  </si>
  <si>
    <t>Elaborar informe de gestión sobre las acciones adelantadas para la prevencion, acompañamiento  y  seguimiento a las situaciones de presuntas  vulneraciónes de derechos y accidentalidad de niñas, niños y adolescentes en los servicios de la Subdirección para la infancia</t>
  </si>
  <si>
    <t>Informes de gestión elaborados</t>
  </si>
  <si>
    <t>Informe de gestión sobre las acciones adelantadas para la prevencion, acompañamiento  y  seguimiento a las situaciones de presuntas  vulneraciónes de derechos y accidentalidad de niñas, niños y adolescentes en los servicios de la Subdirección para la infancia</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</si>
  <si>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primer trimestre, se realizó una encuesta que dio como resultado los temas a fortalecer en los equipos de trabajo de los servicios y estrategias: identificación y detección de presuntas vulneraciones de derechos; activaciones de ruta; elaboración de informes a las entidades competentes; presunto maltrato institucional; y malas prácticas. Por otra parte, se han realizado a la fecha 5 asistencias técnicas grupales con la participación de 111 asistentes, 16 jornadas liberadas, 2 de ellas jornadas Distritales, 1 jornada de fortalecimiento a Creciendo Juntos-Cafam con la participación de 300 profesionales. Asimismo, 8 visitas in situ a unidades operativas; y 110 activaciones de rutas por presuntas vulneraciones de derechos en los servicios, modalidades y estrategias de la subdirección para la infancia, donde se evidencia que la categoría con más casos es la violencia física con 45 reportes. De las 110 activaciones, 75 le ocurrieron directamente al participante, y las restantes a alguien perteneciente a su núcleo familiar. De estos, 107 fueron reportados ante las entidades competentes encargadas del restablecimiento de los derechos y tres correspondieron a la activación de ruta interna y seguimiento desde el servicio. Actualmente hay 12 casos de Presunto Maltrato Institucional (PMI) en seguimiento.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</si>
  <si>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de las firmas.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</si>
  <si>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segundo trimestre, como resultado de la encuentra aplicada en el primer trimestre, se realizó fortalecimiento técnico en los equipos de trabajo de los servicios y estrategias: 11 asistencias técnicas grupales con la participación de 1.872 asistentes, 164 jornadas liberadas, 4 de ellas jornadas Distritales, 1 jornada de fortalecimiento a Creciendo Juntos-Cafam con la participación de 300 profesionales. De acuerdo con la ejecución del plan de acompañamiento se han desarrollado ocho (8) espacios con diferentes equipos: Estrategia Móvil l con la participación de 43 profesionales, Arte de cuidarte 27, atrapa sueños 29, Centro Abrazar con 26, líderes de la subdirección para la infancia 18 participantes y en articulaciones institucionales con la subdirección para la Familia centro proteger 62 participantes, con la secretaria de la Mujer 10 de IDEARTES con asistencia de 55 profesionales, para un total de 527 participantes. Las temáticas abordadas fueron: identificación y detección de presuntas vulneraciones de derechos; activaciones de ruta; elaboración de informes a las entidades competentes; presunto maltrato institucional y en articulación con la oficina asesora jurídica en el deber de denuncia. De otra parte, se desarrollaron 32 visitas in situ a unidades operativas.
A la fecha se han realizado 248 activaciones de rutas por presuntas vulneraciones de derechos en los servicios, modalidades y estrategias de la subdirección para la infancia, donde se evidencia que la categoría con más casos es la violencia física con 102 reportes. De las 248 activaciones, 181 le ocurrieron directamente al participante, y las restantes a alguien perteneciente a su núcleo familiar. De estos, 245 fueron reportados ante las entidades competentes encargadas del restablecimiento de los derechos y tres correspondieron a la activación de ruta interna y seguimiento desde el servicio. Actualmente hay 34 casos de Presunto Maltrato Institucional (PMI) en seguimiento.
Finalmente, Como resultado de la publicación del MANUAL DE PROTECCIÓN INTEGRAL DEL EJERCICIO DE LOS DERECHOS DE NIÑAS, NIÑOS Y ADOLESCENTES EN LOS SERVICIOS SOCIALES   DE   ATENCIÓN   A   PRIMERA   INFANCIA, INFANCIA   Y ADOLESCENCIA” se han desarrollado ocho (8) jornadas distritales de socialización con un total de participación de 589 profesionales. </t>
  </si>
  <si>
    <t>114. Incrementar en 100% el número de jóvenes atendidos con estrategias móviles, canales virtuales y servicios sociales con especial énfasis en jóvenes NiNis y vulnerables, acordes a las necesidades de la población, teniendo en cuenta los impactos de la e</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</si>
  <si>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</si>
  <si>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2. Contribuir con la reducción del riesgo social de los y las jóvenes NiNi en situación de alta vulnerabilidad y, en riesgo de ser vinculados en dinámicas y estructuras delincuenciales con el desarrollo de procesos de inclusión social, económica, educativ</t>
  </si>
  <si>
    <t>02. Incrementar en 100% el número de  jóvenes atendidos con estrategias móviles, canales virtuales y servicios sociales con especial énfasis en jóvenes NiNis y  vulnerables</t>
  </si>
  <si>
    <t>PP para la Juventud</t>
  </si>
  <si>
    <t>Liderar la implementación y seguimiento de las políticas públicas poblacionales competencia de la SDIS</t>
  </si>
  <si>
    <t>Porcentaje de avance de las actas de los espacios de PPS liderados por la SDIS</t>
  </si>
  <si>
    <t xml:space="preserve"> No. Actas elaboradas/No. espacios liderados  en el periodo* 100</t>
  </si>
  <si>
    <t>Actas de los espacios de PPS liderados por la SDIS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</si>
  <si>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y de manera extraordinaria cuando haya lugar. La conforman los sectores de: Educación, Salud, Desarrollo Económico, Cultura, Integración Social, Gobierno, Hábitat, Ambiente, Movilidad, Mujer, Seguridad Justicia y Convivencia, Planeación y en algunas sesiones participan sectores o entidades responsables de productos de la política.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</si>
  <si>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Adicionalmente, el avance cualitativo no describe las actividades realizadas en el marco de las sesiones y las actas elaboradas durante el trimestre.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</si>
  <si>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la primera semana de cada mes y de manera extraordinaria cuando haya lugar.para el periodo en mención se realizaron 3 reuniones en las siguientes fechas (13 de abril, 5 de mayo y 15 de junio de 2023), cumpliendo así con el compromiso de hacer seguimiento y control a las actividades relacionadas con la implementación de la política publica de juventud;  La conforman los sectores de: Educación, Salud, Desarrollo Económico, Cultura, Integración Social, Gobierno, Hábitat, Ambiente, Movilidad, Mujer, Seguridad Justicia y Convivencia, Los temas que se abordaron fueron actualización y seguimiento al Plan de Acción de la instancia, socialización de los avances en la gestión de la Semana Distrital de Juventud 2023, invitación al concurso de K-Pop que venían realizando algunas entidades (SDG, IDPAC y SDIS), procesos de dotación de Casas de Juventud, Asambleas de Juventud, CLOPS de Juventud, Semanas Locales de Juventud, Presupuestos Participativos, y otros puntos propuestos por las entidades y organizaciones juveniles asistentes.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</si>
  <si>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NO cumple
25/07/2023 Se recomienda relacionar en el avance cualitativo, la descripción de fechas y número de sesiones programadas vs realizadas para efectos del cálculo del indicador. 
02/08/2023, la dependiencia atendio la recomendación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</si>
  <si>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</si>
  <si>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Elaborar Informes de la implementación del Plan de Acción de la Política Pública Social para el Envejecimiento y la Vejez</t>
  </si>
  <si>
    <t>Informes de  la implemetación del Plan de Acción de la Política Pública Social para el Envejecimiento y la Vejez PPSEV</t>
  </si>
  <si>
    <t>Informe de seguimiento al Plan de acción de la implementación de la PPSEV</t>
  </si>
  <si>
    <t>Durante segundo trimestre se adelantaron las acciones requeridas para la recolección, análisis y consolidación de información de los sectores corresponsables de la implementación del plan de acción de la Política Pública Social para el Envejecimiento y la Vejez, así como de las dependencias de la Secretaría Distrital de Integración Social involucradas, con el propósito de realizar y enviar a la Secretaría Distrital de Planeación el reporte de seguimiento a la política pública con corte al 31 de marzo de 2023. Con lo cual, se da cumplimiento a lo programado. Por lo anterior, y de acuerdo con el cálculo del indicador, se logra un cumplimiento del 100% para este periodo.</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</si>
  <si>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t>
    </r>
    <r>
      <rPr>
        <b/>
        <sz val="9"/>
        <color rgb="FF000000"/>
        <rFont val="Arial"/>
      </rPr>
      <t xml:space="preserve">Indicador: NO cumple
</t>
    </r>
    <r>
      <rPr>
        <sz val="9"/>
        <color rgb="FF000000"/>
        <rFont val="Arial"/>
      </rPr>
      <t>25/07/2023 Se recomienda ajustar la evidencia dado que en la programación se registró un informe de seguimiento y se encuentra reportada en la carpeta de evidencias una matriz.
01/08/2023 la Dependencia atiende la recomendacion, por lo tanto no se generan observaciones adicionales
Igualmente, este informe debe contener la trazabilidad de quien elabora, revisa y aprueba el mismo. De otra parte,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</si>
  <si>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1. Aumentar el 43% B22la inspección y vigilancia en los servicios y programas prestados por la Secretaria Distrital de Integración Social que cuentan con estándares de calidad</t>
  </si>
  <si>
    <t>Realizar la verificación y/o Inspección y Vigilancia a dos (2) nuevos servicios sociales con la aplicación de los estándares técnicos de calidad específicos del servicio y/o con los estándares técnicos de calidad transversales.</t>
  </si>
  <si>
    <t>Verificación de condiciones y/o inspección y vigilancia a nuevos servicios sociales</t>
  </si>
  <si>
    <t>(Número de actividades realizadas para la verificación y/o Inspección y Vigilancia / Número de actividades  programadas)*100</t>
  </si>
  <si>
    <t>Actas de las mesas de trabajo para la formulación, modificación y/o ajustes de los Instrumentos Únicos de Verificación –IUV de estándares técnicos de calidad específicos del servicio y/o estándares técnicos de calidad transversales de nuevos servicios.
- Instrumento Único de Verificación (IUV)de los estándares técnicos de calidad especificos del servicio, elaborado con el respectivo manual de aplicación del IUV, para implementar la inspección y vigilancia en 1 nuevo servicio social y/o
- Instrumento Único de Verificación (IUV)de los estándares técnicos de calidad transversales, con el respectivo manual de aplicación de los IUV para implementar la verificación de condiciones de operación en 1 nuevo servicio social.</t>
  </si>
  <si>
    <t>Durante el primer trimestre, con respecto, a las Actas de las mesas de trabajo para la formulación, modificación y/o ajustes de los Instrumentos Únicos de Verificación –IUV de estándares técnicos de calidad específicos del servicio y/o estándares técnicos de calidad transversales de nuevos servicios, se adelantaron las siguientes actividades: 
i) Mesas de trabajo con la Subdirección para la Vejez en donde se contextualizó el Servicio Social Centro Día modalidad Casas de la Sabiduría; Reuniones con el equipo de Inspección y Vigilancia para la formulación del IUV de estándares técnicos de calidad específicos del servicio (casas de la Sabiduria) y para dar inicio a la fase de Inspección de acuerdo con el procedimiento del proceso, a las unidades operativas que prestan este servicio social. Reuniones de avance para la formulación de los requisitos de Estándares Técnicos Transversales de Calidad y socialización al equipo de Inspección y Vigilancia por componentes: Nutrición y Salubridad, Ambientes Adecuados y Seguros, Talento Humano, Atención Integral y Administrativo. 
Con relación al Instrumento Único de Verificación (IUV) de los estándares técnicos de calidad especificos del servicio, elaborado con el respectivo manual de aplicación del IUV, para implementar la inspección y vigilancia en 1 nuevo servicio social y/o Instrumento Único de Verificación (IUV)de los estándares técnicos de calidad transversales, se adelantaron las siguientes acciones y productos:
ii) Formalización del Instrumento Único de Verificación de los estándares técnicos de Calidad  especificos del servicio, elaborado con el respectivo manual de aplicación del IUV, para implementar la inspección y vigilancia en Casas de la Sabiduría. iii)  Elaboración, revisión y ajuste de la matriz de los estándares técnicos transversales de calidad. que permitieron el cumplimiento de la acciones  programadas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</si>
  <si>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Recomendación: se recomienda verificar el acceso a las evidencias cargadas dado que al ingresar no permite visualizar las actas. Adicionalmente, se recomienda describir en el avance cualitativo el detalle de actividades programadas para el periodo vs las ejecutadas para efectos del cálculo del indicador. 18/04/2023 La dependencia validó el acceso a las evidencias. Se envió la recomendación de incluir la trazabilidad de firmas en las actas de las reuniones adelantadas, se recomienda tener en cuenta estas recomendaciones para futuros reportes.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</si>
  <si>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Visitas de Inspección y Vigilancia realizadas a 1 nuevo servicio social, implementando los estandares técnicos de calidad especificos del servicio y/o
Visitas de verificación de condiciones a 1 nuevo servicio, aplicando los estandares técncicos de calidad transversales.</t>
  </si>
  <si>
    <t>Durante el segundo trimestre se adelantaron las siguientes actividades que permitieron el cumplimiento de la acción: Consolidación de la programación y actas de visitas de inspección y vigilancia a un nuevo servicio social (Centro Día Casas de la Sabiduría), implementando estándares técnicos de calidad específicos del servicio. Por lo anterior y de acuerdo con el cálculo del indicador, se logra un cumplimiento del 100% para este período.</t>
  </si>
  <si>
    <t>Reporte de la Inspección y Vigilancia realizada a 1 nuevo servicio social, implementando los estandares técnicos de calidad especificos del servicio y/o
Reporte de la verificación de condiciones de operación a 1 nuevo servicio social, aplicando los estandares técnicos de calidad transversales.</t>
  </si>
  <si>
    <t xml:space="preserve">Un (1) informe de gestión de las aciones desarrolladas para la Inspección y Vigilancia realizadas a 1 nuevo servicio social, implementando los estandares técnicos de calidad especificos del servicio y la verificación de condiciones de operación a 1 nuevo servicio, aplicando los estandares técnicos de calidad transversales. </t>
  </si>
  <si>
    <t xml:space="preserve">Elaborar y publicar el informe de gestión SIAC en la página Web de la SDIS. </t>
  </si>
  <si>
    <t>Informes de gestión SIAC realizados y publicados</t>
  </si>
  <si>
    <t>Número de informes de gestión SIAC realizados y publicados en la web de la SDIS en el periodo / número de informes programados para la vigencia</t>
  </si>
  <si>
    <t>Informe de gestión SIAC publicado cuarto trimestre de 2022</t>
  </si>
  <si>
    <t xml:space="preserve">Durante el primer trimestre, se adelantó la elaboración y publicación del Informe de Gestión  del SIAC correspondiente al cuarto trimestre 2022 (corte 01 de octubre 2022 al 31 de diciembre de 2022)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 </t>
  </si>
  <si>
    <t>Informe de gestión SIAC publicado primer trimestre de 2023</t>
  </si>
  <si>
    <t>Durante el primer trimestre, se adelantó la elaboración y publicación del Informe de Gestión del SIAC correspondiente al primer trimestre 2023 (corte 01 de enero 2023 al 31 de marzo de 2023)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t>
  </si>
  <si>
    <t>Informe de gestión SIAC publicado segundo trimestre de 2023</t>
  </si>
  <si>
    <t>Informe de gestión SIAC publicado tercer trimestre de 2023</t>
  </si>
  <si>
    <t>Socializar el resultado de las encuestas de satisfacción de la ciudadanía aplicadas en la vigencia 2022, frente a la calidad en la prestación de algunos servicios sociales</t>
  </si>
  <si>
    <t xml:space="preserve">Socialización resultados encuestas satisfacción servicios sociales </t>
  </si>
  <si>
    <t>Número de socializaciones realizadas / Número de socializaciones programadas</t>
  </si>
  <si>
    <t xml:space="preserve">Un acta de socialización y listado de asistencia correspondiente </t>
  </si>
  <si>
    <t xml:space="preserve">De acuerdo con lo programado para el primer trimestre del año en curso se realizo la socialiacion de los resultados de la encuesta de satisfacciòn en la Prestaciò de los Serivicios Sociales  a la Subdirecciòn para la Vejez, lo cual permitio dar cumplimiento a la meta propuesta. </t>
  </si>
  <si>
    <t>Un acta de socialización y listado de asistencia correspondiente</t>
  </si>
  <si>
    <t>Durante el segundo trimestre del año se realizó una jornada de Socialización de la encuesta de satisfacción 2022 en la localidad de Usme; igualmente, se publicó en articulación con la OAC una pieza comunicativa el 16 de junio en el boletín interno con el fin de que se puedan consultar los resultados la encuesta en tiempo real.</t>
  </si>
  <si>
    <t>Documentar a través de un repositorio las respuestas y requerimientos de control político.</t>
  </si>
  <si>
    <t>Repositorio de las respuestas emitidadas a entes de control político</t>
  </si>
  <si>
    <t>Número de actividades realizadas para completar el repositorio de respuestas a entes de control político / número de actividades programadas</t>
  </si>
  <si>
    <t>Sistematización de respuestas a entes de control político-II Semestre 2021</t>
  </si>
  <si>
    <t>Con la finalidad de tener un consoliado de las respuestas emitidas por el Equipo encargado de revisar las respuesta que se emiten a los entes de control político y de esta manera mantener la memoria institucional de las mismas se creo correo electronico control controlpolitico@sdisgovco.onmicrosoft.com en este correo se almacenan todas las respuestas emitidas.
Así mismo se esta adelantando el archivo digital de las respuestas emitidas , que a la fecha del presente reporte se tiene consolidada a junio 2021.</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</si>
  <si>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Recomendación: 17/04/2023: se recomienda precisar en el avance cualitativo sobre el avance en la Sistematización de respuestas a entes de control político-II Semestre 2021, de acuerdo con lo programado para el primer trimestre. 20/04/2023: la dependencia atendió la recomendación y se ajustó el avance cualitativo teniendo en cuenta la evidencia programada y el reporte, por lo anterior, el cumplimiento para este periodo es del 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</si>
  <si>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Sistematización de respuestas a entes de control político-I Semestre 2022</t>
  </si>
  <si>
    <t>En el marco del seguimiento al desarrollo de las actividades que realiza el equipo de control político, se evidencia el cumplimiento del repositorio de respuestas emitidas por la Secretaría Distrital de Integración Social al Concejo de Bogotá, Congreso de la República y Secretaría Distrital de Gobierno. En este orden, se realizon mesas de trabajo para el  cumplimiento de la acción a cargo del Equipo de Control Político en lo que corresponde a la vigencia 2021. Así mismo se realizó mesa de trabajo a fin de establecer actividades y responsables para el cumplimiento de la acción programada para el II trimestre de 2023, en lo que corresponde a la sistematización de respuestas a entes de control político del  I semestre de 2022.
Se precisa que el atraso presentado con la evidencia programada para primer trimestre, se presenta cumpliendo con lo programado. Así mismo, se presenta la evidencia programada para segundo trimestre con lo que el producto se encuentra al día según la programación.</t>
  </si>
  <si>
    <t>Sistematización de respuestas a entes de control político-III Trimestre 2022</t>
  </si>
  <si>
    <t>Sistematización de respuestas a entes de control político-IV Trimestre 2022</t>
  </si>
  <si>
    <t>Implementar una estrategia de divulgación del desarrollo de las sesiones del Consejo Distrital de Política Social.</t>
  </si>
  <si>
    <t>Estrategia de divulgación del desarrollo de las sesiones del Consejo Distrital de Política Social implementada</t>
  </si>
  <si>
    <t>(Número de actividades realizadas para implementar la estrategia de divulgación / número de actividades programadas )*100%</t>
  </si>
  <si>
    <t>Documento del diseño de la estrategia divulgación del desarrollo de las sesiones del Consejo Distrital de Política Social.</t>
  </si>
  <si>
    <t xml:space="preserve">Durante el primer trimestre de 2023 el equipo del CDPS consolidó el documento que contiene el diseño de la estrategia de divulgación del Consejo Distrital de Política Social CDPS. El objetivo es desarrollar una estrategia de divulgación sobre los aportes del Consejo Distrital de Política Social al desarrollo de las políticas sociales en el marco del Plan de Desarrollo Distrital 2020-2024, dirigida a la ciudadanía en general y en especial a los sectores y poblaciones que cuentan con representación en el marco del Consejo Distrital de Política Social- CDPS. En este sentido, se logra el cumplimiento del 100% para el periodo reportado. </t>
  </si>
  <si>
    <t>Informe de avance de la implementación de la estrategia de divulgación del desarrollo de las sesiones del Consejo Distrital de Política Social.</t>
  </si>
  <si>
    <t xml:space="preserve">Durante el segundo trimestre de 2023  se realizaron las siguientes acciones para el desarrollo de la estrategia de divulgación del Consejo Distrital de Política Social. 1. Se llevaron a cabo  las gestiones ante la Oficina Asesora de Comunicaciones de la SDIS para el diseño y desarrollo de piezas gráficas y audiovisuales sobre la historia del CDPS. 2. Se consolidaron los contenidos sobre la historia del CDPS como insumo para el diseño de las infografías sobre los temas y compromisos que se han desarrollado durante la presente administración en el marco de los CDPS. 3. Se diseñó y se realizó la convocatoria  para la presentación de escritos al boletín de consejeros y consejeras del CDPS.  </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</si>
  <si>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t>
    </r>
    <r>
      <rPr>
        <b/>
        <sz val="9"/>
        <color rgb="FF000000"/>
        <rFont val="Arial"/>
      </rPr>
      <t xml:space="preserve">Firmas: No cumple
</t>
    </r>
    <r>
      <rPr>
        <sz val="9"/>
        <color rgb="FF000000"/>
        <rFont val="Arial"/>
      </rPr>
      <t>Periodo de reporte de la evidencia: cumple
Indicador: cumple
25/07/2023 Se recomienda incluir la trazabilidad de firmas de quien elabora, revisa y aprueba el informe.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</si>
  <si>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Informe final de la implementación de la estrategia de divulgación del desarrollo de las sesiones del Consejo Distrital de Política Social.</t>
  </si>
  <si>
    <t xml:space="preserve">Documentar mediante informes la implementacion de la estrategia institucional para la transparencia y el  seguimiento a requisitos de la Ley de Transparencia </t>
  </si>
  <si>
    <t xml:space="preserve">Informes de implementacion de la  estrategia institucional de transparencia y cumplimiento  requisitos Ley 1712 de 2014 </t>
  </si>
  <si>
    <t>Nº. de informes realizados</t>
  </si>
  <si>
    <t>Informe de implementación</t>
  </si>
  <si>
    <t>Se elaboró y entregó el informe semestral que da cuenta de la implementación de la Ley de Transparencia. Adicionalmente se resaltan las siguientes acciones en el trimestre.
•	Durante el periodo reportado se llevó a cabo una mesa (1) mesa de trabajo con los gestores de transparencia designados por todas las dependencias de la entidad, abordando los siguientes temas: Se elaboró el informe que da cuenta de la gestión adelantada durante el primer semestre del año 2023, respecto al cumplimiento y seguimiento de la ley 1712 de 2014 de transparencia y acceso a la información pública, así como del plan anticorrupción y atención a la ciudadanía PAAC 2023, mapa de riesgos de corrupción, en la entidad.
•	Asimismo, a través de los canales internos de comunicación (boletín institucional y correo electrónico), se compartieron piezas comunicativas relacionadas con la transparencia activa y pasiva y los principios de la transparencia y el acceso a la información pública.
•	Como parte de la gestión adelantada, se llevan a cabo mesas de trabajo con los gestores de transparencia designados por todas las dependencias de la entidad, adelantando acciones respecto al FURAG, esquema de publicación, observaciones de control interno, y cumplimiento a la transparencia y el derecho de acceso a la información pública política de gobierno digital y fortalecimiento de la meritocracia.
•	Se continúa dando acompañamiento al IDIPRON, en el marco de la implementación de la Ley 1712 de 2014 y demás normas concordantes, así mismo se realizó una revisión aleatoria de lo publicado en la página web y se dejaron las alertas respectivas, igualmente, se realizaron algunas sugerencias para el reporte del FURAG 2022, con el fin de velar por mantener una buena evaluación de la gestión institucional.</t>
  </si>
  <si>
    <t xml:space="preserve">Informe de implementación </t>
  </si>
  <si>
    <t>No se asocia a metas 2020-2025</t>
  </si>
  <si>
    <t>Realizar el reporte del seguimiento a la implementacion del Plan de Anticorrupción y de Atención al ciudadano</t>
  </si>
  <si>
    <t>Reportes de seguimiento al avance del Plan Anticorrupcion y de Atencion al Ciudadano, elaborados</t>
  </si>
  <si>
    <t xml:space="preserve">Sumatoria de reportes de seguimiento al avance del Plan de Anticorrupción y de Atención al Ciudadano elaborados </t>
  </si>
  <si>
    <t>Reporte de seguimiento al avance del Plan Anticorrupcion y de Atencion al Ciudadano corte diciembre 2022</t>
  </si>
  <si>
    <t xml:space="preserve">Durante el primer trimestre de 2023, se realizó el seguimiento al avance del Plan Anticorrupción y de Atención al Ciudadano con corte al 31 de diciembre de 2022, el cual presentó una ejecución del 99.70% para las 61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</si>
  <si>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t>
    </r>
    <r>
      <rPr>
        <b/>
        <sz val="9"/>
        <color rgb="FF000000"/>
        <rFont val="Arial"/>
        <family val="2"/>
      </rPr>
      <t>Entregable respecto a la evidencia programada: parcialmente</t>
    </r>
    <r>
      <rPr>
        <sz val="9"/>
        <color rgb="FF000000"/>
        <rFont val="Arial"/>
        <family val="2"/>
      </rPr>
      <t xml:space="preserve">
Firmas: N/A
Periodo de reporte de la evidencia: cumple
Indicador: cumple
Recomendación: 17/04/2023 se recomienda cargar las evidencias en pdf en la carpeta compartida, con el fin de permitir el acceso directo a las mismas. 17/04/2023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</si>
  <si>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seguimiento al avance del Plan Anticorrupcion y de Atencion al Ciudadano corte abril 2023</t>
  </si>
  <si>
    <t xml:space="preserve">Durante el segundo trimestre de 2023, se realizó el seguimiento al avance del Plan Anticorrupción y de Atención al Ciudadano con corte al 30 de abril de 2023, el cual presentó una ejecución del 52,83% para las 54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</si>
  <si>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t>Reporte de seguimiento al avance del Plan Anticorrupcion y de Atencion al Ciudadano corte agosto 2023</t>
  </si>
  <si>
    <t>VERSIÓN PLAN</t>
  </si>
  <si>
    <t>FECHA</t>
  </si>
  <si>
    <t>CONTROL DE CAMBIOS</t>
  </si>
  <si>
    <t>Aprobado por</t>
  </si>
  <si>
    <t>Versión 1</t>
  </si>
  <si>
    <t>20 de enero de 2023</t>
  </si>
  <si>
    <t>Versión a aprobada en Comité Institucional de Gestión y Desempeño</t>
  </si>
  <si>
    <t xml:space="preserve">Comité Institucional de Gestión y Desempeño </t>
  </si>
  <si>
    <t>Versión 2</t>
  </si>
  <si>
    <t>11 de mayo de 2023</t>
  </si>
  <si>
    <t>Se realizó el ajuste en la dependencia responsable de las acciones 130, 131, 132, 133, 134 y 135 de acuerdo con la solicitud radicada el 25 de abril de 2023. También se ajustó el nombre e indicador de la acción 19, de acuerdo con la solicitud radicada el 19 de abril de 2023.</t>
  </si>
  <si>
    <t>SECRETARÍA DISTRITAL DE INTEGRACIÓN SOCIAL
PLAN DE ACCIÓN INSTITUCIONAL 2023
PROGRAMACIÓN DE PRESUPUESTO</t>
  </si>
  <si>
    <t xml:space="preserve">Fuente: Secretaría Distrital de Hacienda - ejecución presupuestal Bogdata </t>
  </si>
  <si>
    <t>Avance 31 de marzo de 2023</t>
  </si>
  <si>
    <t>Avance 30 de junio de 2023</t>
  </si>
  <si>
    <t>Avance 30 de septiembre de 2023</t>
  </si>
  <si>
    <t>Avance 31 de diciembre de 2023</t>
  </si>
  <si>
    <t>Proyecto de Inversión</t>
  </si>
  <si>
    <t xml:space="preserve">Nombre </t>
  </si>
  <si>
    <t>Fuente de Financiación</t>
  </si>
  <si>
    <t>Presupuesto programado 
01 de enero 2023</t>
  </si>
  <si>
    <t>Presupuesto vigente</t>
  </si>
  <si>
    <t>Compromisos</t>
  </si>
  <si>
    <t>% Avance</t>
  </si>
  <si>
    <t>1-100-F001  VA-Recursos distrito</t>
  </si>
  <si>
    <t>Mejoramiento de la capacidad de respuesta institucional de las Comisarías de Familia en Bogotá</t>
  </si>
  <si>
    <t>1-601-I052  PAS-SGP propósito general</t>
  </si>
  <si>
    <t>2-100-I009  VA-SGP propósito general</t>
  </si>
  <si>
    <t>Suministro de espacios adecuados, inclusivos y seguros para el desarrollo social integral en Bogotá</t>
  </si>
  <si>
    <t>1-100-F039  VA-Crédito</t>
  </si>
  <si>
    <t>1-100-I012  VA-Estampilla propersonas mayores</t>
  </si>
  <si>
    <t>1-601-I012  PAS-Estampilla propersonas mayore</t>
  </si>
  <si>
    <t>1-601-I037  PAS-Crédito</t>
  </si>
  <si>
    <t>1-601-F001  PAS-Otros distrito</t>
  </si>
  <si>
    <t>Servicio de atención a la población proveniente de flujos migratorios mixtos en Bogotá</t>
  </si>
  <si>
    <t>Fortalecimiento institucional para una gestión pública efectiva y transparente en la ciudad de Bogotá</t>
  </si>
  <si>
    <t>Fortalecimiento de los procesos territoriales y la construcción de respuestas integradoras e innovadoras en los territorios de Bogotá - Región</t>
  </si>
  <si>
    <t>Generación JÓVENES CON DERECHOS en Bogotá</t>
  </si>
  <si>
    <t>1-100-I036  VA-Convenios</t>
  </si>
  <si>
    <t>Fortalecimiento de la gestión de la información y el conocimiento con enfoque participativo y territorial de la Secretaria Distrital de Integración Social en Bogotá</t>
  </si>
  <si>
    <t>Generación de Oportunidades para el Desarrollo Integral de la Niñez y la Adolescencia de Bogotá</t>
  </si>
  <si>
    <t>1-200-I049  RB-SGP propósito general</t>
  </si>
  <si>
    <t>1-200-I062  RB-Otras Nación</t>
  </si>
  <si>
    <t>1-400-I023  RF-SGP propósito general</t>
  </si>
  <si>
    <t>1-601-I039  PAS-Otras nación</t>
  </si>
  <si>
    <t>1-604-I023  PAS-RF-SGP propósito general</t>
  </si>
  <si>
    <t>2-100-I016  VA-Otras transferencias nación</t>
  </si>
  <si>
    <t>Compromiso por una alimentación integral en Bogotá</t>
  </si>
  <si>
    <t>Fortalecimiento de la gestión institucional y desarrollo integral del talento humano en Bogotá</t>
  </si>
  <si>
    <t>1-200-F001  RB-Otros distrito</t>
  </si>
  <si>
    <t>Implementación de la estrategia de territorios cuidadores en Bogotá</t>
  </si>
  <si>
    <t>Contribución a la protección de los derechos de las familias especialmente de sus integrantes afectados por la violencia intrafamiliar en la ciudad de Bogotá</t>
  </si>
  <si>
    <t>Prevención de la maternidad y paternidad temprana en Bogotá</t>
  </si>
  <si>
    <t>Compromiso social por la diversidad en Bogotá</t>
  </si>
  <si>
    <t>Implementación de estrategias y servicios integrales para el abordaje del fenómeno de habitabilidad en calle en Bogotá</t>
  </si>
  <si>
    <t>1-100-I008  VA-Fondo de pobres y espectáculos</t>
  </si>
  <si>
    <t>1-601-I008  PAS-Fondo pobres y espectáculos p</t>
  </si>
  <si>
    <t>Implementación de una estrategia de acompañamiento a hogares con mayor pobreza evidente y oculta de Bogotá</t>
  </si>
  <si>
    <t>Compromiso con el envejecimiento activo y una Bogotá cuidadora e incluyente</t>
  </si>
  <si>
    <t>1-200-I012  RB-Estampilla propersonas mayores</t>
  </si>
  <si>
    <t>1-300-I010  REAF-Estampilla propersonas mayor</t>
  </si>
  <si>
    <t>Fortalecimiento de las oportunidades de inclusión de las personas con discapacidad, familias y sus cuidadores-as en Bogotá</t>
  </si>
  <si>
    <t>Implementación de transferencias monetarias a hogares pobres y vulnerables en Bogotá</t>
  </si>
  <si>
    <t>1-200-I031  RB-Donaciones 110% con Bogotá</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</si>
  <si>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</si>
  <si>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</si>
  <si>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</si>
  <si>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</si>
  <si>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</si>
  <si>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</si>
  <si>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</si>
  <si>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2023</t>
  </si>
  <si>
    <t>EJECUTADO 
31 DE MARZO</t>
  </si>
  <si>
    <t>EJECUTADO 
31 DE JUNIO</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</si>
  <si>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</si>
  <si>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</si>
  <si>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</si>
  <si>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</si>
  <si>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</si>
  <si>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</si>
  <si>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</si>
  <si>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</si>
  <si>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</si>
  <si>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</si>
  <si>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</si>
  <si>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</si>
  <si>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</si>
  <si>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</si>
  <si>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</si>
  <si>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</si>
  <si>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</si>
  <si>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</si>
  <si>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</si>
  <si>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</si>
  <si>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</si>
  <si>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</si>
  <si>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</si>
  <si>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</si>
  <si>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</si>
  <si>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</si>
  <si>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</si>
  <si>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</si>
  <si>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</si>
  <si>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</si>
  <si>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</si>
  <si>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</si>
  <si>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</si>
  <si>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</si>
  <si>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</si>
  <si>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</si>
  <si>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</si>
  <si>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</si>
  <si>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</si>
  <si>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</si>
  <si>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</si>
  <si>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t>
  </si>
  <si>
    <t>Entregar el 100% de los apoyos alimentarios requeridos por la población beneficiaria de los servicios sociales de integración social</t>
  </si>
  <si>
    <t xml:space="preserve">Porcentaje de apoyos alimentarios entregados a población beneficiaria de los servicios sociales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</si>
  <si>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</si>
  <si>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</si>
  <si>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</si>
  <si>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</si>
  <si>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</si>
  <si>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</si>
  <si>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</si>
  <si>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</si>
  <si>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</si>
  <si>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</si>
  <si>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</si>
  <si>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</si>
  <si>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</si>
  <si>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</si>
  <si>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</si>
  <si>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</si>
  <si>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</si>
  <si>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</si>
  <si>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</si>
  <si>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</si>
  <si>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</si>
  <si>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</si>
  <si>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</si>
  <si>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</si>
  <si>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</si>
  <si>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0,20</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</si>
  <si>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</si>
  <si>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</si>
  <si>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</si>
  <si>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</si>
  <si>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</si>
  <si>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</si>
  <si>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</si>
  <si>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</si>
  <si>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</si>
  <si>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</si>
  <si>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</si>
  <si>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</si>
  <si>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</si>
  <si>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</si>
  <si>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</si>
  <si>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</si>
  <si>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</si>
  <si>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</si>
  <si>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</si>
  <si>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</si>
  <si>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</si>
  <si>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</si>
  <si>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Diseñar e implementar una solución tecnológica que facilite la participación de la ciudadanía en la gestión
y oferta institucional</t>
  </si>
  <si>
    <t>Nivel de avance de la solución tecnologica</t>
  </si>
  <si>
    <t>100,0%</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</si>
  <si>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</si>
  <si>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</si>
  <si>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</si>
  <si>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</si>
  <si>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</si>
  <si>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</si>
  <si>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</si>
  <si>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</si>
  <si>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67,83%</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</si>
  <si>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</si>
  <si>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</si>
  <si>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</si>
  <si>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</si>
  <si>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</si>
  <si>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</si>
  <si>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</si>
  <si>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</si>
  <si>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</si>
  <si>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</si>
  <si>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</si>
  <si>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</si>
  <si>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</si>
  <si>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2023</t>
  </si>
  <si>
    <t>EJECUTADO
31 DE MARZO</t>
  </si>
  <si>
    <t>EJECUTADO
31 DE JUNIO</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</si>
  <si>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</si>
  <si>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</si>
  <si>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</si>
  <si>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</si>
  <si>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</si>
  <si>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</si>
  <si>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</si>
  <si>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Cumplida</t>
  </si>
  <si>
    <t>No aplica</t>
  </si>
  <si>
    <t>7565-Construir 1 Centro de Protección para Adulto Mayor que cumpla la normatividad vigente entre 2020 y 2024</t>
  </si>
  <si>
    <t>Finalizada No continúa</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</si>
  <si>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</si>
  <si>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</si>
  <si>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</si>
  <si>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</si>
  <si>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</si>
  <si>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</si>
  <si>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</si>
  <si>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</si>
  <si>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</si>
  <si>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</si>
  <si>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</si>
  <si>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</si>
  <si>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</si>
  <si>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</si>
  <si>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</si>
  <si>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</si>
  <si>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</si>
  <si>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</si>
  <si>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</si>
  <si>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</si>
  <si>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</si>
  <si>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</si>
  <si>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</si>
  <si>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</si>
  <si>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</si>
  <si>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</si>
  <si>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</si>
  <si>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</si>
  <si>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7740-Diseñar e implementar  1 estrategia de comunicación y difusión de los servicios sociales dirigidos a la población joven</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</si>
  <si>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</si>
  <si>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</si>
  <si>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</si>
  <si>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</si>
  <si>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</si>
  <si>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</si>
  <si>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</si>
  <si>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</si>
  <si>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</si>
  <si>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</si>
  <si>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9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</si>
  <si>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</si>
  <si>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</si>
  <si>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</si>
  <si>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</si>
  <si>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</si>
  <si>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</si>
  <si>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</si>
  <si>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</si>
  <si>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</si>
  <si>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</si>
  <si>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</si>
  <si>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</si>
  <si>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98,0%</t>
  </si>
  <si>
    <t>7745-Implementar 2 comedores móviles para la entrega de comida caliente</t>
  </si>
  <si>
    <t>7745-Beneficiar el 100% de personas programadas con la entrega de apoyos alimentarios mediante bonos canjeables por alimentos y apoyos en especie</t>
  </si>
  <si>
    <t>92,6%</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</si>
  <si>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</si>
  <si>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</si>
  <si>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</si>
  <si>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56.000 personas frente a la promoción de estilos de vida saludable con énfasis alimentación, nutrición y actividad física</t>
  </si>
  <si>
    <t>7745-Formular e implementar una estrategia de inclusión social</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</si>
  <si>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</si>
  <si>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</si>
  <si>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</si>
  <si>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</si>
  <si>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</si>
  <si>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</si>
  <si>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</si>
  <si>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</si>
  <si>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</si>
  <si>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</si>
  <si>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</si>
  <si>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</si>
  <si>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</si>
  <si>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</si>
  <si>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</si>
  <si>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</si>
  <si>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</si>
  <si>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</si>
  <si>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</si>
  <si>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</si>
  <si>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</si>
  <si>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</si>
  <si>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</si>
  <si>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</si>
  <si>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 xml:space="preserve">7753-Desarrollar una estrategia de comunicación para la prevención de la maternidad y la paternidad temprana,  embarazo en niñas menores de 14 años y la violencia sexual contra niñas, niños, adolescentes y jóvenes </t>
  </si>
  <si>
    <t>suma</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</si>
  <si>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</si>
  <si>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</si>
  <si>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</si>
  <si>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</si>
  <si>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0,1006</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</si>
  <si>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</si>
  <si>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</si>
  <si>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</si>
  <si>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</si>
  <si>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</si>
  <si>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</si>
  <si>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</si>
  <si>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</si>
  <si>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</si>
  <si>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</si>
  <si>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</si>
  <si>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</si>
  <si>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</si>
  <si>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</si>
  <si>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</si>
  <si>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</si>
  <si>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</si>
  <si>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</si>
  <si>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</si>
  <si>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</si>
  <si>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</si>
  <si>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</si>
  <si>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</si>
  <si>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</si>
  <si>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</si>
  <si>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</si>
  <si>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</si>
  <si>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7771-Brindar a 3200 personas con discapacidad, sus familias y cuidadores-as apoyo en el desarrollo de sus competencias orientadas a la inclusión social, en el marco de una articulación transectorial</t>
  </si>
  <si>
    <t>7918 - Implementación de transferencias monetarias a hogares pobres y vulnerables en Bogotá</t>
  </si>
  <si>
    <t>Reducir el índice de hogares en condición de pobreza y vulnerabilidad que habitan en el Distrito Capital</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</si>
  <si>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</si>
  <si>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</si>
  <si>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</si>
  <si>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18,6%</t>
  </si>
  <si>
    <t>Divulgar El 100 Por Ciento De Los Resultados Del Proceso De Pago De Transferencias Monetarias De Ingreso Mínimo Garantizado, Realizadas Por La Secretaría Distrital De Integración Social.</t>
  </si>
  <si>
    <t>19,4%</t>
  </si>
  <si>
    <t>FORMULACIÓN</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</si>
  <si>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</si>
  <si>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</si>
  <si>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</si>
  <si>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</si>
  <si>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</si>
  <si>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</si>
  <si>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</si>
  <si>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</si>
  <si>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</si>
  <si>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</si>
  <si>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</si>
  <si>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</si>
  <si>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</si>
  <si>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</si>
  <si>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</si>
  <si>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</si>
  <si>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</si>
  <si>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</si>
  <si>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</si>
  <si>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</si>
  <si>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</si>
  <si>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</si>
  <si>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</si>
  <si>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</si>
  <si>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</si>
  <si>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</si>
  <si>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</si>
  <si>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</si>
  <si>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</si>
  <si>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</si>
  <si>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</si>
  <si>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</si>
  <si>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</si>
  <si>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</si>
  <si>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</si>
  <si>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</si>
  <si>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</si>
  <si>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</si>
  <si>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</si>
  <si>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</si>
  <si>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</si>
  <si>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</si>
  <si>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</si>
  <si>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</si>
  <si>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</si>
  <si>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</si>
  <si>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</si>
  <si>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</si>
  <si>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</si>
  <si>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Circular N° 009 - 28/02/2023</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</si>
  <si>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</si>
  <si>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</si>
  <si>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</si>
  <si>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</si>
  <si>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</si>
  <si>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</si>
  <si>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</si>
  <si>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</si>
  <si>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</si>
  <si>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</si>
  <si>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</si>
  <si>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Diseño y Monitoreo de la Subdirección de Diseño, Evaluación y Sistematización</t>
  </si>
  <si>
    <t>(N° de seguimientos realizados  a los proyectos de inversión / N° de seguimientos programados)*100
I trim: 10% (reporte de enero a febrero)
II trim: 40% (reporte marzo, abril, mayo)
III trim: 70% (reporte junio, julio y agosto) 
IV trim: 100% (reporte septiembre, octubre y noviembre)</t>
  </si>
  <si>
    <t xml:space="preserve">Durante el primer trimestre de la vigencia 2023 el equipo de diseño y monitoreo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seguimiento y cartas de alerta con corte a febrero de 2023 de todos los proyectos de inversión </t>
  </si>
  <si>
    <t>NO</t>
  </si>
  <si>
    <t>11/04/2023.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</si>
  <si>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Durante el segundo trimestre de la vigencia 2023 el equipo de diseño y monitoreo llevó a cabo el seguimiento de los proyectos de inversión en su avance correspondiente a los meses de marzo, abril y mayo.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marzo, abril y mayo de 2023 de todos los 19 proyectos de inversión </t>
  </si>
  <si>
    <t xml:space="preserve">NO </t>
  </si>
  <si>
    <t>11/07/2023.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</si>
  <si>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Verificar la viabilidad de precios de referencia y la coherencia de los documentos adjuntos</t>
  </si>
  <si>
    <t>R-PE-003</t>
  </si>
  <si>
    <t>Debido a que las dependencias remiten información sin tener en cuenta los criterios establecidos en el procedimiento Precios unitarios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</si>
  <si>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</si>
  <si>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</si>
  <si>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</si>
  <si>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</si>
  <si>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</si>
  <si>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</si>
  <si>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Reducir</t>
  </si>
  <si>
    <t>Profesionales del equipo de costos de la Subdirección de Diseño, Evaluación y Sistematización</t>
  </si>
  <si>
    <t>(Número de solicitudes tramitadas que cumplen con los criterios establecidos / Número de solicitudes radicadas por las dependencias) *100
Nota: debido a que la actividad se ejecuta a demanda, la meta para cada trimestre es del 100%.</t>
  </si>
  <si>
    <t xml:space="preserve">El equipo de costos de la Subdirección de Diseño, Evaluación y Sistematización, proyectó respuesta a 12 de las 12 solicitudes realizadas por las dependencias para obtener concepto favorable de solicitud de precios unitarios de referencia correspondientes a estudios de mercado, recibidos entre el 01 de enero al 31 de marzo de 2023, lo que nos da un porcentaje de avance del 100%. 
Discriminado de la siguiente manera:
* En enero se tramitaron 7 de 7 solicitudes 
* En el mes de febrero se tramitaron 3 de 3 solicitudes radicadas.
* Finalmente en el mes de marzo se tramitaron 2 de las 2 solicitudes allegadas al corte.
Evidencias: Archivos con los memorandos de respuesta a las solicitudes y la solicitud formal de precios de referencia </t>
  </si>
  <si>
    <t>El equipo de costos de la Subdirección de Diseño, Evaluación y Sistematización, proyectó respuesta a 13 (trece) de las 13 (trece)  solicitudes realizadas por las dependencias para obtener concepto favorable de solicitud de precios unitarios de referencia, correspondientes a estudios de mercado, recibidos entre el 01 de abril de 2023 al 30 de junio de 2023, lo que nos da un porcentaje de avance del 100%.
 A continuación se relacionan  las solicitudes atendidas durante el segundo trimestre del 2023, discriminadas de la siguiente manera:
* En el mes de abril se tramitaron 5 de 5 solicitudes radicadas.
* En el mes de mayo se tramitaron 3 de 3 solicitudes allegadas.
* Finalmente en el mes de junio se tramitaron 5 de las 5 solicitudes allegadas al corte del periodo.
Evidencias: Archivos con los memorandos de respuesta a las solicitudes y la solicitud formal de precios de referencia, durante el segundo trimestre del año en curso (abril, mayo, junio).</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</si>
  <si>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</si>
  <si>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</si>
  <si>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</si>
  <si>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</si>
  <si>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</si>
  <si>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</si>
  <si>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</si>
  <si>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</si>
  <si>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</si>
  <si>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</si>
  <si>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</si>
  <si>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</si>
  <si>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Durante el primer trimestre de 2023 se enviaron 5 memorandos y 7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5 memorandos y 7 Bases de datos gestionadas durante el I trimestre de 2023</t>
  </si>
  <si>
    <t>Durante el segundo trimestre de 2023 se enviaron 4 memorandos y 5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4 memorandos y 5 Bases de datos gestionadas durante el II trimestre de 2023</t>
  </si>
  <si>
    <t>R-PE-005</t>
  </si>
  <si>
    <t>Debido a crisis sociales que generen paros, huelgas, alteración del orden público y/o transporte, así como crisis sanitarias que generen epidemias, enfermedades y/o pérdidas humanas, y emergencias o desastres causado por eventos de origen natural o ambiental que generen afectaciones a los recursos humanos o físicos</t>
  </si>
  <si>
    <t>Posibilidad de no contar con los recursos (físicos y de talento humano) necesarios para asegurar la prestación continua de los servicios sociales en la entidad, de forma temporal o definitiva, debido a factores externos que afecten la seguridad y salud del personal o sus familias, y la disponibilidad de los recursos necesarios para la operación</t>
  </si>
  <si>
    <t>Daños a activos fijos/eventos externos / interrupción.</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</si>
  <si>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 BIA en la página web de la Entidad. Esto se realiza con el fin de contar con la información del personal, proveedores, aplicaciones y demás recursos necesarios para garantizar la operación de la entidad, en caso de la ocurrencia de crisis sociales o sanitarias o naturales que afecten el cumplimiento de la misionalidad institucional. Como evidencia queda la publicación de los documentos en la página web de la Entidad. 
En caso de no realizar la actualización de los anexos, se debe tener en cuenta la versión vigente publicada en el módulo web del Sistema de Gestión de la entidad, esta versión es la que se deberá tener en cuenta para su implementación. </t>
  </si>
  <si>
    <t>20% - Muy baja</t>
  </si>
  <si>
    <t xml:space="preserve">Director(a) de Análisis y Diseño Estratégico </t>
  </si>
  <si>
    <t xml:space="preserve">(Número de anexos del Informe de análisis de impacto de negocio - BIA actualizados/ Número de anexos del Informe de análisis de impacto de negocio-BIA)*100
I Trimestre: 0% 
II Trimestre: 20% que corresponde a la actualización de 1 anexo
III Trimestre: 40% que corresponde a la actualización de 2 anexos 
IV Trimestre: 40% que corresponde a la actualización de 2 anexos </t>
  </si>
  <si>
    <t>Durante el primer trimestre de 2023 se está avanzando en la gestión y avance del indicador (actualización de los anexos del Informe de análisis de impacto de negocio - BIA), el cual tiene programado reporte para el II trimestre de 2023</t>
  </si>
  <si>
    <t>Durante el segundo trimestre de 2023 se realizó la actualización del Anexo 1 del Informe de análisis de impacto al negocio BIA. "Cargos Críticos". 
Se anexa memorando de aprobación y anexo actualizado.</t>
  </si>
  <si>
    <t>2. El(a) Director(a) de Análisis y Diseño Estratégico (DADE) y el equipo del sistema de gestión de continuidad de negocio socializa trimestralmente a los servidores de la Entidad la información del sistema de gestión de continuidad de negocio con el fin de que sean conocidos el Informe de análisis de impacto al negocio - BIA, sus documentos anexos y el plan de continuidad del negocio. Esto se realiza con el fin que los servidores de la Entidad conozcan que se debe realizar en el momento de una crisis social o sanitaria o natural, que afecte el cumplimiento de la misionalidad institucional. Como evidencia quedará la presentación de la socialización y los listados de asistencia o reporte de Teams. 
En caso de no realizar las socializaciones, se informará vía correo electrónico a todos los servidores de la entidad que los documentos del sistema de gestión de continuidad de negocio estará publicados en la página web de la Entidad en el módulo del sistema de gestión, como evidencia quedará el correo electrónico enviado con los documentos a los servidores.</t>
  </si>
  <si>
    <t>(Número de socializaciones sobre los documentos del SGCN realizadas / 4 Socializaciones sobre los documentos del SGCN programadas)*100
Nota: la meta para cada trimestres es 25%.</t>
  </si>
  <si>
    <t>Durante el primer trimestre se realizó una socialización del Sistema de Gestión de Continuidad de Negocio con todos los servidores de planta y contrato de la Dirección de Análisis y Diseño Estratégico y sus subdirecciones. Como evidencia se adjunta la grabación de la socialización, la presentación y el registro de la asistencia de los 55 colaboradores de la SDIS.</t>
  </si>
  <si>
    <t>Durante el segundo trimestre de 2023 se realizó una socialización del Sistema de Gestión de Continuidad de Negocio a todos los gestores tanto de proceso como de dependencia, en el marco del Comité de Gestores del 13 de abril de 2023.
Como evidencia se adjunta  la presentación y el registro de la asistencia del Comité.</t>
  </si>
  <si>
    <t>3. El(a) Subdirector(a) de Gestión y Desarrollo de Talento Humano con el apoyo del líder del SG-SST (Sistema de Gestión de Seguridad y Salud en el Trabajo), por lo menos una (1)  vez al semestre divulgara mediante correo electrónico a todos los colaboradores de la entidad, el link de actualización de la encuesta sociodemográfica, en la cual solicitaran los números de contacto de todos los colaboradores y números para casos de emergencia, con el fin de contar con un directorio actualizado de los colaboradores. Como evidencia se cuenta con la matriz de Excel que contiene los datos de la encuesta sociodemográfica.
En caso de no obtener respuesta a la encuesta por parte de los colaboradores, se remitirán por lo menos dos (2) piezas comunicativas adicionales por cada semestre.</t>
  </si>
  <si>
    <t xml:space="preserve">Subdirector(a) de Gestión y Desarrollo del Talento Humano </t>
  </si>
  <si>
    <t>(Número de directorios de contactos de emergencia consolidados / 2 directorios programados para la vigencia)*100
Nota: La meta para cada semestre será del 50%, es decir: 
I Trimestre: 0%
II Trimestre: 50%
III Trimestre: 0%
IV Trimestre: 50%</t>
  </si>
  <si>
    <t>Durante el primer trimestre de 2023 se está avanzando en la gestión y avance del indicador (directorios de contactos de emergencia consolidados), el cual tiene programado reporte para el II trimestre de 2023</t>
  </si>
  <si>
    <r>
      <t>Durante el segundo trimestre del año 2023 se ha habilitado la encuesta sociodemográfica de la entidad, la cual permite conocer el perfilamiento socio demográfico de los servidores y contratistas, dentro de su contenido se encuentra habilitada la pregunta en la cual se registra el nombre,  numero de teléfono de contacto y el parentesco de aquella persona que relaciona cada uno de los servidores y contratistas como su contacto en caso de emergencia, a corte del 30 de Junio de 2023 se cuentan con 4.772 registros.
La encuesta se encuentra habilitada desde 3 de abril de 2023, día en el cual se promociono mediante pieza comunicativa, adicionalmente  se remiten dos piezas comunicativas los días 11 de abril y 23 de mayo reiterando la necesita del diligenciamiento de la encuesta, adicional se incluye el directorio actualizado resultado de la implementación de la encuesta. 
Nota</t>
    </r>
    <r>
      <rPr>
        <sz val="10"/>
        <color rgb="FFFF0000"/>
        <rFont val="Arial"/>
        <family val="2"/>
      </rPr>
      <t xml:space="preserve">. </t>
    </r>
    <r>
      <rPr>
        <sz val="10"/>
        <rFont val="Arial"/>
        <family val="2"/>
      </rPr>
      <t>La información de la encuesta sociodemográfica completa reposa en la Subdirección de Gestión y Desarrollo de Talento Humano - SG SST. En el Directorio para efectos del control cuenta los datos de los servidores y de los contactos en caso de emergencia, es importante resaltar que por contener información sensible de debe tener precaución con el manejo de la información de conformidad con lo establecido en la ley 1581 de 2012 
Se adjunta archivo PDF que contiene imagen de las tres piezas comunicativas y directorio de servidores.</t>
    </r>
  </si>
  <si>
    <t>11/07/2023 Se recomienda verificar la evidencia de acuerdo con lo identificado en la actividad de control, ya que lo formulado es "matriz de Excel que contiene los datos de la encuesta sociodemográfica" y se adjuntan piezas comunicativas.
13/07/2023.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</si>
  <si>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4. El(a) Jefe de la Oficina Asesora de Comunicaciones junto con el equipo de la Oficina Asesora de Comunicaciones realiza monitoreo de medios en el momento en que se presente una situación de crisis social que genere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en los canales oficiales de la Entidad. 
En el caso que no se puedan realizar las publicaciones en los canales oficiales de la Entidad por fallas tecnológicas, el equipo de la Oficina Asesora de Comunicaciones informará a los servidores de la Entidad y a la ciudadanía en general, a través de un medio de comunicación masivo que se encuentre en funcionamiento en el momento de la situación de crisis. Como evidencia se tendrán las publicaciones o emisiones en el medio de comunicación que en el momento se encuentre en funcionamiento </t>
  </si>
  <si>
    <t>Jefe de la Oficina Asesora de Comunicaciones</t>
  </si>
  <si>
    <t>(Número de publicaciones realizadas sobre situaciones de crisis que afecten la disponibilidad de los recursos / Número de situaciones de crisis que afecten la disponibilidad de los recursos)
Nota: debido a que la actividad se ejecuta a demanda, la meta para cada trimestre es del 100%.</t>
  </si>
  <si>
    <t xml:space="preserve">Para  el periodo a reportar (enero a marzo)  no se presentaron eventos de índole catastrófico o crisis social que afectara la debida prestación de los servicios o generara el despliegue o activación del protocolo de manejo de las comunicaciones en situación de crisis mediática para la Secretaría Distrital de Integración Social. </t>
  </si>
  <si>
    <t xml:space="preserve">Para el periodo a reportar (enero - junio) no se  presentaron situaciones de crisis social que genere paros, alteración del orden público, catástrofes naturales o ambientales, crisis sanitaria que fomente enfermedades y/o pérdidas humanas que requiera el despliegue o activación del protocolo de manejo de las comunicaciones en situación de crisis mediática para la Secretaría Distrital de Integración Social. </t>
  </si>
  <si>
    <t>Comunicación Estratégica</t>
  </si>
  <si>
    <t>El proceso de Comunicación estratégica busca diseñar e implementar la estrategia de comunicación de la Secretaria de Integración Social a nivel interno y externo, con el fin de mantener informados a los grupos de interés y dar a conocer la gestión de la entidad.</t>
  </si>
  <si>
    <t xml:space="preserve"> Realizar seguimiento y autocontrol al desempeño del proceso (Políticas de gestión y desempeño, planes, proyecto, procedimientos, documentos asociados, indicadores y riesgos)</t>
  </si>
  <si>
    <t>Circular No 009 - 28/02/2023</t>
  </si>
  <si>
    <t>R-CE-003</t>
  </si>
  <si>
    <t>Desconocimiento o falta de apropiación de los  lineamientos establecidos en el plan de estratégico de comunicaciones y los procedimientos de la dependencia, para la entrega de productos de comunicaciones requeridos.</t>
  </si>
  <si>
    <t>Posibilidad de afectación de la imagen institucional por incumplimiento del plan estratégico de comunicaciones y los procedimientos de comunicación interna y externa, los cuales se encuentran alineados con la política de comunicaciones, debido a posibles desviaciones en la calidad y oportunidad  de los productos entregados por parte de la Oficina Asesora de Comunicaciones.</t>
  </si>
  <si>
    <t>El (la) Gestor(a) del Sistema de Gestión realizará dos (2)  socializaciones presenciales  durante la vigencia (una (1) cada semestre) a los funcionarios y contratistas adscritos a la OAC, sobre los lineamientos de comunicaciones de la entidad con el fin de asegurar la implementación del Plan estratégico de comunicaciones, evitando así el uso inexacto por causa de desconocimiento. En el  mismo ejercicio se aplicará una herramienta pre y post test que aborde los contenidos estratégicos y los procedimientos correspondientes al proceso con la finalidad de medir los conocimientos adquiridos para la ejecución de las labores  propias de la OAC. 
En caso de no realizarse la socialización presencialmente, los cinco (5) primeros días posteriores a la finalización del semestre, se remitirá a los correos de  los funcionarios y contratistas adscritos a la OAC el contenido a exponer y el link para la aplicación de la herramienta de medición pretest; posterior a esto, el (la) jefe de la Oficina Asesora de Comunicaciones remitirá cartas de alerta a los contratistas y funcionarios que no participaron en la socialización, en estas se remitirá el link del contenido expuesto y el link para la aplicación de la herramienta post test con un plazo de presentación no mayor a 8 días hábiles.
Como evidencia se aportará acta de asistencia, pre y post test o remisión de los contenidos vía correo electrónico y evaluaciones pre y post test.</t>
  </si>
  <si>
    <t>Profesional Designado por el jefe de la Oficina Asesora de Comunicaciones</t>
  </si>
  <si>
    <t xml:space="preserve">(Número de socializaciones de los lineamientos y procedimientos de comunicaciones de la entidad realizados / 2 socializaciones de los lineamientos y procedimientos de comunicaciones de la entidad programadas) </t>
  </si>
  <si>
    <t xml:space="preserve">El desarrollo de esta actividad  se tiene programado para el mes de mayo. </t>
  </si>
  <si>
    <t>13/04/2023
No se generan observaciones ni sugerencias frente al reporte del periodo.</t>
  </si>
  <si>
    <t xml:space="preserve">Durante el primer semestre, se realizaron 2 jornadas (24 y 31 de marzo) de socialización a los funcionarios y contratistas adscritos a la Oficina Asesora de Comunicaciones, sobre los lineamientos estratégicos de la dependencia con el fin de asegurar la implementación y cumplimiento del Plan de Comunicaciones, buscando así evitar el uso inexacto o incompleto del mismo por causa de desconocimiento. 
Seguidamente, entre el 11 y 17 de junio se dio apertura a la herramienta pre test para medir el  nivel de conocimiento de los contenidos estratégicos y los procedimientos expuestos con antelación. Con los insumos aportados por el pretest, posteriormente, se expuso los resultados y se reforzó en los temas que arrojaron respuestas equívocas; dando cuanta de esto, se aplicó post test  entre el 26 de junio y 4 de julio  para visualizar la apropiación de los conocimientos entre el equipo de la OAC. 
</t>
  </si>
  <si>
    <t>14/07/2023
Las evidencias presentadas corresponden a socialización de resultados de tests aplicados, sin embargo se requiere la evidencia que soporta la socialización sobre los lineamientos estratégicos de la dependencia mencionados en la descripción de avance; por lo cual se solicita remitir lo pertinente y relacionar su fecha de ejecución para validar el reporte de avance de la acción de control.
17/07/2023
No se generan observaciones ni sugerencias adicionales frente al periodo de reporte.
La evaluación de controles se encuentra disponible en: https://sig.sdis.gov.co/index.php/es/comunicacion-estrategica-riesgos</t>
  </si>
  <si>
    <t>Efectuar el monitoreo en medios sobre el impacto de las notas publicadas.</t>
  </si>
  <si>
    <t>R-CE-004</t>
  </si>
  <si>
    <t>Falta de conocimiento de los procesos y lineamientos establecidos por la entidad para el manejo de la comunicación en situación de crisis.</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</si>
  <si>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</si>
  <si>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</si>
  <si>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</si>
  <si>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r>
      <t xml:space="preserve">Profesional designado </t>
    </r>
    <r>
      <rPr>
        <sz val="10"/>
        <rFont val="Arial"/>
        <family val="2"/>
      </rPr>
      <t>por el jefe de la Oficina Asesora de Comunicaciones</t>
    </r>
  </si>
  <si>
    <t>(Número de socializaciones del protocolo de manejo de las comunicaciones en situación de crisis realizadas/ 2 socializaciones del protocolo de manejo de las comunicaciones en situación de crisis programadas) 100</t>
  </si>
  <si>
    <t xml:space="preserve">En la actualidad la Oficina Asesora de Comunicaciones se encuentra preparando el espacio para el desarrollo de esta actividad. </t>
  </si>
  <si>
    <t>Desde la Oficina Asesora de Comunicaciones  se  realizó  el taller primer  taller de voceros  donde se realizó la socialización al equipo directivo de la entidad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t>
  </si>
  <si>
    <t>14/07/2023
No se generan observaciones ni sugerencias frente al reporte del periodo.
La evaluación de controles se encuentra disponible en: https://sig.sdis.gov.co/index.php/es/comunicacion-estrategica-riesgos</t>
  </si>
  <si>
    <t>El reporte inoportuno o el no reporte  de alertas a la Oficina Asesora de Comunicaciones, frente a sucesos institucionales que puedan afectar la imagen positiva de la entidad.</t>
  </si>
  <si>
    <t xml:space="preserve">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a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(5)  primeros días de cada mes, éste debe presentarse antes del día quince (15)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
</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</si>
  <si>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</si>
  <si>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</si>
  <si>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Durante  al mes de febrero, se realizó monitoreo a 103 menciones en medios impresos, portales web, canales de televisión y radio por ser medios de cobertura nacional y regional.
Los resultados arrojados son: 95 notas positivas, 2 negativas y 6 neutras.
Para el Periodo del 1 al 31 de marzo se realizó seguimiento a 116 menciones en medios de comunicación relacionadas con los servicios de la Secretaría Distrital de Integración Social, de acuerdo al monitoreo enunciado, la entidad logró un alcance de 68 noticias positivas y 47 neutras frente a 1 negativa.
Mediante este monitoreo la OAC busca obtener un panorama cuantitativo y cualitativo sobre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Es importante mencionar que de acuerdo al indicador de medición se planearon 11 seguimientos de los cuales se realizaron 2 programados para el periodo del reporte  los cuales inician en el mes de febrero previendo la contratación de los profesionales l que realizan el monitoreo e informes del mismo.  </t>
  </si>
  <si>
    <t>13/04/2023
La remisión del informe del mes de enero se realizó fuera de los plazos establecidos en la actividad de control, se sugiere relacionar su respectiva justificación.
El análisis de avance del primer trimestre debe estar en los términos de la actividad de control y su respectivo indicador, por lo cual el porcentaje relacionado del 96% no aplica para este reporte, por favor ajustar.
En relación con el dato cuantitativo, se debe ajustar ya que se presentaron 3 informes de los 11 programados, lo cual corresponde al 27%.
17/04/2023
No se generan observaciones ni sugerencias adicionales frente al reporte del periodo.</t>
  </si>
  <si>
    <t xml:space="preserve">Durante el periodo de enero a junio de 2023, se realizó el monitoreo a 532 registros o apariciones de la entidad en los diferentes medios de comunicación (medios impresos, internet, televisión y radio) de dicho seguimiento se remitió mensualmente (abril, mayo y junio) el informe a los directivos de la entidad   realizando análisis al total de noticias publicadas en lo corrido de la vigencia 2023 y se identificó que 97% de las menciones corresponden a noticias positivas y neutras frente a un 3% a negativa,  dichos informes cuentan con la relación de este detalle.  </t>
  </si>
  <si>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</si>
  <si>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</si>
  <si>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</si>
  <si>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Circular No. 009 del 28/02/2023</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</si>
  <si>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</si>
  <si>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</si>
  <si>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</si>
  <si>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</si>
  <si>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</si>
  <si>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 Número de seguimientos programados al PETI)*100
Meta: 4 seguimientos al Plan Estratégico de TI.</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</si>
  <si>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2023.</t>
  </si>
  <si>
    <t>14/04/2023
No se generan observaciones respecto a los avances y evidencias presentados en el monitoreo al riesgo de gestión.
Evaluación de controles: https://sig.sdis.gov.co/index.php/es/tecnologias-de-la-informacion-riesgos</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</si>
  <si>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junio de 2023.</t>
  </si>
  <si>
    <t>11/07/2023
No se generan observaciones respecto a los avances y evidencias presentados en el monitoreo al riesgo de gestión.
Evaluación de controles: https://sig.sdis.gov.co/index.php/es/tecnologias-de-la-informacion-riesgos</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</si>
  <si>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</si>
  <si>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</si>
  <si>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R-GC-001</t>
  </si>
  <si>
    <t>No se implementan los mecanismos de seguimiento y control a la implementación del procedimiento de Transferencia o Intercambio de Información con terceros.</t>
  </si>
  <si>
    <t>Posibilidad de que se incumplan las disposiciones legales en materia de protección de datos personales a través de la transferencia o intercambio de información con terceros sin el cumplimiento de los requisitos legales y técnicos, debido a la deficiencia en la implementación de los mecanismos de seguimiento en el cumplimiento del procedimiento Transferencia e intercambio de información.</t>
  </si>
  <si>
    <t>Cada vez que se gestione un proceso de Transferencia o Intercambio de Información, el(la) responsable del procedimiento de Transferencia o Intercambio de Información verifica el completo y correcto diligenciamiento del FOR-GC-075 formato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Identificación de procesos de transferencia o intercambio de información con terceros, con el visto bueno de la Dirección de Análisis y Diseño Estratégico.</t>
  </si>
  <si>
    <t>Responsable del procedimiento Transferencia o Intercambio de Información</t>
  </si>
  <si>
    <t>(Número de formatos Identificación de procesos de transferencia o intercambio de información con terceros con visto bueno de la DADE / Número de procesos de transferencia o intercambio de información con terceros gestionados) * 100</t>
  </si>
  <si>
    <t>N/A</t>
  </si>
  <si>
    <t>En el periodo comprendido entre el 1 de enero al 31 de marzo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t>
  </si>
  <si>
    <t>14/04/2023
No se generan observaciones respecto a los avances y evidencias presentados en el monitoreo al riesgo de gestión. Se deja la siguiente recomendación: adelantar todas las acciones pertinentes para dar cumplimiento a la actividad de control y la meta propuesta.</t>
  </si>
  <si>
    <t xml:space="preserve">En el periodo comprendido entre el 1 de abril al 30 de junio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 como paso previo a la suscripción del Acuerdo de Intercambio de Información con el tercero. </t>
  </si>
  <si>
    <t>13/07/2023
No se generan observaciones respecto a los avances y evidencias presentados en el monitoreo al riesgo de gestión. Se deja la siguiente recomendación: analizar la pertinencia del cambio de las actividades de control para que su ejecución sea permanente. Está recomendación se presentará ante el Comité Institucional de Gestión y Desempeño y ante la Oficina de Control Interno para la toma decisiones por parte de la Alta Dirección.</t>
  </si>
  <si>
    <t>Semestralmente, el(la) responsable del procedimiento de Transferencia o Intercambio de Información consolida los FOR-GC-075 formatos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Gestión del conocimiento realiza el requerimiento al(a) responsable del procedimiento Transferencia o Intercambio de Información para que lo realice de manera inmediata. Como evidencia se cuenta con el correo electrónico con el archivo y el análisis de los formatos de Identificación y la generación de alertas y/o recomendaciones, remitido al(a) Director(a) de Análisis y Diseño Estratégico y al(la) Gestor(a) del proceso Gestión del conocimiento.</t>
  </si>
  <si>
    <t>(Número de documentos realizados de análisis del cumplimiento de requisitos legales y técnicos de los formatos de identificación de procesos de transferencia o intercambio de información / Número de documentos de análisis programados) * 100
Meta: 2 documentos.</t>
  </si>
  <si>
    <t>En el periodo comprendido entre el 1 de enero al 31 de marzo de 2023 no se han finalizado los procesos de transferencia o intercambio de información que han sido solicitados por las dependencias interesadas, que permita el diligenciamiento, aprobación, consolidación y análisis de los Formato de Identificación de transferencia o intercambio de información con terceros.
De esta manera, no se ha materializado el riesgo de gestión del proceso, por cuanto no se han finalizado los procesos de transferencia o intercambio de información en curso. Adjunto modelo de Formato de identificación de acuerdo de intercambio de información que se diligenció con SDP, el cual está en proceso de actualización.</t>
  </si>
  <si>
    <t>En el periodo comprendido entre el 1 de abril al 30 de junio de 2023 no se han finalizado los procesos de transferencia o intercambio de información que han sido solicitados por las dependencias interesadas, que permita el diligenciamiento, aprobación, consolidación y análisis del Formato de Identificación de transferencia o intercambio de información con terceros.
De esta manera, no se ha materializado el riesgo de gestión del proceso, por cuanto no se han finalizado los procesos de transferencia o intercambio de información en curso. Adjunto modelos de Formatos de Acuerdo de intercambio de información que se están adelantando con diferentes entidades del orden distrital.</t>
  </si>
  <si>
    <t>13/07/2023
No se generan observaciones respecto a los avances y evidencias presentados en el monitoreo al riesgo de gestión. Se deja la siguiente recomendación: analizar la pertinencia del cambio de la actividad de control para que su ejecución sea permanente. Está recomendación se presentará ante el Comité Institucional de Gestión y Desempeño y ante la Oficina de Control Interno para la toma decisiones por parte de la Alta Dirección.</t>
  </si>
  <si>
    <t>Diseño e innovación de los servicios sociales</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</si>
  <si>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</si>
  <si>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r>
      <t xml:space="preserve">
</t>
    </r>
    <r>
      <rPr>
        <sz val="10"/>
        <rFont val="Arial"/>
        <family val="2"/>
      </rPr>
      <t>Desarrollar las acciones establecidas por el lineamiento para la creación o actualización de los servicios sociales</t>
    </r>
  </si>
  <si>
    <t>Circular 017 del 24/04/2023</t>
  </si>
  <si>
    <t>R-DIS-001</t>
  </si>
  <si>
    <t xml:space="preserve">No se tiene estandarizado el diseño de los servicios sociales de la entidad, lo cual genera la  creación o cambios en estos, sin identificar las necesidades reales de la población y las atenciones efectivas  para mitigar la  situación de la población . </t>
  </si>
  <si>
    <t xml:space="preserve">
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</si>
  <si>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</si>
  <si>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</si>
  <si>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Delegado(a) de la subsecretaría líder del Proceso Diseño e Innovación de los Servicios Sociales
Mesa Técnica GIS</t>
  </si>
  <si>
    <t xml:space="preserve">(# de servicios revisados ya sea por la subsecretaría o por la Mesa Técnica GIS acumulados / # de servicios creados o transformados  revisados por  la mesa Técnica GIS acumulados) * 100. 
</t>
  </si>
  <si>
    <t xml:space="preserve">Durante el primer trimestre del año 2023, la  Subdirección para la vejez solicitó el acompañamiento para la creación y transformación de un servicio social, para lo cual se adelantaron (2) reuniones con el área misional, orientando la estructura requerida para este fin.  </t>
  </si>
  <si>
    <t>11/04/2023: Se valida la información enviada, teniendo en cuenta que la descripción de las actividades realizadas durante el trimestre coinciden con lo planteado en la actividad de control, sin embargo, se recomienda actualizar la fórmula de cálculo, para que coincida 100% con las actividades propuestas a desarrollar.
Link de acceso evaluación de controles:
https://sig.sdis.gov.co/index.php/es/direccionamiento-de-los-servicios-sociales-riesgos</t>
  </si>
  <si>
    <t>Durante el segundo trimestre del año 2023, por solicitud de las subdirecciones técnicas de vejez, adultez, discapacidad y la Dirección de Nutrición y abastecimiento, se adelantaron reuniones con el fin de revisar la propuesta de la creación o modificación de servicios sociales a cargo de estas áreas. 
En las reuniones adelantadas se realizó la verificación de aspectos establecidos en el lineamiento para la creación o actualización de los servicios sociales con el fin de garantizar que estos servicios cumplan con los criterios establecidos. 
Adicionalmente desde la subsecretaría se participó en las pre-mesas y mesa GIS, en la que se informó el resultado de las reuniones con las áreas y las observaciones realizadas a la propuesta de los servicios. 
Como evidencia se anexan las actas de las reuniones y mesas GIS realizadas</t>
  </si>
  <si>
    <t>07/07/2023: Se valida la información enviada, teniendo en cuenta que la descripción de las actividades realizadas durante el trimestre coinciden con lo planteado en la actividad de control, sin embargo, se recomienda cargar las evidencias de cumplimiento en la carpeta destinada por el equipo de Sistema de Gestión para tal fin.
Link de acceso evaluación de controles:
https://sig.sdis.gov.co/index.php/es/direccionamiento-de-los-servicios-sociales-riesgos</t>
  </si>
  <si>
    <t>Prestación de Servicios Sociales para la Inclusión Social</t>
  </si>
  <si>
    <t>El proceso Prestación de servicios sociales para la inclusión social tiene como objetivo prestar servicios y atenciones sociales dirigidos a la población más vulnerable del Distrito, para contribuir a la inclusión social en desarrollo de las políticas públicas sociales.</t>
  </si>
  <si>
    <t>Realizar seguimiento a la operación de los servicios sociales</t>
  </si>
  <si>
    <t>Circular 009 del 28/02/2023</t>
  </si>
  <si>
    <t>R-PSS-002</t>
  </si>
  <si>
    <t>Debido a la falta de oportunidad en el acompañamiento y seguimiento a los equipos de los servicios sociales que operativizan la prestación de los mismos.</t>
  </si>
  <si>
    <t>Posibilidad de que la prestación de los servicios sociales no se realice de acuerdo con los lineamientos estratégicos y operativos establecidos por la Entidad, debido a dificultades en el acompañamiento y seguimiento.</t>
  </si>
  <si>
    <t>100% - Muy alta</t>
  </si>
  <si>
    <t>1. 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</si>
  <si>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</si>
  <si>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Once (11) reuniones programadas)*100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</si>
  <si>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</si>
  <si>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14/04/2023. No se generan observaciones por parte de la segunda línea de defensa, respecto a los avances y evidencias presentados en el primer monitoreo al riesgo de gestión.</t>
  </si>
  <si>
    <t xml:space="preserve">Se realizó reunión mensual ordinaria de la  Mesa de implementación del sistema de gestión de las dependencias misionales, en el cual se realiza un monitoreo permanente a las actividades del proceso.  Como evidencia se entrega:
Abril
* Acta y asistencia Mesa SG Misional
* Presentación Mesa SG Misional
Mayo
* Acta y asistencia Mesa SG Misional
* Presentaciones Mesa SG Misional  
Junio
* Acta y asistencia Mesa SG Misional
* Presentaciones Mesa SG Misional  </t>
  </si>
  <si>
    <t>18/07/2023. No se generan observaciones por parte de la segunda línea de defensa, respecto a los avances y evidencias presentados en el segundo monitoreo al riesgo de gestión.</t>
  </si>
  <si>
    <t>2. Trimestralmente los equipos de Planeación, Misional y Calidad de la Dirección Territorial consolidan la información que reportan las subdirecciones locales y técnicas misionales del nivel central, en los formatos de planeación operativa, seguimiento y autocontrol (FOR-PSS-440 y FOR-PSS-439), con el propósito de analizar y generar los insumos necesarios para dar cuenta del seguimiento y autocontrol de la prestación de los servicios sociales para la inclusión social. En el caso de identificar novedades en la prestación de los servicios, se realiza el seguimiento respectivo con la dependencia responsable, con el fin de generar posibles soluciones. Como evidencia se cuenta con los informes y sus anexos correspondientes.</t>
  </si>
  <si>
    <t>Referentes de planeación, calidad y misional de la Dirección Territorial</t>
  </si>
  <si>
    <t>(Número de informes de seguimiento a la prestación de servicios sociales  realizados / Cuatro (4) informes de seguimiento a la prestación de servicios sociales programados)*100</t>
  </si>
  <si>
    <t>Se reporta informe del primer trimestre de la vigencia 2023, que da cuenta al seguimiento y autocontrol de la prestación de servicios sociales de las dependencias misionales. Dentro de lo reportado se cuenta con anexos correspondientes que contribuyeron al informe reportado.</t>
  </si>
  <si>
    <t>Se reporta informe del segundo trimestre de la vigencia 2023, que da cuenta al seguimiento y autocontrol de la prestación de servicios sociales de las dependencias misionales. Dentro de lo reportado se cuenta con anexos correspondientes que contribuyeron al informe reportado.</t>
  </si>
  <si>
    <t>3. Mensualmente los equipos de Planeación y Misional de la Dirección Territorial realizarán encuentros con los referentes de planeación y territorial de las subdirecciones locales y referentes de las subdirecciones técnicas misionales con el objetivo de realizar acompañamiento, socialización y seguimiento a las acciones adelantadas en el marco de seguimiento y autocontrol de la prestación de los servicios sociales. Como evidencia se cuenta con las actas y listados de asistencia. En caso de no realizarse los encuentros, se hará comunicación vía correo electrónico.</t>
  </si>
  <si>
    <r>
      <t>Referentes de planeación y misional</t>
    </r>
    <r>
      <rPr>
        <sz val="10"/>
        <rFont val="Arial"/>
        <family val="2"/>
      </rPr>
      <t xml:space="preserve"> de la Dirección Territorial</t>
    </r>
  </si>
  <si>
    <t>(Número de encuentros realizados / Veinte (20) encuentros programados)*100
Meta: 
 - 10 encuentros equipo Planeación 
 - 10 encuentros equipo Territorial</t>
  </si>
  <si>
    <t>Se reporta informes generados por el área de Planeación y Misional de la Dirección Territorial, correspondientes a los encuentros que realizaron con los equipos de planeación y territorial de las localidades. 
Febrero: 
* (01) Acta y listado de asistencia Encuentro equipo planeación
* (01) Acta y listado de asistencia Encuentro equipo Territorial. 
Marzo:
*(01) Acta y listado de asistencia Encuentro equipo planeación
* (01) Acta y listado de asistencia Encuentro equipo Territorial. 
En total se reportan: (04) actas con sus respectivos listados de asistencia.</t>
  </si>
  <si>
    <t>Se reporta informes generados por el área de Planeación y Misional de la Dirección Territorial, correspondientes a los encuentros que realizaron con los equipos de planeación y territorial de las localidades. 
Marzo:
* (01) Acta y listado de asistencia Encuentro equipo planeación
* (01) Acta y listado de asistencia Encuentro equipo Territorial. 
Abril:
*(01) Acta y listado de asistencia Encuentro equipo planeación
* (01) Acta y listado de asistencia Encuentro equipo Territorial. 
Mayo:
*(01) Acta y listado de asistencia Encuentro equipo planeación
* (01) Acta y listado de asistencia Encuentro equipo Territorial. 
En total se reportan: (06) actas con sus respectivos listados de asistencia.</t>
  </si>
  <si>
    <t>R-PSS-003</t>
  </si>
  <si>
    <t>1.Debido a que el sistema de información existente no realiza procesamiento de datos y el mismo está sujeto a margen de error humano</t>
  </si>
  <si>
    <t>Posibilidad de que no se recolecten los datos de los participantes de los servicios sociales con calidad, por la falta de lineamientos claros en la recolección, crítica y digitación de la información misional de los servicios sociales, derivada de la ausencia de conocimiento, actividades de control y apropiación de los procedimientos y protocolos relacionados al diligenciamiento y digitación de la información misional.</t>
  </si>
  <si>
    <t>1. 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las Subdirecciones Técnicas misionales para los ajustes requeridos. En caso de identificar dichos ajustes se hará seguimiento a su ejecución en el informe del siguiente cuatrimestre.  Como evidencia se cuenta con un Informe de Calidad de Información con los anexos correspondientes.</t>
  </si>
  <si>
    <t>Responsable procedimiento Recolección, Crítica y Digitación de la Dirección Territorial</t>
  </si>
  <si>
    <t>(Número de informes de calidad de la información realizados / Tres (3) informes de calidad de la información programados)*100</t>
  </si>
  <si>
    <t>Esta actividad comienza a partir del mes de mayo de la presente vigencia</t>
  </si>
  <si>
    <t>14/04/2023. No se generan observaciones por parte de la segunda línea de defensa.</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</si>
  <si>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</si>
  <si>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2. Debido al deficiente conocimiento en el diligenciamiento y digitación de la información de las fichas SIRBE</t>
  </si>
  <si>
    <t>2. Semestralmente, en articulación con la Dirección Territorial, los gestores del sistema de gestión de las Subdirecciones técnicas misionales del nivel central, realizan una jornada de socialización del protocolo de Formulación de la descripción del problema y concepto profesional (PTC-PSS-035) y del Procedimiento de Recolección Crítica y Digitación (PCD-PSS-022) y sus documentos técnicos asociados. Esta jornada estará dirigida a los líderes de servicio y a su vez los líderes de servicio deberán replicar en sus respectivos equipos la socialización respectiva, con el propósito de que los responsables de implementar el procedimiento conozcan el paso a paso para el correcto diligenciamiento de los instrumentos de recolección de información misional y su posterior digitación. En caso de no hacerse dicha socialización el gestor SG enviará por correo electrónico a los líderes del servicio social los protocolos y documentos y los líderes del servicio social remitirán estos documentos a sus respectivos equipos. De las reuniones quedará como registro las actas con sus respectivos listados de asistencia, o por el contrario los correos electrónicos de envío de la información, según corresponda.</t>
  </si>
  <si>
    <t>Gestores(as) del sistema de gestión de las dependencias misionales</t>
  </si>
  <si>
    <t>(Número socializaciones  realizadas / Veinte (20) socializaciones programadas)*100
Meta: cada dependencia misional realizará una socialización por semestre.</t>
  </si>
  <si>
    <t>Esta actividad comienza a partir del mes de abril de la presente vigencia</t>
  </si>
  <si>
    <t xml:space="preserve">Se reportan las socializaciones que realizan las subdirecciones técnicas misionales del protocolo de Formulación de la descripción del problema y concepto profesional (PTC-PSS-035). Como evidencia se entregan:
* (10) Actas de socialización con sus respectivos listados de asistencia. Reportan las subdirecciones para la juventud, vejez, infancia, adultez, subici, subgil, lgbti, familia, discapacidad y la DNA.  
Nota: se aclara que no se realizan dentro de las socialización la socialización del Procedimiento de Recolección Crítica y Digitación (PCD-PSS-022) y sus documentos técnicos asociados, debido a que estos están en proceso de actualización teniendo presente las particularidades que presenta la entidad con la implementación del sirbe web. </t>
  </si>
  <si>
    <t>R-PSS-004</t>
  </si>
  <si>
    <t>1. Incumplimiento de la normatividad que genere sellamiento de unidades operativas.</t>
  </si>
  <si>
    <t>Posibilidad de la interrupción total o parcial en la prestación de servicios sociales, derivada de factores internos y/o externos que afecten al personal, los beneficiarios, y/o los proveedores, ocasionando un incumplimiento de la misión institucional.</t>
  </si>
  <si>
    <t>80% - Alta</t>
  </si>
  <si>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apto para el seguimiento y la verificación, cumplimiento de la normatividad, calidad, plan ambiental entre otros.
* Dar a conocer las normas y actualización permanente por parte de los líderes-responsables
Como evidencia se tendrá el plan de trabajo con los soportes que se generen durante su ejecución. 
En caso de no realizar el plan de trabajo, las actividades para cumplir con la normatividad de las unidades operativas se ejecutarán de manera independiente.</t>
  </si>
  <si>
    <t>Director (a) Territorial</t>
  </si>
  <si>
    <t>Nivel de avance del Plan de trabajo ejecutado.</t>
  </si>
  <si>
    <t>100% del plan de trabajo ejecutado.</t>
  </si>
  <si>
    <r>
      <t xml:space="preserve">Esta actividad esta en proceso de ajuste, por lo que el plan de trabajo esta sujeto a la aprobación del ajuste solicitado.
La Dirección Territorial realizará la solicitud de actualización de esta actividad de control donde se solicita eliminar la actividad "Diseñar e implementar protocolo de inspección y vigilancia que recibe la SDIS" debido a que el proceso de Inspección, Vigilancia y Control establece que no está dentro de su alcance la elaboración de este protocolo. 
Por otro lado, para la actividad relacionada "Adelantar previamente alistamiento de las unidades operativas" las dependencias técnicas misionales del nivel central y nivel local están adelantando un ejercicio de diagnóstico y alistamiento con base al formato no controlado elaborado por parte de la Dirección Territorial </t>
    </r>
    <r>
      <rPr>
        <i/>
        <sz val="10"/>
        <rFont val="Arial"/>
        <family val="2"/>
      </rPr>
      <t xml:space="preserve">"FORMATO LISTADO DE CHEQUEO: IDENTIFICACIÓN Y CUMPLIMIENTO DE LA NORMATIVIDAD APLICABLE PARA EL FUNCIONAMIENTO DE LAS UNIDADES OPERATIVAS" . </t>
    </r>
    <r>
      <rPr>
        <sz val="10"/>
        <rFont val="Arial"/>
        <family val="2"/>
      </rPr>
      <t xml:space="preserve">Esta actividad hace parte del plan de trabajo que se desarrollará. </t>
    </r>
  </si>
  <si>
    <t>14/04/2023. No se generan observaciones por parte de la segunda línea de defensa. Se recomienda adelantar oportunamente las gestiones de actualización conforme a lo concluido en el monitoreo realizado.</t>
  </si>
  <si>
    <t xml:space="preserve">Se realiza plan de trabajo que contempla las siguientes actividades:
Alistamiento Unidades Operativas (Formato Listado de Chequeo: Identificación y Cumplimiento de la Normatividad Aplicable Para el Funcionamiento de las Unidades Operativas).
Notificación de los planes de acción generados por las dependencias misionales del nivel central y local a las áreas competentes. 
Solicitud y recopilación de evidencias de la socialización de la normativdad aplicable de las unidades operativas a las área competentes. 
Seguimiento al plan de acción generado del Formato Listado de Chequeo: Identificación y Cumplimiento de la Normatividad Aplicable Para el Funcionamiento de las Unidades Operativas por cada dependencia misional del nivel local y central.
Para este reporte se entrega el Alistamiento Unidades Operativas (Formato Listado de Chequeo: Identificación y Cumplimiento de la Normatividad Aplicable Para el Funcionamiento de las Unidades Operativas). Esta información es reportada desde las subdirecciones técnicas misionales del nivel local y central. </t>
  </si>
  <si>
    <t>2. No contar con el suministro de insumos, materiales y otros por parte de los proveedores</t>
  </si>
  <si>
    <t>2. La Subdirección de Gestión y Desarrollo del Talento Humano a través del líder de seguridad y salud en el trabajo, durante la vigencia 2023 realizará la revisión, actualización  y socialización del formato para la elaboración de los Planes de Emergencia y Contingencia (PEC)  con el fin de generar las orientaciones vigentes que permitan atender apropiadamente  un evento que altere las condiciones normales de funcionamiento y que obligue a una respuesta inmediata en las instalaciones de cada unidad operativa. Una vez se cuente con el formato actualizado, la SGDTH envia un comunicado a las dependencias, solicitando la actualización de los PEC de cada unidad operativa, con el fin de ser validados y archivados en la carpeta compartida del equipo de Seguridad y salud en el trabajo.  Como evidencia se cuenta con los formatos de PEC actualizado en cada unidad operativa.
En caso de no recibir los PEC actualizados, en el marco de las visitas a las unidades operativas, se validará la existencia del documento por parte del equipo de seguridad y salud en el trabajo.</t>
  </si>
  <si>
    <t>Líder SG-SST de la Subdirección de Gestión y Desarrollo de Talento Humano</t>
  </si>
  <si>
    <t>(Número de unidades operativas con PEC actualizado / total de unidades operativas propias que se encuentran activas en el periodo)*100</t>
  </si>
  <si>
    <t>60% de unidades operativas propias con PEC actualizado</t>
  </si>
  <si>
    <t>Para el primer trimestre de la vigencia 2023, no se cuenta con formatos PEC actualizados.</t>
  </si>
  <si>
    <t>14/04/2023. No se generan observaciones por parte de la segunda línea de defensa. Se recomienda definir acciones y generar las alertas al responsable de la ejecución, con el fin de avanzar en el cumplimiento de la meta.</t>
  </si>
  <si>
    <t>El 15 de Mayo de 2023 se envia por flujo de Az Digital, el FORMATO PLAN DE EMERGENCIAS Y CONTINGENCIAS a la SDES, para su revisión metodológica.
El 6 de Junio de 2023 smediante memorando I2023016399  a la SDES la oficialización del FORMATO PLAN DE EMERGENCIAS Y CONTINGENCIAS actualizado
El 7 de Junio  se notifica por parte de la SDES ya se encuentra disponible en el Módulo web del sistema de gestión/ Proceso Gestión de Talento Humano / Documentos Asociados / 9. Sistema de Gestión de la Seguridad y Salud en el Trabajo (SGSST), la publicación del Formato Plan de emergencias y contingencias, FOR-TH-030, versión 3.
15 de Junio, mediante comunicacion interna se realiza la divulgacion mediante pieza cominicativa de la actualizacion del fromato Plan de emergencias y contingencias, FOR-TH-030, versión 3.
Se emite pieza comunicativa en la cual se solicita a las unidades operativas a acttualizar el plan de mergencias y contingencias con un pazo hasta el 31 de Julio de 2023</t>
  </si>
  <si>
    <t>3.  Alteración del orden público,  que impide la prestación de los servicios</t>
  </si>
  <si>
    <t>3. La Dirección Territorial en el primer cuatrimestre de 2023, realizará la articulación y consolidación  con las Direcciones Misionales y delegados de la mesa GIS la actualización de las fichas técnicas de los servicios y modalidades ajustando la oferta de servicios sociales para  casos de interrupción total o parcial, cambiando a servicios en casa, en calle u otras estrategias. Como evidencia se tendrán las fichas técnicas de los servicios y modalidades. 
Teniendo en cuenta la prioridad de la actividad para el Plan de Continuidad de Negocio, no se contempla su no ejecución.</t>
  </si>
  <si>
    <t xml:space="preserve">Director(a) Territorial </t>
  </si>
  <si>
    <t>(Fichas Técnicas actualizadas de los servicios y modalidades / Total de  Servicios y modalidades que requieren actualización de Fichas técnicas)*100</t>
  </si>
  <si>
    <t xml:space="preserve">100% de fichas técnicas actualizadas de los servicios y modalidades </t>
  </si>
  <si>
    <r>
      <t xml:space="preserve">Se reportan fichas técnicas de los servicios y modalidades, de la siguientes dependencias: 
</t>
    </r>
    <r>
      <rPr>
        <b/>
        <sz val="10"/>
        <rFont val="Arial"/>
        <family val="2"/>
      </rPr>
      <t>Adultez (08):</t>
    </r>
    <r>
      <rPr>
        <sz val="10"/>
        <rFont val="Arial"/>
        <family val="2"/>
      </rPr>
      <t xml:space="preserve">
*Atención y desarrollo de capacidades para mujeres habitantes de calle y en alto riesgo de estarlo.
*Alta dependencia física, mental o cognitiva para población habitante de calle. 
*Atención sociosanitaria para población habitante de calle y en alto riesgo de estarlo. 
*Comunidad de vida para población habitante de calle. 
*Autocuidado para población habitante de calle y en alto riesgo de estarlo. 
*Desarrollo integral y diferencial para población habitante de calle y en alto riesgo de estarlo. 
*Hogar de paso día y hogar de paso noche para la atención de población habitante de calle. 
*Móvil de abordaje territorial para el fenómeno de habitabilidad en calle. 
</t>
    </r>
    <r>
      <rPr>
        <b/>
        <sz val="10"/>
        <rFont val="Arial"/>
        <family val="2"/>
      </rPr>
      <t>Discapacidad (09):</t>
    </r>
    <r>
      <rPr>
        <sz val="10"/>
        <rFont val="Arial"/>
        <family val="2"/>
      </rPr>
      <t xml:space="preserve">
*Bogotá te cuida en casa.
*Centro de Atención Distrital para la Inclusión Social - CADIS.
*Centros Crecer.
*Centros Avanzar.
*Centros Integrarte Atención Externa.
*Centros Integrarte Atención Interna.
*Fortalecimiento a la inclusión y apoyo alimentario a personas con discapacidad.
*Centro Renacer.
*Ciudadano de ti. 
</t>
    </r>
    <r>
      <rPr>
        <b/>
        <sz val="10"/>
        <rFont val="Arial"/>
        <family val="2"/>
      </rPr>
      <t>Familia (02):</t>
    </r>
    <r>
      <rPr>
        <sz val="10"/>
        <rFont val="Arial"/>
        <family val="2"/>
      </rPr>
      <t xml:space="preserve">
*Estrategia Prevención del Riesgo de Ubicación Institucional de Niños y Niñas.
*Centro Proteger.
</t>
    </r>
    <r>
      <rPr>
        <b/>
        <sz val="10"/>
        <rFont val="Arial"/>
        <family val="2"/>
      </rPr>
      <t>Gestión Integral Local - SUBGIL (05):</t>
    </r>
    <r>
      <rPr>
        <sz val="10"/>
        <rFont val="Arial"/>
        <family val="2"/>
      </rPr>
      <t xml:space="preserve">
*Acompañamiento a Hogares en pobreza oculta y vulnerabilidad.
*Acompañamiento a Hogares pobres. 
*Centro de Desarrollo Comunitarios - CDC. 
*Fortalecimiento de procesos territoriales e iniciativas de innovación social.
*Tiempo propio para personas cuidadoras. 
</t>
    </r>
    <r>
      <rPr>
        <b/>
        <sz val="10"/>
        <rFont val="Arial"/>
        <family val="2"/>
      </rPr>
      <t>Subdirección Para la Identificación, Caracterización e Integración - SUBICI (07):</t>
    </r>
    <r>
      <rPr>
        <sz val="10"/>
        <rFont val="Arial"/>
        <family val="2"/>
      </rPr>
      <t xml:space="preserve">
*Gestión del Riesgo.
*Respuesta Social. 
*Estrategia para la atención a personas u hogares que, enfrentan situaciones de emergencia social y requieren atención social inmediata - Transferencia monetaria de emergencia social transitoria no condicionada. 
*Servicio para la integración y derechos del migrante, refugiado y retornado.
*Acciones para la integración y los derechos.
*Ayuda Humanitaria para la estabilización. 
*Integración en tu camino.
</t>
    </r>
    <r>
      <rPr>
        <b/>
        <sz val="10"/>
        <rFont val="Arial"/>
        <family val="2"/>
      </rPr>
      <t>Infancia(13):</t>
    </r>
    <r>
      <rPr>
        <sz val="10"/>
        <rFont val="Arial"/>
        <family val="2"/>
      </rPr>
      <t xml:space="preserve">
*Jardines Infantiles.
*Jardines Infantiles Nocturnos. 
*Casas de Pensamiento Intercultural. 
*Espacios Rurales.
*Creciendo Juntos. 
*Crecemos en la ruralidad. 
*Centro Amar.
*Centro Amar Nocturno. 
*Estrategia móvil, para la prevención y erradicación del trabajo infantil ampliado -EMPETIA-
*Centro Abrazar.
*Arte de Cuidar-te.
*Atrapasueños.
*Casas de Memoria y Lúdica.
</t>
    </r>
    <r>
      <rPr>
        <b/>
        <sz val="10"/>
        <rFont val="Arial"/>
        <family val="2"/>
      </rPr>
      <t>Juventud (04):</t>
    </r>
    <r>
      <rPr>
        <sz val="10"/>
        <rFont val="Arial"/>
        <family val="2"/>
      </rPr>
      <t xml:space="preserve">
*Casas de la Juventud.
*Forjar Restaurativo.
*Parceros por Bogotá.
*Prevención de la paternidad y maternidad temprana en Bogotá. 
</t>
    </r>
    <r>
      <rPr>
        <b/>
        <sz val="10"/>
        <rFont val="Arial"/>
        <family val="2"/>
      </rPr>
      <t>Asuntos LGBTI (05):</t>
    </r>
    <r>
      <rPr>
        <sz val="10"/>
        <rFont val="Arial"/>
        <family val="2"/>
      </rPr>
      <t xml:space="preserve">
*Ampliación e instalación de capacidades formativas.
*Bono Multicolor.
*Reafírmate: el chuchú de la cédula. 
*Casas LGBTI. 
*Unidad contra la discriminación - UCD.
</t>
    </r>
    <r>
      <rPr>
        <b/>
        <sz val="10"/>
        <rFont val="Arial"/>
        <family val="2"/>
      </rPr>
      <t>Nutrición (02):</t>
    </r>
    <r>
      <rPr>
        <sz val="10"/>
        <rFont val="Arial"/>
        <family val="2"/>
      </rPr>
      <t xml:space="preserve">
*Comedores Comunitarios.
*Compromiso por una alimentación Incluyente. 
</t>
    </r>
    <r>
      <rPr>
        <b/>
        <sz val="10"/>
        <rFont val="Arial"/>
        <family val="2"/>
      </rPr>
      <t>Vejez (08):</t>
    </r>
    <r>
      <rPr>
        <sz val="10"/>
        <rFont val="Arial"/>
        <family val="2"/>
      </rPr>
      <t xml:space="preserve">
*Apoyos Económicos para personas mayores.
*Comunidad de Cuidado. 
*Bogotá te acompaña en la vejez.
*Centro día casa de la sabiduría. 
*Cuidando en Casa.
*Cuidado transitorio Día - Noche. 
*Estrategia Centro Día al Barrio. 
*Estrategia Redes de Cuidado Comunitario.
En total se suben (63) fichas técnicas de los servicios, modalidades y estrategias de las dependencias misionales.
Estas fichas técnicas están asociadas y son la base del Portafolio de Servicios, Modalidades, estrategias, Beneficios y transferencia monetarias de la SDIS aprobado mediante memorando: I2023007643 – 13/03/2023 y están en coherencia con la Resolución 2018 de febrero de 2023 de la entidad.
Cualquier actualización, derogación o creación de que se presenten en las fichas técnicas será reportado de manera cualitativa para próximos reportes.</t>
    </r>
  </si>
  <si>
    <t>Esta actividad ya se ejecutó al 100%  y fue reportada en el primer trimestre.</t>
  </si>
  <si>
    <t>4. Declaración de emergencia sanitaria o aislamiento preventivo, o recomendación particular de secretaria de Salud que imposibilite el desplazamiento a las unidades operativas</t>
  </si>
  <si>
    <t>4. La Dirección Territorial  en el primer cuatrimestre de 2023, coordinará y articulará con las Direcciones misionales la identificación y elaboración del listado de unidades operativas  que se puedan utilizar como alternas por localidad de acuerdo con las necesidades específicas de los servicios sociales para situaciones de interrupción o crisis. Como evidencia queda el listado de unidades operativas que se pueden utilizar como alternas por localidad que permitirá el traslado de servicios según corresponda.
Teniendo en cuenta la prioridad de la actividad para el Plan de Continuidad de Negocio, no se contempla su no ejecución.</t>
  </si>
  <si>
    <t xml:space="preserve">Documento Listado de las unidades operativas  que se puedan utilizar como alternas por localidad de acuerdo con las necesidades específicas de los servicios sociales </t>
  </si>
  <si>
    <r>
      <rPr>
        <sz val="10"/>
        <rFont val="Arial"/>
        <family val="2"/>
      </rPr>
      <t>Un</t>
    </r>
    <r>
      <rPr>
        <sz val="10"/>
        <color rgb="FF00B050"/>
        <rFont val="Arial"/>
        <family val="2"/>
      </rPr>
      <t xml:space="preserve"> </t>
    </r>
    <r>
      <rPr>
        <sz val="10"/>
        <color theme="1"/>
        <rFont val="Arial"/>
        <family val="2"/>
      </rPr>
      <t>(01) Documento correspondiente al 100%</t>
    </r>
  </si>
  <si>
    <t>Se realizan encuentros de articulación con las Direcciones misionales, donde se está realizando la construcción y diligenciamiento del listado de las unidades operativas que se puedan utilizar como alternas por localidad. Por consiguiente, en la modificación que solicitará la Dirección Territorial, se plantea tener una ampliación en la fecha fin de esta actividad de control, debido a que está actividad requiere un tiempo más amplio para su ejecución por ser un ejercicio robusto y que requiere un análisis por unidad operativa por parte de las dependencias misionales.</t>
  </si>
  <si>
    <t xml:space="preserve">Se entrega documento listado de las unidades operativas que se puedan utilizar como alternas de acuerdo con las necesidades específicas de los servicios sociales. El documento está en formato Excel donde se relaciona información por Direcciones misionales (ver pestañas correspondientes).
*Importante mencionar que esta información puede presentar actualizaciones respectivas en el transcurso de la vigencia. </t>
  </si>
  <si>
    <t>5. Alteración en la prestación de los servicios públicos</t>
  </si>
  <si>
    <t>5. El (la) Director (a) Territorial, durante la vigencia 2023 con recursos del Fonfiger, realizará la gestión pertinente para que la entidad cuente con un operador logístico el cual  ejecutará el Plan Específico -PAE- aprobado por el Consejo Distrital para la Gestión de Riesgo y Cambio Climático a la SDIS con el fin de atender los eventos de emergencia que se presenten enel marco de la ola invernal en el Distrito. Como evidencia se contra con el contrato firmado del operardo logistico. 
En caso de no poder contar con la contratación de un operador logístico, se implementará las actividades alternativas definidas en las fichas técnicas de cada servicio social o modalidad.</t>
  </si>
  <si>
    <t xml:space="preserve">
Contrato firmado - 100%</t>
  </si>
  <si>
    <t>Un (1) operador logístico contratado</t>
  </si>
  <si>
    <t>Como resultado del monitoreo realizado al riesgo, se identifica que la actividad de control requiere una actualización en su alcance, con el fin de dar cuenta de la disponibilidad presupuestal y los acuerdos en el marco del Comité Institucional de Gestión y Desempeño. En este sentido, se procederá con el envío de la solicitud de ajuste de la actividad de control desde el liderazgo del proceso.</t>
  </si>
  <si>
    <t>Se entrega el contrato firmado del operador logístico cuyo objeto está relacionado al Plan Específico -PAE- aprobado por el Consejo Distrital para la Gestión de Riesgo y Cambio Climático a la SDIS con el fin de atender los eventos de emergencia que se presenten enel marco de la ola invernal en el Distrito.</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</si>
  <si>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</si>
  <si>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</si>
  <si>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</si>
  <si>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R-ATC-001</t>
  </si>
  <si>
    <t xml:space="preserve">Desconocimiento y falta de apropiación del procedimiento trámite de peticiones ciudadanas en la Secretaría Distrital de Integración Social PCD-ATC-003, por parte de los servidores, servidoras y contratistas. </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</si>
  <si>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</si>
  <si>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Cada vez que ingresa un nuevo integrante al equipo del Servicio Integral de Atención a la Ciudadanía - SIAC,  el profesional  del componente de Atención a la Ciudadanía del Equipo del Servicio Integral de Atención a la Ciudadanía -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Una vez aplicada la inducción y validando los resultados de los test de valoración aplicados, se procederá a establecer si hay lugar a desarrollar un proceso de fortalecimiento en los temas que se identifique debilidad respecto a los temas vistos.
Como evidencias se cuenta con el listado de asistencia y actas.</t>
  </si>
  <si>
    <t>Alto</t>
  </si>
  <si>
    <t xml:space="preserve">
Profesional del componente de Atención a la Ciudadanía del Equipo del Servicio Integral de Atención a la Ciudadanía - SIAC</t>
  </si>
  <si>
    <t># de inducciones realizadas acumuladas / # de inducciones a realizar acumuladas) * 100</t>
  </si>
  <si>
    <t>En el trimestre reportado se realizó inducción a ocho (8) personas que ingresaron al Servicio Integral de Atención a la Ciudadanía, un (1) persona administrativa asignada a nivel central para tramite de peticiones y siete (7) responsables de punto SIAC. Como evidencia se entregan actas y evaluaciones.</t>
  </si>
  <si>
    <t>11/04/2023: 
Diligenciar todas las casillas y revisar el cargue de evidencias.
17/04/2023: No se presentan observaciones al reporte y evidencias enviados. 
Link de acceso evaluación de controles:
https://sig.sdis.gov.co/index.php/es/atencion-a-la-ciudadania-riesgos</t>
  </si>
  <si>
    <t>En el trimestre reportado se realizó inducción a una (1) persona que ingresó al Servicio Integral de Atención a la Ciudadanía como responsable del punto SIAC del CDC Porvenir.  Se presenta como evidencia acta y formulario de evaluación.                                                                                                                                              
De igual forma para este trimestre se materializó parcialmente el riesgo en relación a la posibilidad de que la atención a la ciudadanía no se brinde bajo los criterios de calidez. 
Teniendo en cuenta la materialización de este riesgo detectado por la Oficina de Control Interno e informada al proceso el 25/05/2023, mediante el "Informe de Auditoría interna lineamientos de la atención a la ciudadanía y de los procesos de la participación ciudadana y control social, artículos 3 y 4 del Decreto 371 de 2010", se activa el plan de restablecimiento, se adjunta como evidencia los memorandos emitidos a cada dependencia que incurrió en el incumplimiento de algún atributo de calidad en la respuesta.</t>
  </si>
  <si>
    <t>SI</t>
  </si>
  <si>
    <t>11/07/2023: 
Diligenciar todas las casillas y revisar el cargue de evidencias.
13/07/2023: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</si>
  <si>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El profesional del componente de Atención a la Ciudadanía del Equipo del Servicio Integral de Atención a la Ciudadanía - SIAC, desarrolla anualmente 6 (seis)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t>
  </si>
  <si>
    <r>
      <t xml:space="preserve">(# de jornadas de sensibilización realizadas, acumuladas / </t>
    </r>
    <r>
      <rPr>
        <strike/>
        <sz val="10"/>
        <rFont val="Arial"/>
        <family val="2"/>
      </rPr>
      <t>#</t>
    </r>
    <r>
      <rPr>
        <sz val="10"/>
        <rFont val="Arial"/>
        <family val="2"/>
      </rPr>
      <t>6 de jornadas de sensibilización programadas, acumuladas) * 100</t>
    </r>
  </si>
  <si>
    <t>En el trimestre reportado se han desarrollado dos (2) jornadas de Sensibilización,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Es importante aclarar que los resultados pos test y el registro de formularios de seguimiento, del mes de marzo se presentarán en el siguiente reporte, ya que se aplican días después de realizada la jornada de fortalecimiento.</t>
  </si>
  <si>
    <t>11/04/2023: 
Diligenciar todas las casillas y revisar el cargue de evidencias, ajustar redacción.
17/04/2023: No se presentan observaciones al reporte y evidencias enviados. 
Link de acceso evaluación de controles:
https://sig.sdis.gov.co/index.php/es/atencion-a-la-ciudadania-riesgos</t>
  </si>
  <si>
    <t>En el trimestre reportado se han desarrollado tres (3) jornadas de Sensibilización, fortalecimiento dirigido al equipo de responsables de los puntos SIAC. Se abordaron los siguientes temas:  Abril: Presentación servicio Creciendo Juntos; Capacitación Secretaría General - Modulo Servicio a la Ciudadanía; Tiempo de respuestas a peticiones ciudadanas; Información gestión del servicio SIAC, Mayo: Retroalimentación visitas de acompañamiento puntos SIAC, protocolos de atención presencias; manejo AZ digital a cargo de Gestión Documental; Ejercicio práctico - visita de ciudadano incognito en entidades publicas y privadas; Bogotá te Escucha, Junio: Jornada de Respiro y autocuidado emocional y físico en articulación con la SGDTH - Salud Ocupacional y la SUBGIL - CDC.</t>
  </si>
  <si>
    <t>11/07/2023: 
Diligenciar todas las casillas y revisar el cargue de evidencias.
13/07/2023: 
Hace falta las evidencias: resultados de pos test, registro de formularios de seguimiento.
14/07/2023: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</si>
  <si>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Fortalecer las competencias en atención a la ciudadanía del talento humano de la entidad</t>
  </si>
  <si>
    <t>R-ATC-004</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</si>
  <si>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</si>
  <si>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</si>
  <si>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80% - alta</t>
  </si>
  <si>
    <t>El profesional  del componente de Atención a la Ciudadanía del Equipo del Servicio Integral de Atención a la Ciudadanía - SIAC de nivel central, realiza anualmente 1 (una) visita de seguimiento y acompañamiento (virtual o presencial) a los responsables de los puntos de atención,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el listado de programación y ejecución de visitas, y las actas de las visitas realizadas.</t>
  </si>
  <si>
    <t>Profesional del componente de Atención a la Ciudadanía del Equipo del Servicio Integral de Atención a la Ciudadanía - SIAC</t>
  </si>
  <si>
    <t xml:space="preserve">(# de visitas de seguimiento y acompañamiento realizadas acumuladas / # visitas de seguimiento y acompañamiento programadas) * 100
</t>
  </si>
  <si>
    <t xml:space="preserve">En el trimestre reportado se realizaron dos (2) visitas a los responsables de los puntos SIAC de: SLIS Barrios Unidos y SLIS Chapinero. Como evidencia se presenta listado de programación y ejecución de visitas y actas de visitas de Acompañamiento y fortalecimiento. </t>
  </si>
  <si>
    <t xml:space="preserve">En el segundo trimestre se realizaron visitas de seguimiento y acompañamiento a los puntos SIAC de las Subdirecciones Locales de: Usaquén, Suba, Usme Sumapaz , Kennedy Timiza, Kennedy Bellavista, Ciudad Bolívar, Rafael Uribe Uribe; Fontibón, Bosa,  Engativá, Teusaquillo, Los Mártires, el punto SIAC ubicado en el local 101 del Centro Comercial San Martín, San Cristóbal y Tunjuelito.
El avance registrado para el segundo trimestre es de 75% que corresponde a 15 visitas realizadas. El porcentaje total de las visitas realizadas en el primer y segundo trimestre del año 2023 es de 17 visitas realizadas de las 20 programadas a los diferentes puntos SIAC que corresponden al 85% de avance.
Como evidencia se presenta el cronograma de primera visita y las actas elaboradas en el marco de las visitas de acompañamiento y seguimiento, además del cronograma de programación y ejecución de las visitas. </t>
  </si>
  <si>
    <t>11/07/2023: 
Diligenciar todas las casillas y revisar el cargue de evidencias.
13/07/2023: revisar el porcentaje de avance reportado, si son 24 visitas las que se deben realizar y al segundo semestre han realizado un total de 17 el cumplimiento es del 70%, revisar, están además adjuntando un acta de suba y britalia y no las están relacionando en el informe. Adicionalmente hace falta la evidencia: listado de programación y ejecución de visitas.
14/07/2023: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</si>
  <si>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En el trimestre reportado se han desarrollado dos (2) jornadas de Sensibilización y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Igualmente se desarrollaron dos (2) evaluaciones - test de seguimiento al conocimiento adquirido relacionado con el Servicio a la Ciudadanía.
Es importante aclarar que los resultados pos test y el registro de formularios de seguimiento, del mes de marzo se presentarán en el siguiente reporte, ya que se aplican días después de realizada la jornada de fortalecimiento.</t>
  </si>
  <si>
    <t>11/04/2023: 
Diligenciar todas las casillas y revisar el cargue de evidencias, ajustar redacción de acuerdo a comentario.
17/04/2023: No se presentan observaciones al reporte y evidencias enviados. 
Link de acceso evaluación de controles:
https://sig.sdis.gov.co/index.php/es/atencion-a-la-ciudadania-riesgos</t>
  </si>
  <si>
    <t>En el trimestre reportado se han desarrollado tres (3) jornadas de Sensibilización, fortalecimiento  dirigido al equipo de responsables de los puntos SIAC. Se abordaron los siguientes temas:  Abril: Presentación servicio Creciendo Juntos; Capacitación Secretaría General - Modulo Servicio a la Ciudadanía; Tiempo de respuestas a peticiones ciudadanas; Información gestión del servicio SIAC, Mayo: Retroalimentación visitas de acompañamiento a puntos SIAC, protocolos de atención presencias; manejo AZ digital a cargo de Gestión Documental; Ejercicio práctico - visita de ciudadano incognito en entidades publicas y privadas; Bogotá te Escucha, Junio: Jornada de Respiro y autocuidado emocional y físico en articulación con la SGDTH - Salud Ocupacional y la SUBGIL - CDC. Igualmente se desarrollaron (2) evaluaciones de conocimiento - post test de seguimiento al conocimiento adquirido correspondientes a la segunda y tercera evaluación del año.</t>
  </si>
  <si>
    <t>13/07/2023: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</si>
  <si>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</si>
  <si>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</si>
  <si>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Gestionar las diferentes situaciones administrativas derivadas de la vinculación, permanencia y desvinculación del talento humano".</t>
  </si>
  <si>
    <t>Circular No. 009 de 28/02/2023</t>
  </si>
  <si>
    <t xml:space="preserve">R-TH-002
</t>
  </si>
  <si>
    <t>Debido a que no se sigan los lineamientos, procedimientos e instructivos establecidos en el proceso de gestión documental, relacionados con las historias laborales</t>
  </si>
  <si>
    <t>Posibilidad de afectación económica y de la imagen reputacional de la entidad  por la perdida o desactualización y filtración de información confidencial y reservada de la historia laboral de los servidores de la entidad generada por el incumplimiento de los criterios operativos establecidos para la gestión documental.</t>
  </si>
  <si>
    <t>1.El colaborador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</si>
  <si>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por el (la) Subdirector(a) de Gestión y Desarrollo de Talento Humano</t>
  </si>
  <si>
    <t>(Número de Validaciones realizadas /4 Validaciones programadas)100</t>
  </si>
  <si>
    <t>Durante el primer trimestre de 2023 se revisaron los formatos préstamo y consulta documental – Historias Laborales (FOR GD-012), de los meses de enero, febrero y marzo,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primer trimestre.</t>
  </si>
  <si>
    <t>13/4/2023
No se generan observaciones frente al reporte del periodo. Se sugiere que dentro de los parámetros de revisión a los formatos de préstamo y consulta se contemple el diligenciamiento completo de cada uno de los ítems requeridos, toda vez que se identifican algunos campos sin diligenciar dentro de los formatos remitidos como evidencia. 
La evaluación de controles se encuentra disponible en: https://sig.sdis.gov.co/index.php/es/gestion-de-talento-humano-riesgos</t>
  </si>
  <si>
    <t>Durante el segundo trimestre de 2023 se revisaron los formatos préstamo y consulta documental – Historias Laborales (FOR GD-012), de los meses de abril, mayo y junio,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segundo trimestre.</t>
  </si>
  <si>
    <t>13/07/2023
No se generan observaciones ni sugerencias frente al reporte del periodo. 
La evaluación de controles se encuentra disponible en: https://sig.sdis.gov.co/index.php/es/gestion-de-talento-humano-riesgos</t>
  </si>
  <si>
    <t>Hacer seguimiento y evaluación a la implementación y desarrollo de los planes y programas del proceso</t>
  </si>
  <si>
    <t>R-TH-004</t>
  </si>
  <si>
    <t xml:space="preserve">
Debido a la insuficiente divulgación por parte de la SDGTH y/o bajo interés de los colaboradores sobre las actividades programadas en los Planes de la Subdirección</t>
  </si>
  <si>
    <t xml:space="preserve">Posibilidad de pérdidas económicas y de la imagen reputacional de la entidad al registrarse baja participación de los colaboradores de la SDIS en las actividades programadas en los planes y programas de la SGDTH en cada vigencia, por la falta de divulgación o la falta de socialización  oportuna de los criterios, fechas y demás información de las actividades a desarrollar.
</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</si>
  <si>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</si>
  <si>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</si>
  <si>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por la Subdirección de Gestión y Desarrollo de Talento Humano</t>
  </si>
  <si>
    <t xml:space="preserve">(No de boletines divulgados mensualmente / 10 boletines programados) * 100
</t>
  </si>
  <si>
    <t xml:space="preserve">En el primer trimestre de la vigencia 2023 se llevó a cabo la gestión de diseño y divulgación masiva a través de los medios de comunicación interna de la Secretaría Distrital de Integración Social (mailing) del primer boletín digital divulgado por Comunicación Interna el 13 de marzo de 2023, informando el nombre de la actividad, modalidad de ejecución, beneficiarios y beneficiarias (funcionarios(as) y/o contratistas), link de conexión o inscripción según corresponda, con el fin de promover e incentivar la participación de los colaboradores y colaboradoras de la SDIS aportando a su bienestar laboral integral
El boletín del mes de marzo de 2023, se realizó con la información correspondiente al área funcional de  Seguridad y Salud en el Trabajo, dado que los Planes Institucionales de Bienestar Social e Incentivos  y Capacitación no tenían programación para el mes enunciado.
Como evidencia se adjunta, PDF del correo masivo de envío y PDF del contenido del boletín con las actividades programadas del mes de marzo de 2023. </t>
  </si>
  <si>
    <t>13/4/2023
No se generan observaciones ni sugerencias frente al reporte del periodo.
La evaluación de controles se encuentra disponible en: https://sig.sdis.gov.co/index.php/es/gestion-de-talento-humano-riesgos</t>
  </si>
  <si>
    <t>Para el II Trimestre de la vigencia 2023, desde la Subdirección de Gestión y Desarrollo del Talento Humano se adelantó la gestión de consolidación de actividades a desarrollar desde los diferentes planes institucionales, para el caso particular, Plan de Bienestar Social e Incentivos y Plan de Trabajo de Seguridad y Salud en el Trabajo, con el fin de generar una pieza comunicativa para enlazar con el Boletín Digital Interno de la SDIS, brindando la información general (actividad, día, hora, y modalidad de asistencia) de las actividades planeadas para el mes de abril, mayo y junio de 2023.</t>
  </si>
  <si>
    <t>R-TH-005</t>
  </si>
  <si>
    <r>
      <t xml:space="preserve">
</t>
    </r>
    <r>
      <rPr>
        <sz val="10"/>
        <rFont val="Arial"/>
        <family val="2"/>
      </rPr>
      <t>Debido a que se dejen de aplicar los controles existentes en el procedimiento de afiliación y desafiliación de los servidores al Sistema General de Seguridad Social en Salud - SGSSS</t>
    </r>
    <r>
      <rPr>
        <sz val="10"/>
        <color theme="6" tint="-0.249977111117893"/>
        <rFont val="Arial"/>
        <family val="2"/>
      </rPr>
      <t xml:space="preserve">
</t>
    </r>
  </si>
  <si>
    <t>Posibilidad de pérdidas económicas  por la inoportunidad de la afiliación o desafiliación de un servidor al Sistema General de Seguridad Social en Salud – SGSSS o por demora en la activación de la afiliación de aquellos funcionarios que aprueban el periodo de prueba y que están en trámite de vinculación definitiva a la entidad, debido a la falta de notificación por parte de la entidad de la cual se desvincula.</t>
  </si>
  <si>
    <t>Económica</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</si>
  <si>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</si>
  <si>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Colaborador designado por el (la) Subdirector de Gestión y Desarrollo de Talento Humano</t>
  </si>
  <si>
    <t>(No de verificaciones realizadas a la afiliación o desvinculación a la EPS y AFP y CCF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</si>
  <si>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</si>
  <si>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 xml:space="preserve">13/4/2023
No se generan observaciones ni sugerencias frente al reporte del periodo.
La evaluación de controles se encuentra disponible en: https://sig.sdis.gov.co/index.php/es/gestion-de-talento-humano-riesgos </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</si>
  <si>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abril, mayo y junio/2023</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</si>
  <si>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</si>
  <si>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</si>
  <si>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</si>
  <si>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abril, mayo y junio/2023</t>
  </si>
  <si>
    <r>
      <t xml:space="preserve">
</t>
    </r>
    <r>
      <rPr>
        <sz val="10"/>
        <rFont val="Arial"/>
        <family val="2"/>
      </rPr>
      <t>Debido a la falta de notificación  por parte de las entidades distritales cuando se genera la vacancia definitiva de un servidor que ha superado el período de prueba</t>
    </r>
    <r>
      <rPr>
        <b/>
        <sz val="10"/>
        <color rgb="FF7030A0"/>
        <rFont val="Arial"/>
        <family val="2"/>
      </rPr>
      <t xml:space="preserve">
</t>
    </r>
  </si>
  <si>
    <t>Posibilidad de perdidas económicas  por demora en la activación de la afiliación al SGSSS de aquellos funcionarios que aprueban el periodo de prueba y que están en tramite de vinculación definitiva a la entidad, debido a la falta de notificación por parte de la entidad de la cual se desvincula.</t>
  </si>
  <si>
    <t>3. El colaborador designado por el(la) Subdirector(a) de Gestión y Desarrollo de Talento Humano, que pertenece al área funcional de nómina, realiza la validación de activación al Sistema General de seguridad Social y Salud de aquellos servidores (as) Públicos (as)que vienen de otras entidades del distrito y que superaron el periodo de prueba en la SDIS. Este listado será enviado previamente por cada uno de los Gestores de Talento Humano, de manera inmediata, una vez se tenga el resultado de la Evaluación de Desempeño. 
Se tendrá contacto con el servidor que supera el periodo de prueba y/o con la entidad de donde proviene, y se hará el seguimiento permanente a cada caso con esta particularidad, de tal forma que se solicite la activación en el Sistema General de seguridad Social y Salud  inmediatamente se emita la vacancia definitiva en la entidad de procedencia. 
Como evidencia se presenta una base de datos, que corresponde al listado de servidores que ingresaron a la entidad, que proceden de otra entidad del distrito y que superaron el periodo de prueba, versus el estado de afiliación (solicitud de activación) posterior que se declare la vacancia definitiva en la entidad distrital de donde proceden.</t>
  </si>
  <si>
    <t>(No de verificaciones realizadas a la activación al SGSSS / 11 verificaciones programadas) * 100</t>
  </si>
  <si>
    <t>Mensualmente el responsable en el área de nómina  verifica el listado de personas que superaron el periodo de prueba en la SDIS y que provienen de otra entidad del Distrito con el mismo NIT,  de acuerdo a la información suministrada por el referente de Gestores de Talento Humano , realizando la verificación del estado de afiliación a salud, pensión, ARL y caja de compensación en el periodo.
Se anexa base de datos, que corresponde al listado de servidores que ingresaron a la entidad, que proceden de otra entidad del Distrito y que superaron el periodo de prueba versus el estado de afiliación.</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</si>
  <si>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</si>
  <si>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</si>
  <si>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</si>
  <si>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</si>
  <si>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</si>
  <si>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</si>
  <si>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</si>
  <si>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1. 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es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</si>
  <si>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</si>
  <si>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Meta: 4 informes.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</si>
  <si>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</si>
  <si>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14/04/2023
No se generan observaciones respecto a los avances y evidencias presentados en el monitoreo al riesgo de gestión.
Evaluación de controles: https://sig.sdis.gov.co/index.php/es/mantenimiento-y-soporte-tic-riesgos</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</si>
  <si>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</si>
  <si>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11/07/2023
No se generan observaciones respecto a los avances y evidencias presentados en el monitoreo al riesgo de gestión.
Evaluación de controles: https://sig.sdis.gov.co/index.php/es/mantenimiento-y-soporte-tic-riesgos</t>
  </si>
  <si>
    <t xml:space="preserve">2. Debido a debilidades en la apropiación del punto único de contacto para la atención de la mesa de servicio. </t>
  </si>
  <si>
    <t>2. 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es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</si>
  <si>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</si>
  <si>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 100
Meta: 4 informes.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</si>
  <si>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</si>
  <si>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segundo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</si>
  <si>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Definir e implementar las actividades de mejora, de conformidad con el estado del proceso.</t>
  </si>
  <si>
    <t>R-SMT-003</t>
  </si>
  <si>
    <t>1. Incremento generalizado en los casos de crímenes, vandalismo o ataques cibernéticos a la Entidad.</t>
  </si>
  <si>
    <t>Posibilidad de la perdida de información de registros financieros, documentos críticos, información contable, registro de beneficiarios, daño en los sistemas y/o vulneración de los mismos, debido a un incidente que impida a la entidad llevar a cabo sus procesos esenciales y misionales lo que puede generar afectación en los servicios de atención a usuarios internos y externos.</t>
  </si>
  <si>
    <t>1. El Subdirector de Investigación e Información y el profesional encargado de ejecutar las actividades de Seguridad de la Información realizarán seguimiento trimestral a los lineamientos definidos frente a la gestión de vulnerabilidades en el Plan de Seguridad y Privacidad de la Información a fin de remediar y dar cierre a las vulnerabilidades activas sobre la infraestructura de la Entidad.
En caso que se identifique retrasos en las actividades del plan, el Subdirector de Investigación e Información tomará decisiones que los encargados de infraestructura y de seguridad deberá ejecutar.
Evidencia: Informe de seguimiento al Plan de Seguridad y Privacidad de la Información.</t>
  </si>
  <si>
    <t>Subdirector de Investigación e Información y profesional encargado de ejecutar las actividades de Seguridad.</t>
  </si>
  <si>
    <t>(Número de seguimientos a los lineamientos definidos en el Plan de Seguridad y Privacidad de la Información / Número de seguimientos programados a los lineamientos definidos en el Plan de Seguridad y Privacidad de la Información) * 100
Meta: 4 informes.</t>
  </si>
  <si>
    <t>El profesional encargado de ejecutar las actividades de Seguridad de la Información presenta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(enero - marzo).</t>
  </si>
  <si>
    <t>El profesional encargado de ejecutar las actividades de Seguridad de la Información presenta el segundo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(abril - junio).</t>
  </si>
  <si>
    <t>2.Malos manejos en los equipos y sistemas de la entidad por parte del Talento Humano que trabaja en la entidad.</t>
  </si>
  <si>
    <t>2. El Subdirector de Investigación e Información y el profesional encargado de infraestructura realizará seguimiento semestral al correcto uso del espacio asignado en la nube a las dependencias de la Entidad, con el fin de administrar los recursos de almacenamiento de una manera eficiente.
En caso tal que se evidencie que no se esta haciendo uso correcto del espacio asignado, se registrará en el informe, el cual será comunicado a las dependencias interesadas.
Evidencia: Informe del seguimiento al correcto uso del espacio asignado en la nube.</t>
  </si>
  <si>
    <t>Subdirector de Investigación e Información y  profesional encargado de infraestructura.</t>
  </si>
  <si>
    <t>(Número de informes de seguimiento al correcto uso del espacio asignado en la nube / Número de informes programados al correcto uso del espacio asignado en la nube) * 100
Meta: 1 informe.</t>
  </si>
  <si>
    <t>La actividad no se encuentra programada, puesto que al ser un informe semestral, se empieza a preparar en el ultimo mes del semestre.</t>
  </si>
  <si>
    <t xml:space="preserve">El profesional encargado de infraestructura realiza informe de seguimiento semestral al correcto uso del espacio asignado en la nube a las dependencias de la Entidad, con el fin de administrar los recursos de almacenamiento de una manera eficiente.
</t>
  </si>
  <si>
    <t>3. No aplicación de normatividad y procedimientos vigentes, relacionados con la seguridad de la información</t>
  </si>
  <si>
    <t>3. El Subdirector de Investigación e Información y los profesionales encargados de ejecutar las actividades de Seguridad de la Información e Infraestructura realizarán de manera anual la actualización a los lineamientos definidos frente a la implementación del Plan de Recuperación de Desastres tecnológicos de la entidad (DRP), a fin de preparar a la Entidad ante un evento de interrupción inesperado.
Teniendo en cuenta la prioridad de esta actividad para el plan de continuidad de negocio, no se contempla su no ejecución.
Evidencia: Plan de recuperación de desastres tecnológico de la entidad actualizado.</t>
  </si>
  <si>
    <t>Subdirector de Investigación e Información y los profesionales encargados de ejecutar las actividades de Seguridad de la Información e Infraestructura.</t>
  </si>
  <si>
    <t>Un Plan de recuperación de desastres tecnológico de la entidad actualizado.
2 trimestre: borrador del documento 50%.
4 trimestre: oficialización y publicación 50%.</t>
  </si>
  <si>
    <t>La actividad se encuentra programada para un primer avance en el segundo trimestre del año, en este se entregara el borrador del Plan de recuperación de desastres tecnológico de la entidad actualizado.</t>
  </si>
  <si>
    <t>Los profesionales encargados de ejecutar las actividades de Seguridad de la Información e Infraestructura realizan avance al documento de actualización a los lineamientos definidos frente a la implementación del Plan de Recuperación de Desastres tecnológicos de la entidad (DRP), a fin de preparar a la Entidad ante un evento de interrupción inesperado.</t>
  </si>
  <si>
    <t>4. El Subdirector de Investigación e Información y el profesional encargado de ejecutar las actividades de Seguridad de la Información, realizarán semestralmente la actualización y socialización de las mejores prácticas en el manejo de la información, a fin de garantizar la confidencialidad, integridad y disponibilidad de la información.
En caso tal de que no realicen las actualizaciones y socializaciones, serán realizadas por otro profesional asignado por el Subdirector de Investigación e Información.
Evidencia: Listado de socializaciones realizadas.</t>
  </si>
  <si>
    <t>(Número de socializaciones realizadas a las mejores prácticas en el manejo de la información / Número de socializaciones programadas a las mejores prácticas en el manejo de la información) * 100
Meta: 2 socializaciones.</t>
  </si>
  <si>
    <t>La actividad no esta programada para este primer trimestre, en el segundo trimestre se hará la primera socialización de las mejores prácticas en el manejo de la información.</t>
  </si>
  <si>
    <t>El profesional encargado de ejecutar las actividades de Seguridad de la Información, realizó socialización de las mejores prácticas en el manejo de la información, a fin de garantizar la confidencialidad, integridad y disponibilidad de la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</si>
  <si>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</si>
  <si>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</si>
  <si>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Realizar la estructura del proceso según su modalidad contractual.</t>
  </si>
  <si>
    <t>R-GEC-004</t>
  </si>
  <si>
    <t>1.  Insuficiente apropiación de las directrices del proceso de gestión contractual por parte de los equipos que apoyan la gestión contractual en cada dependencia, además del desconocimiento de los cambios en la regulación contractual.</t>
  </si>
  <si>
    <t>Posibilidad de no adquirir los bienes y afectación de los servicios requeridos por la entidad por externalidades, errores y la falta de controles en los trámites contractuales necesarios para la prestación de los servicios sociales.</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</si>
  <si>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</si>
  <si>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 xml:space="preserve"> El (los) profesional (es) designado por el (la)  Subdirector (a) de Contratación.</t>
  </si>
  <si>
    <t>(Número de procedimientos del proceso Gestión contractual socializados  / Número de procedimientos del proceso gestión contractual  actualizados en el periodo)*100</t>
  </si>
  <si>
    <t xml:space="preserve">Durante el primer trimestre del año la Subdirección de Contratación actualizó 2 procedimientos: 
- PCD-GEC-009 Licitación Publica 14/03/2023.
- PCD-GEC-003 Contratación Directa 29/03/2023.
Y creó el procedimiento:
- PCD-GEC-010 Contratación con entidades privadas sin animo de lucro y reconocida idoneidad 29/03/2023.
En virtud de lo anterior, por medio de piezas de comunicación se realizó la socialización masiva de las actualizaciones realizadas. 
Se adjunta como evidencia piezas de comunicación. </t>
  </si>
  <si>
    <t>14/04/2023
No se generan observaciones respecto a los avances y evidencias presentados en el monitoreo al riesgo de gestión.
Evaluación de controles: https://sig.sdis.gov.co/index.php/es/gestion-contractual-riesgos</t>
  </si>
  <si>
    <t xml:space="preserve">Durante el segundo trimestre del año la Subdirección de Contratación actualizó 1 procedimiento: PCD-GEC-005 Mínima cuantía 18/05/2023 y creó los procedimientos: 
- PCD-GEC-011 Acuerdo marco de precios, PCD-GEC-012 Selección abreviada menor cuantía y PCD-GEC-013 Concurso de méritos  .
En virtud de lo anterior, por medio de piezas de comunicación se realizó la socialización masiva de las actualizaciones realizadas. 
Se adjunta como evidencia piezas de comunicación. </t>
  </si>
  <si>
    <t>12/07/2023
No se generan observaciones respecto a los avances y evidencias presentados en el monitoreo al riesgo de gestión.
Evaluación de controles: https://sig.sdis.gov.co/index.php/es/gestion-contractual-riesgos</t>
  </si>
  <si>
    <t>2. Contratación insuficiente de bienes y servicios por fallas en la planeación y por la falta de articulación entre las dependencias donde se estructuran y se ejecutan los procesos de contratación.</t>
  </si>
  <si>
    <t>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</si>
  <si>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 xml:space="preserve">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 </t>
  </si>
  <si>
    <t>El (los) profesional (es) designado por la  Subdirección de Diseño, Evaluación y Sistematización</t>
  </si>
  <si>
    <t>(Numero de cartas de alerta  realizadas a los gerentes de los proyectos de inversión / Número de proyectos de inversión) * 100
Nota: Primer trimestre 10%
Segundo trimestre 30%.
Tercer trimestre 30%. 
Tercer trimestre 30%.</t>
  </si>
  <si>
    <t>Durante el primer trimestre de la vigencia 2023 el equipo de la Subdirección de Diseño, Evaluación y Sistematización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febrero de 2023 con el seguimiento al PAA.</t>
  </si>
  <si>
    <t>Durante el segundo trimestre de la vigencia 2023 el equipo de la Subdirección de Diseño, Evaluación y Sistematización llevó a cabo el seguimiento de los proyectos de inversión en su avance correspondiente a los meses de marzo, abril y mayo.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marzo, abril y mayo de 2023 con el seguimiento al PAA.</t>
  </si>
  <si>
    <t>3. Insuficiencia de presupuesto para la contratación de bienes y servicios.</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</si>
  <si>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</si>
  <si>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 .</t>
  </si>
  <si>
    <t xml:space="preserve">El (los) profesional (es) designado por la  Dirección de Análisis y Diseño Estratégico
</t>
  </si>
  <si>
    <t>Una hoja de ruta "Estrategia de contratación" documentada.</t>
  </si>
  <si>
    <t>Desde la Dirección de Análisis y Diseño Estratégico con apoyo de la Subdirección de Contratación, se define la ruta denominada "Estrategia de contratación".</t>
  </si>
  <si>
    <t>La actividad de control tal como está programada se cumplió en el primer trimestre de la vigencia. Se mantiene vigente la ruta denominada "estrategia de contratación".</t>
  </si>
  <si>
    <t>4. Carencia de controles para la planeación y seguimiento contractual.</t>
  </si>
  <si>
    <t>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t>
  </si>
  <si>
    <t xml:space="preserve">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 </t>
  </si>
  <si>
    <t xml:space="preserve">
El (los) profesional (es) designado por la  Subdirección de Diseño, Evaluación y Sistematización
</t>
  </si>
  <si>
    <t xml:space="preserve">(Reportes mensuales del estado de la contratación enviados / Numero de proyectos de inversión con contratos dentro del rango de cuatro meses próximos a vencer)
Nota: Tercer trimestre 100%, Cuarto trimestre 100%.
</t>
  </si>
  <si>
    <t>Durante el primer trimestre de 2023 se está avanzando en el diseño y desarrollo del tablero de control para el seguimiento a la contratación institucional, el cual tiene programado reporte para el III trimestre de 2023.</t>
  </si>
  <si>
    <t>Durante el segundo trimestre de 2023 se está avanzando en el diseño y desarrollo del tablero de control para el seguimiento a la contratación institucional, el cual tiene programado reporte para el III trimestre de 2023.</t>
  </si>
  <si>
    <t>12/07/2023
No se generan observaciones respecto a los avances y evidencias presentados en el monitoreo al riesgo de gestión. Se deja la siguiente recomendación: adelantar todas las acciones pertinentes para dar cumplimiento a la actividad de control y la meta propuesta.
Evaluación de controles: https://sig.sdis.gov.co/index.php/es/gestion-contractual-riesgos</t>
  </si>
  <si>
    <t>5. Inadecuadas políticas de operación.</t>
  </si>
  <si>
    <t>5.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</si>
  <si>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 xml:space="preserve">(Numero de socializaciones realizadas / Numero de socializaciones programadas) * 100. </t>
  </si>
  <si>
    <t xml:space="preserve">Este control es semestral y está programado para realizar en el segundo trimestre del año. </t>
  </si>
  <si>
    <t xml:space="preserve">El 30 junio, la Subdirección de Contratación realizó una socialización de los lineamientos contractuales de bienes y servicios dirigida a las dependencias que estructuran y ejecutan los contratos. Se contó con la participación de alrededor de 220 personas. Se anexa presentación y listado de asistencia con link de grabación. </t>
  </si>
  <si>
    <t>Identificar los lineamientos y requisitos legales a utilizar según los procesos contractuales que se manejen en la entidad.</t>
  </si>
  <si>
    <t>R-GEC-002</t>
  </si>
  <si>
    <t>1. Deficiencia en el cargue de la información en SECOP II derivada de la ejecución del proceso contractual, durante el ejercicio de la supervisión y/o interventoría.</t>
  </si>
  <si>
    <t>Posibilidad de incumplimiento de un objeto contractual (no aplica para los OPS), por la indebida supervisión de los contratos o convenios durante la etapa de ejecución, ocasionado afectación en el cumplimiento de metas institucionales.</t>
  </si>
  <si>
    <t>1. El Subdirector de Contratación o el (los) profesional (es) designado por el (la)  Subdirector (a) de Contratación socializa cuatrimestralmente a los diferentes supervisores o apoyos a la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</si>
  <si>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subdirector de Contratación o  El (los) profesional (es) designado por el (la)  Subdirector (a) de Contratación.</t>
  </si>
  <si>
    <t>(Número de socializaciones realizadas de los lineamientos oficiales / Número de socializaciones programadas de los lineamientos oficiales) * 100
Meta: 3 socializaciones.</t>
  </si>
  <si>
    <t xml:space="preserve">Este control es cuatrimestral y está programado para realizar en el mes de abril.  </t>
  </si>
  <si>
    <t>El 27 de abril 2023,  la Subdirección de Contratación realizó una socialización de los lineamientos oficiales y vigentes referente a la contratación institucional, con el fin de ejercer una buena práctica de supervisión frente a los contratos y convenios suscritos por la entidad. Se contó con la participación de alrededor de 300 personas. Se anexa presentación y listado de asistencia con link de grabación. 
El riesgo R-GEC-002, el cual fue materializado en la vigencia 2022, surtió en debida forma la ejecución del plan de restablecimiento frente al envió de un  memorando dirigido a la supervisores solicitar el cargue de los documentos en el SECOP II y así conocer el estado de cumplimiento. Adicionalmente se realizó la actualización del riesgo para la vigencia 2023.</t>
  </si>
  <si>
    <t xml:space="preserve">2. Insuficiente seguimiento al cargue en el aplicativo SECOP II de los soportes de ejecución contractual. </t>
  </si>
  <si>
    <t>2. El Subdirector de Contratación o el (los) profesional (es) designado por el (la)  Subdirector (a) de Contratación remite cuatrimestralmente  un memorando dirigido a los supervisores de contratos y convenios, solicitando se realice la correcta verificación del cargue de los documentos que soportan la ejecución y pagos en el aplicativo SECOP II. 
Evidencia: memorandos dirigidos a los supervisores.</t>
  </si>
  <si>
    <t>(Número de memorandos emitidos / Número de memorandos programados) * 100
Meta: 3 memorandos.</t>
  </si>
  <si>
    <t xml:space="preserve">Este control es cuatrimestral  y está programado para realizar en el mes de abril.  </t>
  </si>
  <si>
    <t xml:space="preserve">Mediante el memorando 2023011534, la Subdirección de Contratación remitió recomendaciones de buenas practicas para el cargue y aprobación de informes en la plataforma SECOP II. Se anexa memorando  2023011534 y lineamientos </t>
  </si>
  <si>
    <t>Formular plan acción institucional del proceso.</t>
  </si>
  <si>
    <t>R-GEC-001</t>
  </si>
  <si>
    <t>1. Demoras por parte de las dependencias para iniciar el trámite a la liquidación de contratos o convenios en los tiempos estipulados o establecidos en cada uno de ellos.</t>
  </si>
  <si>
    <t>Posibilidad de incumplimiento de los términos legales o pactados para la liquidación de los contratos o convenios de la entidad, debido a los retrasos en las dependencias.</t>
  </si>
  <si>
    <r>
      <t>1. El Subdirector de Contratación o el (los) profesional (es) designado por el (la)  Subdirector (a)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</si>
  <si>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(Número de alertas de liquidaciones remitidas en el periodo / Número de alertas de liquidaciones programadas en el período) * 100</t>
  </si>
  <si>
    <t xml:space="preserve">Desde la Subdirección de Contratación, equipo de liquidaciones se remiten mensualmente las alertas tempranas dirigidos a los supervisores de contrato. </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</si>
  <si>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</si>
  <si>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</si>
  <si>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</si>
  <si>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</si>
  <si>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</si>
  <si>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</si>
  <si>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</si>
  <si>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</si>
  <si>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</si>
  <si>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</si>
  <si>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Para el 1er trimestre el área de presupuesto ha realizado 40 cargues de CDPS masivos, que corresponden a 19 en el mes de enero, 14 en el mes de febrero y 7 para el mes de marzo, los cuales fueron validados en los aplicativos de BogData y Seven, verificando que la información haya quedado incorporada en su totalidad en las herramientas financieras.</t>
  </si>
  <si>
    <t>11/04/2023: No se presentan observaciones al reporte y evidencias enviados. 
Link de acceso evaluación de controles:
https://sig.sdis.gov.co/index.php/es/gestion-financiera-riesgos</t>
  </si>
  <si>
    <t>Para el 2do trimestre el área de presupuesto ha realizado 7  cargues de CDPS masivos, que corresponden a 4 en el mes de abril, 2 en el mes de mayo y 1 para el mes de junio, los cuales fueron validados en los aplicativos de BogData y Seven, verificando que la información haya quedado incorporada en su totalidad en las herramientas financieras.</t>
  </si>
  <si>
    <t>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</si>
  <si>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</si>
  <si>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</si>
  <si>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</si>
  <si>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</si>
  <si>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Para el 1er trimestre el área de presupuesto tramitó 7.631 documentos (CDPS y CRPS), discriminados así: en el mes de enero 1.891, febrero 3.135 y marzo 2.605, los cuales fueron revisados en su totalidad y cuyos resultados se encuentran en las evidencias adjuntas.</t>
  </si>
  <si>
    <t>Para el 2do trimestre el área de presupuesto tramitó 4.117 documentos (CDPS y CRPS), discriminados así: en el mes de abril 1.398, mayo 1.401 y junio 1.318, los cuales fueron revisados en su totalidad y cuyos resultados se encuentran en las evidencias adjuntas.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</si>
  <si>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</si>
  <si>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</si>
  <si>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
Es importante aclarar que en la evidencias aparecen algunas hojas de cálculo vacías, esto lo que significa es que no se presentaron diferencias en la conciliación realizada.</t>
  </si>
  <si>
    <t>Para el 2do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</si>
  <si>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</si>
  <si>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</si>
  <si>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</si>
  <si>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</si>
  <si>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t xml:space="preserve">El(la) contador(a) de la SDIS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</si>
  <si>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xml:space="preserve">
Contador(a) de la SDIS</t>
  </si>
  <si>
    <t>(# de conciliaciones elaboradas en el trimestre / # de conciliaciones programadas para el trimestre) * 100</t>
  </si>
  <si>
    <t>Para el 1er trimestre el área de contabilidad ha programado la elaboración de 51 conciliaciones de las cuales se logró efectuar 51 quedando en el 100% de las conciliaciones durante el trimestre.</t>
  </si>
  <si>
    <t>Para el 2do trimestre el área de contabilidad ha programado la elaboración de 55 conciliaciones de las cuales se logró efectuar 55 quedando en el 100% de las conciliaciones durante el trimestre.</t>
  </si>
  <si>
    <t>Definir los lineamientos y atender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</si>
  <si>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</si>
  <si>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</si>
  <si>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</si>
  <si>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</si>
  <si>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o enviar por correo electrónico el informe en el periodo por no presentarse reuniones, se socializará en la siguiente reunión de coordinadores de la Subdirección, dejando como evidencia el acta de reunión o correo electrónico, junto con presentación de información.</t>
  </si>
  <si>
    <t>Coordinación Administrativa y Financiera de la Subdirección de Plantas Físicas</t>
  </si>
  <si>
    <t>(Número de informes presentados y/o enviados por correo electrónico / Número de informes programados) * 100
Nota: programación
I trim: 25%
II trim: 50%
III trim: 75%
IV trim: 100%</t>
  </si>
  <si>
    <t>La Coordinación del área administrativa y financiera programo y ejecutó mediante envió de correo electrónico, el informe del seguimiento proyecto de inversión corte febrero 2023, a los coordinadores de la subdirección de plantas físicas.
Evidencia:
Evidencia correo No 1 riesgo R-GIF-001
Evidencia Informe No 2 riesgo R-GIF-002</t>
  </si>
  <si>
    <t>11/04/2023.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</si>
  <si>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La coordinación del área administrativa y financiera programo y ejecutó mediante envió de correo electrónico, el informe del seguimiento proyecto de inversión corte Marzo y Abril 2023, a los coordinadores de la Subdirección de Plantas Físicas.
Evidencia:
1. Evidencia correo No 1 riesgo R-GIF-001
1. Evidencia Informe No 2 riesgo R-GIF-001
1. Evidencia Informe No 3 riesgo R-GIF-001</t>
  </si>
  <si>
    <t>11/07/2023.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</si>
  <si>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</si>
  <si>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</si>
  <si>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</si>
  <si>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</si>
  <si>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</si>
  <si>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</si>
  <si>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</si>
  <si>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y ejecutó el cronograma de intervención para 28 equipamientos administrados por la SDIS priorizados para el primer trimestre del año 2023, en modalidad de intervención en mantenimiento preventivo y correctivo de infraestructura.
Evidencia:
Cronograma de intervenciones de mantenimiento por localidades, correspondiente al primer trimestre del año 2023 el cual contiene información de fecha de intervención, actividades y profesional a cargo</t>
  </si>
  <si>
    <t xml:space="preserve">Se elaboró y ejecutó el cronograma de intervención para 35 equipamientos administrados por la SDIS priorizados para el segundo trimestre del año 2023, en modalidad de intervención en mantenimiento preventivo y correctivo de infraestructura.
Evidencia:
2. Evidencia Cronograma riesgo R-GIF-002 </t>
  </si>
  <si>
    <t>Realizar seguimiento de la ejecución de contratos de obras y mantenimiento (obras nuevas, reforzamiento estructural, modificación o ampliación, intervenciones de mantenimiento a la infraestructura).</t>
  </si>
  <si>
    <t>Circular N° 003 - 30/01/2023</t>
  </si>
  <si>
    <t>R-GIF-003</t>
  </si>
  <si>
    <t xml:space="preserve">
1. Ocurrencia de desastres naturales o por acción humana, actos vandálicos o violentos, y/o actos terroristas de alto impacto en equipamientos administrados por la entidad. Así como, el deterioro de los equipamientos por uso y falta de mantenimiento.</t>
  </si>
  <si>
    <t>Posibilidad de la afectación total o parcial de los equipamientos de la entidad, por factores de carácter natural, ambiental o antrópico, repercutiendo en la continuidad de su operación.</t>
  </si>
  <si>
    <t>Anualmente el(a) Subdirector(a) de Plantas Físicas y el equipo de mantenimiento realizan la implementación del plan de mantenimiento institucional preventivo y correctivo en los equipamientos administrados por la entidad, con el fin de proporcionar infraestructura adecuada que garantice la operación continua de los servicios. Como evidencia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quedan las actas de entrega a satisfacción.</t>
  </si>
  <si>
    <t>Subdirector (a) de Plantas Físicas</t>
  </si>
  <si>
    <t>(Número de equipamientos intervenidos / Número de equipamientos programados  para intervenir) *100</t>
  </si>
  <si>
    <t>Se alimentó la matriz de intervenciones de mantenimiento según mantenimientos ejecutados preventivos y correctivos durante el primer trimestre del año.
Evidencia:
Matriz de mantenimiento I trimestre 2023.</t>
  </si>
  <si>
    <t>11/04/2023. Se recomienda ser más explícitos en el avance, ya que no es clara la gestión que se realizó en el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</si>
  <si>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Se alimentó la matriz de intervenciones de mantenimiento según mantenimientos ejecutados preventivos y correctivos durante el  segundo trimestre del año equivalente a 113 unidades operativas.
Evidencia:
3. Matriz de mantenimiento II semestre riesgo R-GIF-003</t>
  </si>
  <si>
    <t xml:space="preserve">2. Falta de  adecuación de infraestructura de equipamientos </t>
  </si>
  <si>
    <t>Anualmente el(a) Subdirector(a) de Plantas Físicas en conjunto con el equipo de obras y mantenimiento, priorizan las intervenciones en la modalidad de reforzamiento estructural y/o restitución de la infraestructura de los equipamientos administrados por la entidad de acuerdo a la necesidad y a los recursos asignados y disponibles del proyecto de inversión que lidera la dependencia. Como evidencia queda el Certificado de Disponibilidad Presupuestal con el cual se adelanta la consultoría para los estudios, diseños y trámite de licencia de construcción.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quedan las actas de reunión.</t>
  </si>
  <si>
    <t>(Número de CDP emitidos / Número de CDP solicitados) *100</t>
  </si>
  <si>
    <t>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a través de la modalidad Realizar proceso de contratación para Estudios, Diseños y Licenciamientos para reforzar y o restituir equipamientos administrados por la SDIS.
Evidencia:
CDP No 99-2023</t>
  </si>
  <si>
    <t>Según Plan Anual de Adquisiciones de la Subdirección de Plantas Físicas no hubo programación durante el segundo trimestre del año para la solicitud de elaboración de CDP para realizar proceso de contratación para estudios, diseños y licenciamientos para reforzar y o restituir equipamientos administrados por la SDIS.
Sin embargo, para el primer trimestre 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para lo cual se tiene como avance los entregables de la etapa o fase 1 con base en el anexo técnico 1. Se encuentran entregados y aprobados por la interventoría. Las etapas 2, 3 y 4 se encuentran en desarrollo simultaneo.
Evidencia: no aplica</t>
  </si>
  <si>
    <t>11/07/2023. Se sugiere incluir en el monitoreo la gestión que se adelanto con el CDP expedido en el primer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</si>
  <si>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</si>
  <si>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</si>
  <si>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</si>
  <si>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</si>
  <si>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</si>
  <si>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</si>
  <si>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</si>
  <si>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</si>
  <si>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</si>
  <si>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</si>
  <si>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</si>
  <si>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Se remiten las 84 actas de intervención ambiental con sus respectivas listas de asistencia de las 713 programadas en el 2023, donde se puede evidenciar el seguimiento al cumplimiento e implementación del PAIPAERS. Estas intervenciones se adelantaron de la siguiente manera: 27 unidades operativas visitadas en el mes de febrero y 57 en el mes de marzo.</t>
  </si>
  <si>
    <t>11/04/2023: 
Revisar dentro de las evidencias, ya que hay un archivo que no carga para poder revisar,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</si>
  <si>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PAIPAERS.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</si>
  <si>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Revisar las evidencias, hay archivos que no abren y hacen falta algunas evidencias.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</si>
  <si>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</si>
  <si>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</si>
  <si>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</si>
  <si>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</si>
  <si>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</si>
  <si>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11/04/2023: 
Revisar cifras vs evidencias, se menciona que se dio respuesta a 32 solicitudes pero en las evidencias solo están cargadas 27. Así mismo, hay tres archivos que no cargan para poder ser visualizados (archivos No. 18, 19 y 20).
14/04/2023: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</si>
  <si>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en los 34 procesos precontractuales, de conformidad con las 34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</si>
  <si>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10/07/2023: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</si>
  <si>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</si>
  <si>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</si>
  <si>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</si>
  <si>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</si>
  <si>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</si>
  <si>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100% de contratos con cláusulas ambientales, remitidos al área ambiental</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</si>
  <si>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</si>
  <si>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11/04/2023: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</si>
  <si>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en los 38 procesos precontractuales, de conformidad con las 38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</si>
  <si>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 comunicación envidada.</t>
  </si>
  <si>
    <t>Comunicación enviada</t>
  </si>
  <si>
    <t>Una (1) comunicación enviada</t>
  </si>
  <si>
    <t>Se remite el memorando interno por el cual desde la Dirección Corporativa se comunica las directrices a las diferentes dependencias, del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</si>
  <si>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11/04/2023: 
Revisar porque lo que se estableció como evidencia fue el registro de la comunicación envidada y en el reporte de avance se mencionan otros elementos, si ya se envió la comunicación el avance debería ser el 100%.
14/04/2023: No se presentan observaciones al reporte y evidencias enviados. 
Link de acceso evaluación de controles:
https://sig.sdis.gov.co/index.php/es/gestion-ambiental-riesgos</t>
  </si>
  <si>
    <t>Se remite la comunicación interna donde se comunican las directrices a las diferentes dependencias, del proceso para el cumplimiento de las obligaciones ambientales en cumplimiento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</si>
  <si>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</si>
  <si>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</si>
  <si>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</si>
  <si>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y a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</si>
  <si>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</si>
  <si>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84 actas de intervención ambiental con sus respectivas listas de asistencia de las 713 programadas en el 2023,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27 unidades operativas visitadas en el mes de febrero y 57 en el mes de marzo.</t>
  </si>
  <si>
    <t>12/04/2023: 
Revisar las evidencias, ya que las cantidades no corresponden con lo que están reportando en cuanto a las actas,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</si>
  <si>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</si>
  <si>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</si>
  <si>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</si>
  <si>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</si>
  <si>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</si>
  <si>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19 procesos precontractuales, de conformidad con las 19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</si>
  <si>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12/04/2023: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</si>
  <si>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a los 16 procesos precontractuales, de conformidad con las 16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</si>
  <si>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3. Semestralmente el líder del programa de Gestión Integral Residuos del área ambiental realiza seguimiento a la implementación del instructivo Residuos de Construcción y Demolición y del instructivo de manejo y disposición de colchones y colchonetas, con el propósito de valorar la implementación y gestión integral de estos residuos al interior de la entidad. En caso de que no se realice el seguimiento, se adelantará la verificación del cumplimento bajo la herramienta Storm User y aplicativo web de la Secretaría Distrital de Ambiente.
Como evidencia se tiene dos matrices en Excel consolidando la información de implementación.</t>
  </si>
  <si>
    <t>Líder del programa de Gestión Integral Residuos del PIGA.</t>
  </si>
  <si>
    <t>Seguimientos realizados a la implementación de los Instructivos de RCD, colchones y colchonetas</t>
  </si>
  <si>
    <t>Dos (2) seguimientos realizados</t>
  </si>
  <si>
    <t>La matriz del primer seguimiento de la implementación a la gestión, manejo y disposición de colchones y colchonetas y al Instructivos de RCD, se tienen establecidas para el segundo trimestre del año 2023.</t>
  </si>
  <si>
    <t>Se remiten las matrices correspondientes al primer seguimiento a la implementación de la gestión, manejo y disposición de colchones y colchonetas y del Instructivo de Residuos de Construcción y Demolición en las diferentes unidades operativas a las cuales les aplica el cumplimiento.</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</si>
  <si>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</si>
  <si>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</si>
  <si>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</si>
  <si>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</si>
  <si>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Se remite la matriz de inclusión de cláusulas ambientales del primer trimestre del año, donde se informa por mes las cláusulas incluidas a los 18 procesos precontractuales, de conformidad con las 18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</si>
  <si>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segundo trimestre del año, donde se informa por mes las cláusulas incluidas a los 20 procesos precontractuales, de conformidad con las 20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</si>
  <si>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En caso de que no se realice el seguimiento se adelantará la verificación del cumplimento bajo la respuesta anual de auditoría a la Secretaría Distrital de Ambiente.
Como evidencia está la matriz en Excel consolidando la información de los equipos y elementos de la entidad incluyendo el seguimiento de los procesos de mantenimiento.</t>
  </si>
  <si>
    <t>Líder del programa de gestión integral de residuos del PIGA.</t>
  </si>
  <si>
    <t>Seguimientos realizados a los procesos de mantenimiento preventivo o correctivo para los equipos y elementos fijos que generan emisiones atmosféricas.</t>
  </si>
  <si>
    <t>La matriz del primer seguimiento a los procesos de mantenimiento preventivo para los equipos y elementos fijos que generan emisiones atmosféricas, se tienen establecidas para el segundo trimestre del año 2023.</t>
  </si>
  <si>
    <t>Se remite la matriz (un libro para calderas y calderines y otro para plantas eléctricas) correspondientes al primer seguimiento a los procesos de mantenimiento preventivo para los equipos y elementos que generan emisiones atmosféricas que se encuentran en las diferentes unidades operativas a las cuales les aplica.</t>
  </si>
  <si>
    <t xml:space="preserve">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</si>
  <si>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</si>
  <si>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84 actas de intervención ambiental con sus respectivas listas de asistencia de las 713 programadas en el 2023, donde se puede evidenciar el seguimiento al cumplimiento e implementación del Plan de Gestión Integral de aceite vegetal usado (AVU) y grasas y el Instructivo para Mejorar los Vertimientos. Estas intervenciones se adelantaron de la siguiente manera: 27 unidades operativas visitadas en el mes de febrero y 57 en el mes de marzo.</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</si>
  <si>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Plan de Gestión Integral de aceite vegetal usado (AVU) y grasas y el Instructivo para Mejorar los Vertimientos. Las intervenciones de este trimestre se adelantaron de la siguiente manera: 71 unidades operativas visitadas en el mes de abril, 114 en el mes de mayo y 94 en el mes de junio.</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</si>
  <si>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</si>
  <si>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</si>
  <si>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</si>
  <si>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</si>
  <si>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Se remite la matriz de inclusión de cláusulas ambientales del primer trimestre del año, donde se informa por mes las cláusulas incluidas a 5 los procesos precontractuales, de conformidad con las 5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</si>
  <si>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Se remite la matriz de inclusión de cláusulas ambientales del segundo trimestre del año, donde se informa por mes las cláusulas incluidas a 1 proceso precontractual, de conformidad con la solicitud realizada al equipo de gestión ambiental. Adicionalmente, se remite el correo electrónico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</si>
  <si>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En caso de que no se realice el seguimiento se adelantará la verificación del cumplimento bajo la respuesta anual de auditoría a la Secretaría Distrital de Ambiente.
Como evidencia se tiene una matriz en Excel consolidando la información del diagnóstico y necesidades de cada elemento PEV de la entidad.</t>
  </si>
  <si>
    <t>Líder del programa de practicas sostenibles del PIGA.</t>
  </si>
  <si>
    <t>Seguimientos realizados a la implementación, control y manejo de PEV de la SDIS.</t>
  </si>
  <si>
    <t>La matriz del primer seguimiento a la implementación, control y manejo de la Publicidad Exterior Visual (PEV) de la SDIS, se tienen establecidas para el segundo trimestre del año 2023.</t>
  </si>
  <si>
    <t>Se remite la matriz correspondiente al primer seguimiento a la implementación, control y manejo del cumplimiento normativo de la Publicidad Exterior Visual de la unidades operativas de la SDIS que les aplica.</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</si>
  <si>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</si>
  <si>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</si>
  <si>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</si>
  <si>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y adicionalmente valorar la implementación de los mismos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</si>
  <si>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 las políticas, programas y metodologías de agua y energía bajo intervención ambiental / Número de unidades operativas de la entidad programadas por año) * 100</t>
  </si>
  <si>
    <t>Se remiten las 84 actas de intervención ambiental con sus respectivas listas de asistencia de las 713 programadas en el 2023, donde se puede evidenciar el seguimiento al cumplimiento e implementación de la Política Cero desperdicio de agua y cero desperdicio de energía. Estas intervenciones se adelantaron de la siguiente manera: 27 unidades operativas visitadas en el mes de febrero y 57 en el mes de marzo.</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</si>
  <si>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 la Política Cero desperdicio de agua y cero desperdicio de energía.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</si>
  <si>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</si>
  <si>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correo electrónico con la trazabilidad de la solicitud y respuesta.</t>
  </si>
  <si>
    <t>100% de contratos con cláusulas ambientales remitidos al área ambiental que aplique</t>
  </si>
  <si>
    <t>Se remite la matriz de inclusión de cláusulas ambientales del primer trimestre del año, donde se informa por mes las cláusulas incluidas a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</si>
  <si>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Se remite la matriz de inclusión de cláusulas ambientales del segundo trimestre del año, donde se informa por mes las cláusulas incluidas a los 34 procesos precontractuales, de conformidad con las 34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</si>
  <si>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R-GA-007</t>
  </si>
  <si>
    <t>Falta de conocimiento e implementación de los lineamientos ambientales y metas del Plan Institucional de Gestión Ambiental - PIGA de la SDIS.</t>
  </si>
  <si>
    <t>Posibilidad de que no se implementen los programas del Plan Institucional de Gestión Ambiental de la entidad por el no cumplimiento de las metas del plan de acción anual del PIGA.</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</si>
  <si>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</si>
  <si>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</si>
  <si>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Director(a) de Gestión Corporativa - Líder de programa del PIGA.</t>
  </si>
  <si>
    <t>(Número de socializaciones de resultados ambientales realizadas / Número socializaciones de resultados ambientales programadas) * 100</t>
  </si>
  <si>
    <t>100% de socializaciones de resultados ambientales realizadas al comité institucional de gestión y desempeño de acuerdo con la programación por año</t>
  </si>
  <si>
    <t>La primera acta con  la consolidación, el análisis y el reporte de los resultados de la implementación del Plan Institucional de Gestión Ambiental PIGA de la SDIS del comité institucional de gestión y desempeño, se tienen establecidas para el segundo trimestre del año 2023.</t>
  </si>
  <si>
    <t>Se remite la presentación y listado de asistencia del comité institucional de gestión y desempeño del pasado 26 de junio de 2023, donde se comunicaron los resultados de la implementación del Plan Institucional de Gestión Ambiental PIGA de la SDIS.
Se informa que el acta se encuentra en proceso de construcción, validación y aprobación, por lo cual una vez se cuente con esta se cargará en la carpeta de evidencias.</t>
  </si>
  <si>
    <t>Gestión Documental</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</si>
  <si>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</si>
  <si>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</si>
  <si>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Circular No 009 de 28/02/2023</t>
  </si>
  <si>
    <t>R-GD-001</t>
  </si>
  <si>
    <t>Falta de apropiación de los lineamientos,  para que sean aplicados de manera correcta por los diferentes referentes documentales en pro del cumplimiento de la política de gestión documental.</t>
  </si>
  <si>
    <t>Posibilidad de afectar negativamente la imagen de la entidad dada la pérdida y fuga de la información institucional registrada en los archivos de la entidad por falta de aplicación de los lineamientos de gestión documental, debido a su desconocimiento.</t>
  </si>
  <si>
    <t>Trimestralmente, el profesional designado por el líder del Proceso Gestión Documental para realizar los seguimientos a las dependencias del nivel central y local, lleva a cabo la socialización de los lineamientos archivísticos y temas estratégicos del Proceso Gestión documental, mediante una mesa operativa virtual y/o presencial, con el propósito de fortalecer la apropiación de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</si>
  <si>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designado por el Líder del Proceso Gestión Documental</t>
  </si>
  <si>
    <t>(Mesas operativas realizadas/ mesas operativas programadas)*100
Meta: 4 mesas operativas programadas al año</t>
  </si>
  <si>
    <t>Para el cumplimiento de esta actividad en el primer trimestre del 2023 se realizó la primera mesa operativa, en la cual se socializaron los siguientes temas:
1.Circular N. 007 del 14 de Febrero de 2023 – Implementación de Tablas de Retención Documental
2. Intervención Fondos Documentales Acumulados
3. Actualización Formato Único de Inventario Documental-FUID (FOR-GD-017)
4. Resolución 472 del 2021, Plan de Trabajo, Acta de Compromiso, Visitas de
seguimiento y Mesas Operativas
5. Directiva 003 del 2021 Lineamientos para la protección de los documentos de archivo
relacionados con la emergencia económica, social y ecológica declarada por el
gobierno nacional con ocasión del COVID-19
6. Procedimiento Disposición final contenida en la Tabla de retención documental y
documentos de apoyo PCD-GD-005
Se anexa como soporte la presentación y acta de la mesa operativa y planillas de asistencia</t>
  </si>
  <si>
    <t>13/04/2023
No se generan observaciones ni sugerencias frente al periodo reportado.
La evaluación de controles se encuentra disponible en: https://sig.sdis.gov.co/index.php/es/gestion-documental-riesgos</t>
  </si>
  <si>
    <t>Para el cumplimiento de esta actividad en el segundo trimestre del 2023 se realizó la segunda mesa operativa, en la cual se socializaron los siguientes temas:
1. Campaña Control de Acceso a los Archivos de Gestión
 2. Formulario de solicitud de Información relacionada con la información que se custodia en los Archivos de Gestión
3. Cuadros de Clasificación Documental – y nuevamente se reitera la aplicación de la Circular N. 007 del 14 de Febrero de 2023 en lo relacionado con los criterios a tener en cuenta para organizar la documentación
4. Índice de Información Clasificada y Reservada
 5. Eliminación de Documentos de Apoyo
6. Instructivo Organización de Expedientes
Se anexa como soporte en un solo archivo PDF acta, presentación y listado de asistencia</t>
  </si>
  <si>
    <t>13/7/2023
Se solicita reportar la materialización o no del riesgo para el periodo.
14/07/2023
No se generan observaciones ni sugerencias adicionales para el periodo de reporte.
La evaluación de controles se encuentra disponible en: https://sig.sdis.gov.co/index.php/es/gestion-documental-riesgos</t>
  </si>
  <si>
    <t>No se tiene control del acceso de personal de la SDIS al archivo central.</t>
  </si>
  <si>
    <t>Anualmente, el(la) gestor(a) del proceso de gestión documental socializará el instrumento para el  registro de la trazabilidad de control de acceso de personal al equipo del archivo central para su implementación. 
En caso tal, de que no se realice la socialización durante el primer trimestre se realizará la socialización en el segundo trimestre de la vigencia.
Como evidencia de la actividad se contará con el registro de asistencia a la socialización.</t>
  </si>
  <si>
    <t>El(la) gestor(a) del proceso de gestión documental</t>
  </si>
  <si>
    <t>1 socialización</t>
  </si>
  <si>
    <t xml:space="preserve">
31/12/2023</t>
  </si>
  <si>
    <t>Para el primer trimestre no se realizó socialización del instrumento en atención a que, el mismo se encuentra en revisión para su oficialización  en la Subdirección de Diseño Evaluación y Sistematización.</t>
  </si>
  <si>
    <t>Para el segundo trimestre no se realizó socialización del instrumento en atención a que el documento ha tenido varios ajustes en la revisión metodológica, sin embargo dicho documento ya se encuentra aprobado por la SDES y  actualmente se encuentra en tramites para su publicación.
Por lo tanto la socialización esta proyectada para realizarse en el mes de agosto 2023.
Como soporte de lo indicado se adjunta Memorando firmado por la Subdirectora Administrativa y Financiera  solicitando la oficialización.</t>
  </si>
  <si>
    <t>13/7/2023
Se solicita reportar la materialización o no del riesgo para el periodo.
Se debe corregir el porcentaje de avance ya que no fue realizada la actividad de control en el segundo trimestre de la vigencia.
14/07/2023
No se generan observaciones adicionales para el periodo de reporte. Se sugiere adelantar la gestión necesaria para dar cumplimiento a la acción de control.
La evaluación de controles se encuentra disponible en: https://sig.sdis.gov.co/index.php/es/gestion-documental-riesgos</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</si>
  <si>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verificación trimestral realizada y en caso de identificarse desviaciones, se remitirán los soportes de sensibilización al responsable de la administración del archivo central.</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</si>
  <si>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identificarse desviaciones, se remitirán los soportes de sensibilización al responsable de la administración del archivo central.</t>
  </si>
  <si>
    <t>El(los) responsable(s) de la administración del archivo central</t>
  </si>
  <si>
    <t>(Número de verificaciones realizadas al instrumento de control de ingreso al archivo central / 4 verificaciones programadas) * 100</t>
  </si>
  <si>
    <t>Durante el primer trimestre de 2023 en el archivo central se recibieron un total de 8 solicitudes de ingreso al archivo central con el objetivo de alistar la documentación para legalizar las transferencias documentales de dependencias como: Subdirección de Infancia, Subdirección para la familia, Subdirección de Nutrición y Abastecimiento, Subdirección de Talento Humano y de las Subdirecciones Locales de Suba, Kennedy y Tunjuelito. Se aporta correo enviado por el profesional archivista asignado al archivo central quién autoriza los ingresos y realiza el acompañamiento.</t>
  </si>
  <si>
    <t>13/04/2023
No se generan observaciones frente al periodo reportado.
Para el próximo periodo se solicita que la verificación de ingresos al archivo central se realice en el instrumento oficial y que éste evidencie el cruce de los ingresos frente a las autorizaciones de ingreso generadas, en cumplimiento de la evidencia formulada en la actividad de control.
La evaluación de controles se encuentra disponible en: https://sig.sdis.gov.co/index.php/es/gestion-documental-riesgos</t>
  </si>
  <si>
    <t>Durante el segundo trimestre de 2023 en el archivo central se recibieron un total de 14 solicitudes de ingreso con el objetivo de alistar la documentación para legalizar las transferencias documentales de las siguientes desentendencias: Subdirección de Discapacidad, Subdirección Local de Tunjuelito, Subdirección Local Kennedy, Subdirección Local de Suba, Subdirección Para la Familia, Subdirección de Contratación, Subdirección de Nutrición y Abastecimiento, Subdirección de Gestión y Talento Humano proceso Seguridad y Salud en trabajo, Subdirección Administrativa y Financiera, Comisaria de Suba 3, Subdirección para la Familia, Subdirección de Contratación, Subdirección Local de Ciudad Bolívar, Subdirección de Nutrición y Abastecimiento.
Se aporta informe que contiene el total de autorizaciones recibidas  e imagen de los correos enviados por el profesional archivista asignado al archivo central quién autoriza los ingresos y realiza el acompañamiento. 
NOTA: el instrumento que se utiliza para el ingreso al archivo central (formato), hace parte del procedimiento que se encuentra en tramites para su publicación por lo cual se continua utilizando actualmente el formato vigente.</t>
  </si>
  <si>
    <t>13/7/2023
Se solicita reportar la materialización o no del riesgo para el periodo.
14/07/2023
No se generan observaciones  ni sugerencias adicionales para el periodo de reporte. 
La evaluación de controles se encuentra disponible en: https://sig.sdis.gov.co/index.php/es/gestion-documental-riesgos</t>
  </si>
  <si>
    <t>Gestión Logística</t>
  </si>
  <si>
    <t>Administrar, gestionar y supervisar los bienes de apoyo a la operación y servicios logísticos para el normal funcionamiento de la entidad, dando cumplimiento a lo establecido en la normativa vigente.</t>
  </si>
  <si>
    <t>Registrar  las cuentas clientes de los servicios públicos de las Unidades Operativas  y de nuevos predios sobre los que la Secretaría Distrital de Integración Social debe asumir el pago de los Servicios Públicos</t>
  </si>
  <si>
    <t>R-GL-002</t>
  </si>
  <si>
    <t>Inadecuada administración de los bienes en  diferentes unidades operativas de la entidad.</t>
  </si>
  <si>
    <t>Posibilidad de pérdida reputacional en la imagen institucional de la Secretaría Distrital de Integración Social por fallas en la ampliación de los procedimientos de inventarios, debido al desconocimiento y/o desviación en la ejecución de las actividades asociadas con la gestión de los bienes de inventarios.</t>
  </si>
  <si>
    <t>Trimestralmente, el funcionario(a) o contratista asignado(a) por el Subdirector(a) Administrativo(a) y Financiero(a), es el responsable de realizar y acompañar las pruebas representativas con el objetivo de controlar los bienes de inventarios a las unidades operativas de la Entidad. 
En caso tal, de no realizar las pruebas representativas, se enviará un documento técnico justificando la razón por la cuál no se realizaron las pruebas representativas y se procederá a ejecutar la actividad en el siguiente periodo. 
Como evidencia de la actividad de control, se remitirán los formatos firmados de las pruebas representativas realizadas o el documento técnico de justificación.</t>
  </si>
  <si>
    <t>El funcionario(a) o contratista asignado(a) por el Subdirector(a) Administrativo(a) y Financiero(a)</t>
  </si>
  <si>
    <t>(Unidades operativas con prueba representativa/Total de Unidades Operativas)*100</t>
  </si>
  <si>
    <t>Durante el primer trimestre de 2023 se llevaron a cabo 90 pruebas representativas de inventario, equivalentes al 15,76%.
Como evidencia se cuenta con carpeta en SharePoint con los archivos de las pruebas realizadas</t>
  </si>
  <si>
    <t>12/04/2023.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</si>
  <si>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Durante el segundo trimestre de 2023 se llevaron a cabo 233 pruebas representativas de inventario, equivalentes al 41% , logrando un acumulado de 57% en lo corrido de la vigencia. 
Como evidencia se cuenta con carpeta en SharePoint con los archivos de las pruebas realizadas</t>
  </si>
  <si>
    <t>12/07/2023.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</si>
  <si>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Los bienes asignados a un responsable se transfieren a otro responsable sin autorización y sin enviar información al grupo de inventarios de la Subdirección Administrativa y Financiera</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</si>
  <si>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la aplicación de los traslados remitidos por las Subdirecciones Técnicas y Locales.
En caso tal de no realizar la verificación, es necesario requerir a la Subdirección de Investigación e Información un reporte desde SEVEN para ejecutar el control de verificación sobre los traslados de bienes.
Como evidencia se remite cuadro de Excel de los traslados aplicados mensualmente o solicitud de la información a la Subdirección de Investigación e Información.</t>
  </si>
  <si>
    <t>El funcionario(a) o contratista asignado(a) por el Subdirector(a) Administrativo(a) y Financiero(a</t>
  </si>
  <si>
    <t>(Matriz de traslados reportada / 10 Matrices de y traslados programadas)*100</t>
  </si>
  <si>
    <t>Durante el primer trimestre del 2023 se recibieron 1896 solicitudes de traslados,  las cuales fueron verificadas y atendidas en su totalidad (100%). 
Como evidencia se suministra carpeta compartida en SharePoint de los traslados efectuados durante el primer trimestre en todas las localidades y unidades operativas de la SDIS.</t>
  </si>
  <si>
    <t>12/04/2023. Se recomienda revisar el avance y evidencias aportadas, ya que se habla de las solicitudes de traslados y no de la verificación de la información, de acuerdo a lo establecido en la actividad de control.
13/04/2023 Se recomienda verificar la evidencia formulada, de tal forma que soporte la gestión realizada.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</si>
  <si>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Durante el segundo trimestre del 2023 se recibieron 1.681 solicitudes de traslado, las cuales fueron atendidas al 100%. 
Como evidencia se suministra carpeta compartida en SharePoint de los traslados efectuados durante el segundo trimestre en todas las localidades y unidades operativas de la SDIS.</t>
  </si>
  <si>
    <t>Falta de oportunidad en el suministro de información en tiempo real del inicio y/o terminación de contratos de arrendamiento y apertura de  Unidades Operativas</t>
  </si>
  <si>
    <t>Semestralmente, el funcionario o contratista asignado por el líder del proceso será el responsable de realizar una socialización de sensibilización que tiene como objetivo promover el uso responsable de los bienes en la entidad. En el evento que no se pueda llevar a cabo la campaña de sensibilización se envían correos electrónicos haciendo énfasis en el uso responsable de los bienes y el cumplimiento de los procedimientos y lineamientos establecidos por el proceso de gestión logística.
Como evidencia se tienen los listados de asistencia a las socializaciones de sensibilización o los correos electrónicos de uso responsable de los bienes.</t>
  </si>
  <si>
    <t>2 listados semestrales de asistencia a la socialización o correos semestrales de uso responsable de los bienes</t>
  </si>
  <si>
    <t>Durante el primer trimestre del 2023 se realizaron 4 socializaciones,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</si>
  <si>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Durante el segundo trimestre del 2023 se realizaron 4 socializaciones para un total de 8, dichas socializaciones fueron dirigidos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</si>
  <si>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12/07/2023. Se recomienda revisar las evidencias, solo se deben aportar las que soportan la gestión del II trimestre.
17/07/2023.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</si>
  <si>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R-GL-003</t>
  </si>
  <si>
    <t xml:space="preserve">Posibilidad de realizar pagos extemporáneos y de reconexiones lo que ocasionaría cobros adicionales al consumo de los servicios públicos y  la suspensión temporal de los mismos por parte de las empresas que suministran estos servicios, generando inconvenientes en la prestación de los servicios misionales que ofrece la Secretaría Distrital de Integración Social a los usuarios. </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</si>
  <si>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En caso  de que no se realice la actualización de las bases de datos de los servicios públicos, se remitirán los correos de solicitud de notificación de novedades en la inclusión y exclusión de predios a la Subdirección de Plantas Físicas, Subdirecciones locales y Direcciones Técnicas.
Como evidencia se cuenta con la bases de datos de servicios públicos actualizada con la información obtenida a partir de las actas entregadas por la Subdirección de  Plantas Físicas, Subdirecciones Locales y Direcciones Técnicas o correos electrónicos.</t>
  </si>
  <si>
    <t>(Número de bases de datos actualizadas / 10 bases de datos programados para la vigencia) * 100
Nota, avance trimestral:
I. 1 matriz 10%
II. 3 matrices 30%
III. 3 matrices 30%
IV: 3 matrices 30%</t>
  </si>
  <si>
    <t>Durante el periodo fueron recibidas  14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</si>
  <si>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Durante el periodo fueron recibidas  7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</si>
  <si>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</si>
  <si>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</si>
  <si>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Revisar y evaluar los requisitos legales vigentes y otros aplicables a los 20 procesos del Sistema de Gestión de la Entidad</t>
  </si>
  <si>
    <t>Circular  No 009 - 28/02/2023</t>
  </si>
  <si>
    <t>R-GJ-001</t>
  </si>
  <si>
    <t xml:space="preserve">No se identifican oportunamente los diferentes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</si>
  <si>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</si>
  <si>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</si>
  <si>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 y otros aplicables</t>
  </si>
  <si>
    <t>(No de matrices de  requisitos legales aplicables de la Entidad actualizada/ 2 matrices de  requisitos legales aplicables de la Entidad programadas)100
1 trimestre: 25%, Solicitud de insumos (requisitos legales de los procesos)
2 trimestre: 25%. Publicación en la pagina web de la Entidad, de la evaluación de la matriz de  requisitos legales aplicables de la Entidad del  1 semestre
3 trimestre: 25%, Solicitud de insumos (requisitos legales de los procesos)
4 trimestre 25%. Publicación en la pagina web de la Entidad, de la evaluación de la matriz de  requisitos legales aplicables de la Entidad del  2 semestre</t>
  </si>
  <si>
    <t xml:space="preserve">100% 
que equivale a 2 evaluaciones publicadas de las matrices de  requisitos legales aplicables de la Entidad </t>
  </si>
  <si>
    <t xml:space="preserve">La Oficina  Jurídica durante el primer trimestre del presente año, a través de la administradora del Procedimiento de Requisitos Legales y Otros aplicables, realiza la solicitud a los gestores de procesos el día 30 de marzo de 2023, por medio de un correo electrónico de la actualización de la matriz de requisitos legales, conforme a lo establecido en el Procedimiento “Identificación y seguimiento de requisitos legales y otros aplicables”, Código PCD-GJ-001.
Se deben recibir todas las matrices de cada proceso y realizar la evaluación para el primer trimestre del presente año.
Se adjunta como evidencia el pantallazo de la solicitud de los insumos.
</t>
  </si>
  <si>
    <t>12/04/2023
No se generan observaciones ni sugerencias frente al reporte del periodo.
La evaluación de controles se encuentra disponible en: https://sig.sdis.gov.co/index.php/es/gestion-juridica-riesgos</t>
  </si>
  <si>
    <t>Durante el segundo trimestre del presente año, la Oficina jurídica, recibió las matrices de los 19 procesos de la Entidad.
La administradora del procedimiento de Requisitos legales y otros aplicables, consolido en una sola matriz los 19 procesos con su respectiva normativa y realizo la evaluación de cada una de las matrices o procesos de los requisitos legales de la Entidad, correspondiente la vigencia del primer semestre de 2023.
El 29 de junio de 2023, en la pagina web de la Entidad, queda publicada la matriz con la respectiva autoevaluación de los requisitos legales. 
https://www.integracionsocial.gov.co/index.php/regimen-legal/documentos/requisitos-legales-de-la-entidad-por-procesos
Se adjunta como evidencia la matriz de la evaluación del primer semestre de 2023 y el pantallazo de la publicación en la página web de la Entidad.</t>
  </si>
  <si>
    <t>12/07/2023
No se generan observaciones ni sugerencias frente al reporte del periodo.
La evaluación de controles se encuentra disponible en: https://sig.sdis.gov.co/index.php/es/gestion-juridica-riesgos</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</si>
  <si>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</si>
  <si>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</si>
  <si>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</si>
  <si>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</si>
  <si>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Jurídica
Como evidencia se adjuntara un memorando con periodicidad trimestral o un listado de asistencia de la reunión.
</t>
  </si>
  <si>
    <t xml:space="preserve">
Gestor del Proceso de Gestión Jurídica</t>
  </si>
  <si>
    <t>(Número de memorandos de comunicación remitidos/ 4 memorandos programados) 100</t>
  </si>
  <si>
    <t>100% que corresponde a 4 memorandos de comunicación remitidos</t>
  </si>
  <si>
    <t xml:space="preserve">En el primer trimestre del año 2023,  el jefe de la Oficina Jurídica remite el 28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</si>
  <si>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12/04/2023
No se generan observaciones frente al reporte del periodo.
Se sugiere revisar la pertinencia de ampliar la información contenida en los memorandos generados, incluyendo los parámetros o recomendaciones específicas y de carácter prioritario que se deberían cumplir para la prevención del año antijurídico, además de remitir a los procedimientos del proceso.
La evaluación de controles se encuentra disponible en: https://sig.sdis.gov.co/index.php/es/gestion-juridica-riesgos</t>
  </si>
  <si>
    <t xml:space="preserve">El segundo trimestre del año 2023,  el jefe de la Oficina Jurídica remite el 20 de junio del presente año, un memorando a través de a los Jefes Oficinas Asesoras, Subsecretaria, Dirección Gestión Corporativa, Dirección de Análisis y Diseño Estratégico, Dirección Territorial, Dirección Poblacional, Dirección de Nutrición y Abastecimiento, Dirección para inclusión y las familias, Dirección transferencias,  haciendo las respectivas recomendaciones para la prevención del daño antijurídico y con el fin de generar una adecuada articulación entre la Oficina Jurídica y las áreas técnicas.
Se adjunta como evidencia  el respectivo memorando.
</t>
  </si>
  <si>
    <t>Sistema de gestión</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</si>
  <si>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</si>
  <si>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</si>
  <si>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</si>
  <si>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</si>
  <si>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</si>
  <si>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Anualmente, los profesionales del equipo de gestores de la Subdirección de Diseño, Evaluación y Sistematización para el Sistema de Gestión-SG realizan inducción al rol de los gestores de proceso y dependencia, mediante la presentación de los ejes temáticos definidos en el mecanismo interno de socialización del SG, con el fin de suministrar los conceptos básicos que debe conocer el gestor para el desempeño de sus responsabilidades. 
En caso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</si>
  <si>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Profesionales del Equipo de Gestores de la Subdirección de Diseño, Evaluación y Sistematización para el Sistema de Gestión</t>
  </si>
  <si>
    <t>(N° de gestores que asistieron a inducción o recibieron acceso a los recursos en el periodo / N° de gestores designados en el periodo)*100
Nota: El resultado del indicador para el cierre de la vigencia corresponde al calculo acumulado.</t>
  </si>
  <si>
    <t>Durante el primer trimestre se recibió la designación de 53 gestores de procesos y dependencias, correspondientes a 18 procesos y 46 dependencias de la entidad. El total de gestores no coincide con el total de procesos y dependencias debido a que algunos gestores desempeñan ambos roles y/o tienen a cargo mas de un proceso. Por su parte, un proceso no realizó designación de gestor, informando que la misma se encuentra pendiente.
Durante la semana del 6 al 10 de marzo, se llevó a cabo la Semana de inducción y reinducción al SG 2023, en la cual se contó con la participación del total de gestores designados para 18 procesos y las 46 dependencias de la entidad.
Como evidencia se presenta el Directorio de gestores 2023, con la relación de gestores y fechas en que fue recibida la designación, además de los registros de asistencia a la semana de inducción.</t>
  </si>
  <si>
    <t>14/04/2023
No se generan observaciones respecto a los avances y evidencias presentados en el monitoreo al riesgo de gestión.
Evaluación de controles: https://sig.sdis.gov.co/index.php/es/proceso-de-gestion-del-sistema-integrado-riesgos</t>
  </si>
  <si>
    <t>Durante el segundo trimestre se recibió la designación de 13 gestores de procesos y dependencias, correspondientes a 5 procesos y 10 dependencias de la entidad. El total de gestores no coincide con el total de procesos y dependencias debido a que algunos gestores tienen a cargo mas de un proceso o dependencia.
Los gestores designados recibieron el acceso a los recursos de inducción y socialización que se encuentran disponibles en la caja de herramientas del módulo web del SG (mapa de procesos). Una de las gestoras designadas en el periodo ya había participado en la Semana de inducción y reinducción al SG 2023, llevada a cabo en el mes de marzo.
A la fecha se tiene pendiente el envío de recursos de inducción a un gestor de proceso y dos gestores de dependencia, lo cual se realizará de manera prioritaria en el mes de julio.
Como evidencia se presenta el Directorio de gestores 2023, con la relación de gestores y fechas en que fue recibida la designación, además de los correos de envío de los recursos de inducción.</t>
  </si>
  <si>
    <t>14/07/2023
No se generan observaciones respecto a los avances y evidencias presentados en el monitoreo al riesgo de gestión.
Evaluación de controles: https://sig.sdis.gov.co/index.php/es/proceso-de-gestion-del-sistema-integrado-riesgos</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</si>
  <si>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</si>
  <si>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Director(a) de Análisis y Diseño Estratégico o Subdirector(a) de Diseño, Evaluación y Sistematización</t>
  </si>
  <si>
    <t>(N° de memorandos o comunicaciones enviadas / N° de memorandos o comunicaciones programados para envío) * 100
Meta: 1 memorando o comunicación.</t>
  </si>
  <si>
    <t>Mediante memorando I2023002476 del 27/01/2023, la Directora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</si>
  <si>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Esta actividad de control se encontraba programada para ejecución en el primer trimestre y fue cumplida en su totalidad.</t>
  </si>
  <si>
    <t>Consolidar el Plan de Ajuste y Sostenibilidad del Modelo Integrado de Planeación y Gestión-MIPG, y establecer las orientaciones para la implementación de las Políticas de Gestión y Desempeño y el componente ambiental.</t>
  </si>
  <si>
    <t>R-SG-002</t>
  </si>
  <si>
    <t>1. Retrasos en la ejecución o reporte de las actividades definidas en el Plan de ajuste y sostenibilidad del MIPG, por parte de las dependencias responsables de las políticas de gestión y desempeño.</t>
  </si>
  <si>
    <t>Posibilidad de que el Plan de ajuste y sostenibilidad del MIPG no alcance un cumplimiento sobresaliente (&gt;=90%), por retrasos en las actividades programadas.</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</si>
  <si>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En caso de identificar retrasos o incumplimientos, se generan alertas dirigidas a los líderes responsables. Si algún líder de política no realiza el reporte, se presentan los resultados en el Comité Institucional de Gestión y Desempeño, informando las dependencias que no presentaron avance.
Como evidencias se cuenta con el Plan de ajuste y sostenibilidad consolidado y publicado con los seguimientos por trimestre; además de los memorandos o correos de alerta o actas del CIGD, cuando corresponda.</t>
  </si>
  <si>
    <t>(N° de seguimientos al Plan de ajuste y sostenibilidad del MIPG realizados / N° de seguimientos al Plan de ajuste y sostenibilidad del MIPG programados)*100
Meta: tres (3) seguimientos realizados.</t>
  </si>
  <si>
    <t>La actividad de control se encuentra programada para dar inicio a partir del segundo trimestre 2023.</t>
  </si>
  <si>
    <t>En el mes de abril se realizó validación de los avances reportados por los lideres de las políticas de gestión y desempeño en el marco del Plan de Ajuste y Sostenibilidad del MIPG, consolidando los respectivos resultados con corte al 30 de marzo de 2023. Para el periodo no se identificaron retrasos o incumplimientos, por lo cual no se requirió el envío de alertas dirigidas a los líderes responsables.
Como evidencia se presenta la matriz del Plan de ajuste y sostenibilidad consolidado y publicado con el seguimiento del primer trimestre 2023,
Publicación en web: https://www.integracionsocial.gov.co/index.php/entidad/sistema-integrado-de-gestion/plan-de-adecuacion-sig-mipg</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</si>
  <si>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</si>
  <si>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</si>
  <si>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R-AC-001</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</si>
  <si>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</si>
  <si>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</si>
  <si>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</si>
  <si>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</si>
  <si>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12 correos electrónicos de verificación a la calidad y seguridad de la información del plan de mejoramiento institucional
Nota: el avance en cada trimestre es de 25%</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</si>
  <si>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11/01/2023, 10/02/2023 y 10/03/2023 a los profesionales de la OCI, informado el resultado de la verificación a la calidad y seguridad de la información. </t>
  </si>
  <si>
    <t>10/04/2023.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</si>
  <si>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5/04/2023, 10/05/2023 y 13/06/2023 a los profesionales de la OCI, informado el resultado de la verificación a la calidad y seguridad de la información. </t>
  </si>
  <si>
    <t>11/04/2023.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</si>
  <si>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</si>
  <si>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</si>
  <si>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</si>
  <si>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Circular N° 11 - 14/03/2023</t>
  </si>
  <si>
    <t>R-IVC-001</t>
  </si>
  <si>
    <t>En algunos casos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</si>
  <si>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</si>
  <si>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En el caso de no realizarse la reunión programada,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</si>
  <si>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</si>
  <si>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(Número de reuniones de los equipos técnicos realizadas / Número de reuniones de los equipos técnicos programadas) * 100
Nota: son 2 servicios sociales sujetos a inspección y vigilancia</t>
  </si>
  <si>
    <t>Durante el primer trimestre de 2023, no se requirió la realización de reuniones de unificación de criterios frente a los requisitos puntuales que se deben cumplir en la prestación de los servicios sociales. Se programarán posteriormente de acuerdo con la agenta de los técnicos de las diferentes áreas.</t>
  </si>
  <si>
    <t>11/04/2023.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</si>
  <si>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segundo trimestre de 2023, no se requirió la realización de reuniones de unificación de criterios frente a los requisitos puntuales que se deben cumplir en la prestación de los servicios sociales. Se programarán posteriormente de acuerdo con la agenda de los técnicos de las diferentes áreas.</t>
  </si>
  <si>
    <t>10/07/2023.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</si>
  <si>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</si>
  <si>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</si>
  <si>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</si>
  <si>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</si>
  <si>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mensualmente para cada servicio.</t>
  </si>
  <si>
    <t>Profesional administrativo del equipo de Inspección y Vigilancia</t>
  </si>
  <si>
    <t xml:space="preserve">(Número de copias backup del consolidado de visitas de los servicios sociales realizadas en el periodo / Número de copias del consolidado de visitas de los servicios sociales programadas en el periodo) * 100 </t>
  </si>
  <si>
    <t>Durante el primer trimestre, se realizó la programación de visitas para los servicios de educación inicial, persona mayor y casas de la sabiduría;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7 cotejos de información en las bases de datos y en los soportes generados en cada visita (las actas e instrumentos únicos de verificación (físico), 3 para persona mayor (enero, febrero y marzo) 3 para educación inicial (enero, febrero y marzo) y 1 para casas de la sabiduría (marzo).
Se realizó la actualización de los archivos de consolidados de visitas de los servicios de educación inicial y persona mayor conforme las visitas realizadas mensualmente.
Evidencia: copias de los archivos de consolidados de visitas por mes.</t>
  </si>
  <si>
    <t>Durante el segundo trimestre, se realizó la programación de visitas para los servicios de educación inicial y persona mayor; en abril, mayo y junio se realizó visita a los dos servicios realizando verificación de estándares y la continuidad de mismos. 
Se realizaron 6 cotejos de información en las bases de datos y en los soportes generados en cada visita (las actas e instrumentos únicos de verificación (físico), 3 para persona mayor (abril, mayo y junio) 3 para educación inicial (abril, mayo y junio)
Se realizó la actualización de los archivos de consolidados de visitas de los servicios de educación inicial y persona mayor conforme las visitas realizadas mensualmente.
Evidencia: copias de los archivos de consolidados de visitas por mes.</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</si>
  <si>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</si>
  <si>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</si>
  <si>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 xml:space="preserve">(Número de seguimientos realizados de la producción del aplicativo SIRSS / Número de seguimientos programados de la producción del aplicativo SIRSS) *100 </t>
  </si>
  <si>
    <t>Durante el primer trimestre, se realizó una reunión para la contextualización sobre el mejoramiento del SIRSS con el Subdirector de Investigación e Información. Por otra parte se envío a dicha Subdirección, el diagrama del SIRSS, el contexto visualización para actualizar pagina de inicio y el correo solicitando el avance del ajuste correspondiente a la pagina web inicial del SIRSS antiguo.
Evidencias: Correos de seguimiento y pantallazo en teams de reunión</t>
  </si>
  <si>
    <t>Durante el segundo trimestre, se hizo seguimiento por correo electrónico a la planeación proyectada para la siguiente fase del proceso para el mejoramiento del SIRSS, en respuesta el equipo de la Subdirección de Investigación e Información envío un excel con el estado de avances y programó una reunión. El 2 de junio 2023 se asistió a la reunión de seguimiento al desarrollo del aplicativo SIRSS, en la cual se despejaron dudas generadas por el equipo de requerimientos de la Subdirección de Investigación e Información (SII), quedando pendiente programar una nueva jornada de trabajo para validar avances del proceso por parte de la SII.
Evidencias: correos de seguimiento, captura de pantalla del chat de la sesión realizada y enlace de la grabación de reunión</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</si>
  <si>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En caso tal de no poder realizar el backup, se realizará en la segunda semana del mes siguiente.
Como evidencia queda el Link ONEDRIVE del backup mensual de IVC.</t>
  </si>
  <si>
    <t>(Número de backups realizados / Número de backups programados) * 100
Nota: para cada trimestre se contaran con 3 backups.</t>
  </si>
  <si>
    <t>Se realiza Backup del primer trimestre de las bases de IVC, de acuerdo con la recomendación de Sistemas, en:  https://sdisgovco-my.sharepoint.com/:f:/g/personal/nolarte_sdis_gov_co/EpMV4e14I5RJjn1MuANlH1UB8wUkHSMYv1Q7pAvDwLzdqA?e=IY7Q6m</t>
  </si>
  <si>
    <t>Se realiza Backup del segundo trimestre de las bases de IVC, de acuerdo con la recomendación de Sistemas, en: https://sdisgovco-my.sharepoint.com/:f:/g/personal/inspeccionyvigilanciadess_sdis_gov_co/Elj5Hd_OeZtBpwgjOd8tqJ8BuKfWzF3TMPZfjAA3794QaA?e=5BrMnP</t>
  </si>
  <si>
    <t>PROCESO SISTEMA DE GESTIÓN
FORMATO FORMULACIÓN Y SEGUIMIENTO A INDICADORES DE GESTIÓN</t>
  </si>
  <si>
    <t>Código: FOR-SG-010</t>
  </si>
  <si>
    <t>Versión: 2</t>
  </si>
  <si>
    <t>Fecha: Memo  I2021033080 - 02/11/2021</t>
  </si>
  <si>
    <t>PERIODO DEL SEGUIMIENTO:</t>
  </si>
  <si>
    <t>De</t>
  </si>
  <si>
    <t>Enero</t>
  </si>
  <si>
    <t>A</t>
  </si>
  <si>
    <t>Junio</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</si>
  <si>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</si>
  <si>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</si>
  <si>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</si>
  <si>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</si>
  <si>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</si>
  <si>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</si>
  <si>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</si>
  <si>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</si>
  <si>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</si>
  <si>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</si>
  <si>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</si>
  <si>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</si>
  <si>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Julio</t>
  </si>
  <si>
    <t>Agosto</t>
  </si>
  <si>
    <t>Septiembre</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</si>
  <si>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</si>
  <si>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</si>
  <si>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</si>
  <si>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</si>
  <si>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</si>
  <si>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</si>
  <si>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</si>
  <si>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</si>
  <si>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</si>
  <si>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</si>
  <si>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</si>
  <si>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</si>
  <si>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</si>
  <si>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</si>
  <si>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</si>
  <si>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</si>
  <si>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</si>
  <si>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</si>
  <si>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</si>
  <si>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</si>
  <si>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</si>
  <si>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</si>
  <si>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</si>
  <si>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</si>
  <si>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</si>
  <si>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</si>
  <si>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</si>
  <si>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</si>
  <si>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</si>
  <si>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</si>
  <si>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</si>
  <si>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</si>
  <si>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</si>
  <si>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</si>
  <si>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</si>
  <si>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</si>
  <si>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</si>
  <si>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</si>
  <si>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</si>
  <si>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</si>
  <si>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</si>
  <si>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 xml:space="preserve">Durante el mes de enero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Realización de una (1) jornada de inducción dirigida (3) designados de la operación del Sistema Distrital para la Gestión de peticiones ciudadanas. </t>
  </si>
  <si>
    <t xml:space="preserve">13/03/2023:
No se generan observaciones respecto al análisis reportado para el seguimiento del indicador. </t>
  </si>
  <si>
    <t>Durante el mes de febrero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y herramienta teams, para aclarar dudas respecto al trámite de las peticiones y operación de la plataforma Bogotá te Escucha.
• Se desarrolló proceso de fortalecimiento en temas relacionados con el SIAC y  pqrs a  (20) participantes.</t>
  </si>
  <si>
    <t>Durante el primer trimestre de 2023, la entrega de respuestas a las peticiones ciudadanas alcanzó un 83,63% de oportunidad. La entidad emitió respuesta a un total de ocho mil ciento noventa y cuatro (8.194) peticiones de las cuales, se respondieron dentro de los términos legales (oportunamente), seis mil ochocientos cincuenta y tres (6.853). De acuerdo con la información anterior, el 100% de la meta no se alcanzó por: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 Envío semanal de alertas tempranas (correos electrónicos) a las dependencias parametrizadas, con requerimientos próximos a vencer. 
 Se adelantan procesos de inducción y re-inducción, que se requieran (a los servidores, servidoras y contratistas de la entidad).
 Se realiza soporte constante (a través de WhatsApp-teams y telefónicamente) a los designados para la operación de Bogotá te escucha, sobre el trámite de peticiones ciudadanas en la entidad, y el uso eficiente de la plataforma. 
 Socialización  vía email de pieza comunicativa sobre tips de oportunidad acerca de los tiempos legales para el trámite de las peticiones. La cual es trasmitida por el boletín y correos masivos semanales de comunicaciones.</t>
  </si>
  <si>
    <t xml:space="preserve">11/04/2023:
Revisar la redacción resaltada, el periodo a reportar es enero marzo de 2023.
12/04/2023:
No se generan observaciones respecto al análisis y evidencias reportados para el seguimiento del indicador. </t>
  </si>
  <si>
    <t xml:space="preserve">Durante el mes de abril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En articulación con la secretaría general, se desarrollaron procesos de fortalecimiento en temas relacionados con PQRS a  (49) participantes de diferentes dependencias de la SDIS.
</t>
  </si>
  <si>
    <t xml:space="preserve">08/05/2023:
No se generan observaciones respecto al análisis reportado para el seguimiento del indicador. </t>
  </si>
  <si>
    <t>Durante el mes de mayo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así como también se envió de los criterios de calidad de la respuesta, dentro de los que se encuentra una pieza comunicativa mediante la cual se indican los tiempos legales de respuesta de acuerdo a la ley 1755. 
• Soporte permanente con designados(as) a través del grupo de WhatsApp, llamadas telefónicas y herramienta teams para aclarar dudas respecto al trámite de las peticiones y operación de la plataforma Bogotá te escucha.
• Se desarrollo mesa de trabajo en la que participaron la veeduría, el área de IMG y el SIAC con el objetivo de buscar alternativas que generen un impacto sobre el alto numero de peticiones que se reportan como vencidas para la entidad, la cual es la que mayor cantidad de peticiones en vencimiento reporta para el mes de mayo. Producto de esta reunión se llegan a acuerdos para ser efectivos en la oportunidad de la respuesta.</t>
  </si>
  <si>
    <t xml:space="preserve">09/06/2023:
No se generan observaciones respecto al análisis reportado para el seguimiento del indicador. </t>
  </si>
  <si>
    <t>Entre el 1 de abril y el 30 de junio de 2023, la entrega de respuestas a las peticiones ciudadanas alcanzó un 47.36% de oportunidad.  La entidad emitió respuesta a un total de Quince mil cuatrocientos sesenta y seis (15.466) peticiones de las cuales  siete mil trescientos veinte cuatro (7.324) peticiones se respondieron dentro de los términos legales (oportunamente) 
De acuerdo con la información anterior, el 100% de la meta no se alcanzó por:
*Dependencias con peticiones sin respuesta correspondientes a trimestres anteriores.
*Rotación de designados para la operación de la plataforma Bogotá te escucha y la vinculación de nuevo talento humano en los equipos de trabajo de algunas dependencias, lo que demoró la oportunidad en la entrega de respuestas a la ciudadanía. 
*Cargue extemporáneo de respuestas a peticiones ciudadanas, en la plataforma Bogotá te escucha, aun cuando la entrega se realizó en los términos de ley, por lo cual, el SIAC continúa implementado la verificación  de las  respuestas a peticiones entregadas oportunamente;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*Envío semanal de alertas tempranas (correos electrónicos) a las dependencias parametrizadas, con requerimientos próximos a vencer. 
*Se adelantan procesos de inducción y re-inducción, que se requieran (a los servidores, servidoras y contratistas de la entidad).
*Se realiza soporte constante (a través de WhatsApp-teams y telefónicamente) a los designados para la operación de Bogotá te escucha, sobre el trámite de peticiones ciudadanas en la entidad, y el uso eficiente de la plataforma. 
*Socialización vía email de pieza comunicativa sobre tips de oportunidad acerca de los tiempos legales para el trámite de las peticiones. La cual es trasmitida por el boletín y correos masivos semanales de comunicaciones.</t>
  </si>
  <si>
    <t xml:space="preserve">11/07/2023:
Revisar y ajustar redacción, cargar evidencias en la carpeta destinada para tal fin, de igual manera en el archivo de evidencia no se puede identificar el total de peticiones recibidas en el periodo, revisar y ajustar.
13/07/2023:
No se generan observaciones respecto al análisis y evidencias reportados para el seguimiento del indicador. Sin embargo, se recomienda revisar los ajustes que se deban realizar para poder subir el porcentaje de cumplimiento que para el periodo reportado bajó ostensiblemente.
</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</si>
  <si>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</si>
  <si>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</si>
  <si>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</si>
  <si>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</si>
  <si>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</si>
  <si>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</si>
  <si>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</si>
  <si>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</si>
  <si>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Reporte Epi-info</t>
  </si>
  <si>
    <t xml:space="preserve">Para el mes de Enero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una (1)  de las  respuestas analizadas  incumplió este criterio .  
• Se generaron envíos de  correos masivos por boletín electrónico  con los criterios de calidad, claridad y coherencia.                                                                                                    </t>
  </si>
  <si>
    <t xml:space="preserve">Para el mes de Febrero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la totalidad de las  respuestas    analizadas  cumplieron con  este criterio.        
• Se generaron envíos de  correos masivos por boletín electrónico  con los criterios de calidad, claridad y coherencia .                                                                                                  
</t>
  </si>
  <si>
    <t>Entre el 1 de Enero y el 31 de Marzo de 2023, el equipo del Servicio Integral de Atención a la Ciudadanía SIAC, realizó seguimiento al cumplimiento del criterio de coherencia a las respuestas a peticiones ciudadanas emitidas por la entidad; de un universo de cuatro mil doscientos cincuenta y uno (4.251) peticiones con respuesta definitiva, se tomó una muestra aleatoria (a través del aplicativo Epi-info) de ciento noventa y cuatro (194), para analizar el cumplimiento de criterios de calidad (coherencia, claridad y calidez) de las cuales, dos (2) hacen referencia a  reconocimientos positivos, y nueve (9) peticiones se cerraron con el evento de cierre con respuesta definitiva sin embargo, no tienen la respuesta formal cargada en el sistema de Bogotá te escucha o se utilizaron documentos que no permiten realizar el análisis por lo tanto no aplican.
                                                                                                                                                                                   En este orden de ideas, se verifica el cumplimiento a ciento ochenta y tres (183) respuestas, encontrando que dos(2) no cumplen el criterio de coherencia, (1) una no cumple el criterio de claridad  y tres (3) respuestas no cumplen con el criterio de calidez. 
Por lo anterior, mediante memorando interno se informa a las áreas responsables sobre los hallazgos encontrados en el análisis realizado aportando alternativas de mejora (tips de lenguaje claro, claves para la redacción, entre otros) para cumplir con los criterios de calidad. 
Adicionalmente,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t>
  </si>
  <si>
    <t xml:space="preserve">11/04/2023:
No se generan observaciones respecto al análisis y evidencias reportados para el seguimiento del indicador. </t>
  </si>
  <si>
    <r>
      <t xml:space="preserve">Para el mes de Abril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todas las  respuestas analizadas  cumplen con el criterio de coherencia.
</t>
    </r>
    <r>
      <rPr>
        <b/>
        <sz val="9"/>
        <color theme="1"/>
        <rFont val="Arial"/>
        <family val="2"/>
      </rPr>
      <t xml:space="preserve">• </t>
    </r>
    <r>
      <rPr>
        <sz val="9"/>
        <color theme="1"/>
        <rFont val="Arial"/>
        <family val="2"/>
      </rPr>
      <t xml:space="preserve">Se generaron envíos de  correos masivos por boletín electrónico  con los criterios de calidad, claridad y coherencia.
• Mediante memorando interno se informa a las áreas responsables sobre los hallazgos encontrados en el análisis realizado aportando alternativas de mejora (tips de lenguaje claro, claves para la redacción, entre otros) para cumplir con los criterios de calidad.                                                                                                  </t>
    </r>
  </si>
  <si>
    <t xml:space="preserve">Para este periodo del mes de  Mayo el equipo del Servicio Integral de Atención a la Ciudadanía -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el equipo SIAC continua la socialización vía mailing, al talento humano de la entidad pieza comunicativa relacionada con los criterios de calidad recordando los tips que nos ayuden a dar respuesta a lo que el ciudadano está solicitando.     
Es de resaltar que durante este mes no se emitieron memorando por incumplimiento a alguno de los criterios de calidad, calidez y  coherencia.   </t>
  </si>
  <si>
    <r>
      <t>Entre el 1 de Abril y el 30 de junio de 2023, el equipo del Servicio Integral de Atención a la Ciudadanía SIAC, realizó seguimiento mensual al cumplimiento del criterio de coherencia a las respuestas a peticiones ciudadanas emitidas por la entidad; de un universo de 10.604</t>
    </r>
    <r>
      <rPr>
        <strike/>
        <sz val="9"/>
        <rFont val="Arial"/>
        <family val="2"/>
      </rPr>
      <t xml:space="preserve"> </t>
    </r>
    <r>
      <rPr>
        <sz val="9"/>
        <rFont val="Arial"/>
        <family val="2"/>
      </rPr>
      <t>peticiones con respuesta definitiva, se tomó una muestra aleatoria (a través del aplicativo Epi-info) de 198, peticiones ciudadanas con el fin de identificar el cumplimiento de los atributos de calidad de las respuestas entregadas a la ciudadanía, como son: coherencia, claridad y calidez. En el seguimiento realizado se encontró que 4 no cumplen el criterio de coherencia, cinco (5) no cumplen el criterio de claridad y dos (2) respuestas no cumplen con el criterio de calidez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t>
    </r>
  </si>
  <si>
    <t xml:space="preserve">11/07/2023:
Revisar y ajustar redacción, cargar evidencias en la carpeta destinada para tal fin.
13/07/2023:
No se generan observaciones respecto al análisis y evidencias reportados para el seguimiento del indicador. </t>
  </si>
  <si>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</si>
  <si>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</si>
  <si>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</si>
  <si>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</si>
  <si>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</si>
  <si>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</si>
  <si>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</si>
  <si>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</si>
  <si>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Las respuestas que se registran fuera de término, obedecen a la proposición para la cual fue necesario el procesamiento de datos, solicitud de ajustes de fondo al área técnica, esto con la finalidad de tener una proyección de respuesta optima, que atienda de manera directa a los cuestionamientos de la proposición, adicional, es necesario señalar que si bien desde el equipo de control político se efectuó la solicitud de prórroga, esta fue negada por la Secretaría General del Concejo de Bogotá, ahora bien, en lo que corresponde al Derecho de Petición del Congreso de la República, fue un requerimiento en el cual se solicitaba información a todos los servicios de la Secretaría, por lo cual fue necesaria la articulación con todas las direcciones de la Entidad, así mismo, fue necesario la solicitud de ajustes de fondo a las áreas técnicas y realizar el procesamiento de datos de todos los servicios lo cual toma un tiempo mayor para la obtención de los datos cuantitativos de atención.
Ahora bien, con la finalidad de dar cumplimiento al 100% del presente indicador, el equipo encargado de direccionar, consolidar y revisar los requerimientos realizados por el Concejo de Bogotá y el Congreso de la República se fortaleció con el ingreso desde el 26 de enero 2023, de tres profesionales que apoyan las gestiones, así mismo se continúan con las acciones de seguimiento a las áreas técnicas para entrega y/o subsanación de insumos.</t>
  </si>
  <si>
    <t xml:space="preserve">09/03/2023:
No se generan observaciones respecto al análisis y evidencias reportados para el seguimiento del indicador. </t>
  </si>
  <si>
    <t>Las respuestas que se registran fuera de término obedecen casos en los cuales fue necesario procesamiento de datos extensos, solicitud de ajustes de fondo al área técnica, aumentando los tiempos en el flujo de revisiones previas a la firma de la petición. 
Las acciones de revisión y ajustes fueron necesarias a fin de tener una proyección de respuesta optima, que atienda de manera directa los requerimientos en mención, adicional, es necesario señalar que en busca de dar cumplimiento al 100% del presente indicador, se efectuaron mesas de trabajo con el equipo de control político en el cual se incluyeron los tres nuevos profesionales, con el objetivo de fijar estrategias que permitan celeridad a los tramites de revisión y ajustes, así mismo se dispuso como acción adicional, un cuadro de seguimiento con el estado de cada una de las peticiones, esta herramienta debe ser actualizado en la mañana y en la tarde todos los días, de esta manera se podrá tener información actualizada del estado real de cada petición y si se considera necesario se debe acudir al Director del área y/o Subdirector a fin que los ajustes sean efectuados y validados de manera simultánea.</t>
  </si>
  <si>
    <t xml:space="preserve">Para el mes de marzo el presente indicador presenta un cumplimiento del 100%, teniendo en cuenta que se respondieron todos los requerimientos dentro de los términos legales. </t>
  </si>
  <si>
    <t xml:space="preserve">12/04/2023:
No se generan observaciones respecto al análisis y evidencias reportados para el seguimiento del indicador. </t>
  </si>
  <si>
    <t xml:space="preserve">Para el periodo del reporte (mes de abril) el presente indicador presenta un cumplimiento del 100%, teniendo en cuenta que se respondieron todos los requerimientos dentro de los términos legales. </t>
  </si>
  <si>
    <t xml:space="preserve">11/05/2023:
No se generan observaciones respecto al análisis y evidencias reportados para el seguimiento del indicador. </t>
  </si>
  <si>
    <t xml:space="preserve">Durante el mes de mayo el presente indicador presenta un cumplimiento del 100%, toda vez que todos los requerimientos fueron atendidos dentro de los términos legales. </t>
  </si>
  <si>
    <t xml:space="preserve">09/06/2023:
No se generan observaciones respecto al análisis y evidencias reportados para el seguimiento del indicador. </t>
  </si>
  <si>
    <t xml:space="preserve">Durante el mes de junio el presente indicador presenta un cumplimiento del 100%, toda vez que todos los requerimientos fueron atendidos dentro de los términos legales. </t>
  </si>
  <si>
    <t xml:space="preserve">11/07/2023:
No se generan observaciones respecto al análisis y evidencias reportados para el seguimiento del indicador. </t>
  </si>
  <si>
    <t>ATC-7733-002</t>
  </si>
  <si>
    <t xml:space="preserve">Respuestas oportunas a solicitudes de conceptos sobre proyectos de Acuerdo y de Ley </t>
  </si>
  <si>
    <t>Determinar el nivel de cumplimiento en los tiempos de entrega de los conceptos a proyectos de Acuerdo y de Ley.</t>
  </si>
  <si>
    <t>Cumplimiento por parte de las dependencias, en  la remisión de los insumos para la consolidación y respuesta final de la solicitud de conceptos a proyectos de ley y de acuerdo, dentro de los tiempos establecidos.</t>
  </si>
  <si>
    <t>(No. de respuestas a solicitudes de conceptos sobre proyectos de Acuerdo y de Ley, entregadas dentro de  los términos establecidos en el periodo / No. total de solicitudes de conceptos a proyectos de Ley y de Acuerdo, cuyo tiempo de respuesta vence en el periodo *100)</t>
  </si>
  <si>
    <t>Identificar en la matriz de seguimiento:
1. Cantidad total de solicitudes de conceptos sobre proyectos de Acuerdo y de Ley, cuyos términos vencen en el periodo según los tiempos establecidos en el Decreto 438 de 2019 (denominador).
2. De ese total, se identifica la cantidad de respuestas  entregadas en los términos según los tiempos establecidos en el Decreto 438 de 2019 (numerador).
Nota: para el cálculo del indicador de la vigencia, tanto el numerador como el denominador corresponderán a la suma de todos los periodos.</t>
  </si>
  <si>
    <t>Se efectuaron las acciones pertinentes de revisión, direccionamiento, consolidación de los proyectos de acuerdo, realizando mesas de trabajo con las áreas técnicas con el fin de validar los articulados, así como la competencia de la Secretaría Distrital de Integración Social de cara al mencionado articulado.
Así mismo se efectuó jornada de socialización al equipo de control político, con la finalidad de explicar el trámite propio de los proyectos de Acuerdo, formato para emitir los respectivos conceptos, términos y tramites de revisión respecto de la exposición de motivos, articulado y alcance de la Secretaría Distrital de Integración Social.</t>
  </si>
  <si>
    <t xml:space="preserve">09/03/2023:
No se generan observaciones respecto al análisis reportado para el seguimiento del indicador. </t>
  </si>
  <si>
    <t>Para el mes de marzo el presente indicador presenta un cumplimiento del 100%, teniendo en cuenta que fueron emitidos los conceptos solicitados previo al correspondiente debate ante concejo de Bogotá.</t>
  </si>
  <si>
    <t>Para el periodo del reporte se efectuaron las acciones pertinentes de revisión, direccionamiento y  consolidación de los proyectos de acuerdo, realizando mesas de trabajo con las áreas técnicas con el fin de validar los articulados, así como la competencia de la Secretaría Distrital de Integración Social de cara al mencionado articulado.</t>
  </si>
  <si>
    <t xml:space="preserve">11/05/2023:
No se generan observaciones respecto al análisis reportado para el seguimiento del indicador. </t>
  </si>
  <si>
    <t>Para el mes de mayo se adelantó revisión y distribución de los Proyectos de Acuerdo, con el fin de que se emitan los conceptos solicitados desde los aspectos técnico, jurídico y financiero, previo al correspondiente debate ante concejo de Bogotá</t>
  </si>
  <si>
    <t>Durante el mes de junio el presente indicador presenta un cumplimiento del 100%, toda vez que todos los conceptos a los Proyectos de Acuerdo y de Ley  fueron atendidos dentro de los términos</t>
  </si>
  <si>
    <t>AC-002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</si>
  <si>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</si>
  <si>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</si>
  <si>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</si>
  <si>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</si>
  <si>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</si>
  <si>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</si>
  <si>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</si>
  <si>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</si>
  <si>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Para el mes de enero se realizó una (1) sesión ordinaria del Comité Institucional de Coordinación del Sistema de Control Interno, cumpliendo con la actividad programada de liderazgo estratégico del Plan Anual de Auditoría.</t>
  </si>
  <si>
    <t>07/03/2023 No se generan observaciones respecto al análisis reportado para el seguimiento del indicador.</t>
  </si>
  <si>
    <t>Para el mes de febrero no se tenían actividades programadas de liderazgo estratégico en el Plan Anual de Auditoría.</t>
  </si>
  <si>
    <t>Para el mes de marzo no se tenían actividades programadas de liderazgo estratégico en el Plan Anual de Auditoría.
Para el trimestre (enero, febrero y marzo) se ejecutó una (1) actividad, cumpliendo con el 25% de las 4 actividades programadas de liderazgo estratégico en el  Plan Anual de Auditoría.</t>
  </si>
  <si>
    <t>11/04/2023 No se generan observaciones respecto al análisis reportado para el seguimiento del indicador.</t>
  </si>
  <si>
    <t>En el mes de abril  se realizó una (1) sesión ordinaria del Comité Institucional de Coordinación del Sistema de Control Interno, cumpliendo con la actividad programada de liderazgo estratégico del Plan Anual de Auditoría.</t>
  </si>
  <si>
    <t>09/05/2023 No se generan observaciones respecto al análisis reportado para el seguimiento del indicador.</t>
  </si>
  <si>
    <t>Para el mes de mayo no se tenían actividades programadas de liderazgo estratégico en el Plan Anual de Auditoría.</t>
  </si>
  <si>
    <t>13/06/2023 No se generan observaciones respecto al análisis reportado para el seguimiento del indicador.</t>
  </si>
  <si>
    <t>Para el mes de junio no se tenían actividades programadas de liderazgo estratégico en el Plan Anual de Auditoría.
Para el trimestre (abril, mayo y junio) se ejecutó (1) actividad, cumpliendo con el 50% de las 4 actividades programadas de liderazgo estratégico en el  Plan Anual de Auditoría.</t>
  </si>
  <si>
    <t>10/07/2023 No se generan observaciones respecto al análisis reportado para el seguimiento del indicador.</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</si>
  <si>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</si>
  <si>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</si>
  <si>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</si>
  <si>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</si>
  <si>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*Plan Anual de Auditoría
*Registros de la sensibilización sobre el Sistema de control Interno, la transparencia y el autocontrol
*Alertas preventivas emitidas
*Tablero de control acompañamiento audiencias contractuales
(Por solicitud)   
*Registros del diligenciamiento de las diferentes dependencias de la entidad del FURAG</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</si>
  <si>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</si>
  <si>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1. Plan Anual de Auditoría
2. Registros de la  Sensibilización sobre el Sistema de control Interno, la transparencia y el autocontrol
2. Alertas preventiva emitida por la Oficina de control interno
3. Tablero de control acompañamiento  audiencias contractuales  
4. Registros del diligenciamiento de las diferentes dependencias de la entidad del FURAG</t>
  </si>
  <si>
    <t>Para el mes de enero se emitieron cinco (5) alertas preventivas, cumpliendo con las actividad programadas o solicitadas de Enfoque hacia la prevención del Plan Anual de Auditoría.</t>
  </si>
  <si>
    <t>Para el mes de febrero se emitieron tres (3) alertas preventivas, cumpliendo con las actividad programadas o solicitadas de Enfoque hacia la prevención del Plan Anual de Auditoría.</t>
  </si>
  <si>
    <t>Para el mes de marzo no se tenían actividades  programadas o solicitadas de enfoque hacia la prevención en el Plan Anual de Auditoría.
Para el trimestre (enero, febrero y marzo):
*Se emitieron ocho (8) alertas preventivas.
Lo anterior, cumpliendo al 100% con las actividades programadas o solicitadas de enfoque hacia la prevención del Plan Anual de Auditoría.</t>
  </si>
  <si>
    <t>11/04/2023 Se recomienda verificar al evidencia formulada, ya que se reportan 2 de los 4 enunciados. No se generan más observaciones respecto al análisis reportado para el seguimiento del indicador.</t>
  </si>
  <si>
    <t xml:space="preserve">Para el mes de abril no está programada en el Plan Anual de Auditoría la Sensibilización sobre el Sistema de control Interno, la transparencia y el autocontrol.
En el mes de abril se emitieron dos (2) alertas preventivas, cumpliendo con las actividades programadas o solicitadas de Enfoque hacia la prevención del Plan Anual de Auditoría.
En el mes de abril no se recibieron solicitudes de acompañamiento audiencias contractuales.
Para el mes de abril no está programado en el Plan Anual de Auditoría finalizar el diligenciamiento del FURAG. </t>
  </si>
  <si>
    <t>Para el mes de mayo no está programada en el Plan Anual de Auditoría la Sensibilización sobre el Sistema de control Interno, la transparencia y el autocontrol.
En el mes de mayo no se emitieron alertas preventivas.
En el mes de mayo no se recibieron solicitudes de acompañamiento audiencias contractuales.
Para el mes de mayo no está programado en el Plan Anual de Auditoría finalizar el diligenciamiento del FURAG. 
Por lo tanto, para el mes de mayo no se tenían actividades programadas o solicitadas de Enfoque hacia la prevención del Plan Anual de Auditoría.</t>
  </si>
  <si>
    <r>
      <t xml:space="preserve">Para el mes de junio no está programada en el Plan Anual de Auditoría la finalización de la Sensibilización sobre el Sistema de control Interno, la transparencia y el autocontrol.
En el mes de junio se emitió una (1) alerta preventiva, cumpliendo con las actividades programadas o solicitadas de Enfoque hacia la prevención del Plan Anual de Auditoría.
</t>
    </r>
    <r>
      <rPr>
        <sz val="9"/>
        <color rgb="FFFF0000"/>
        <rFont val="Arial"/>
        <family val="2"/>
      </rPr>
      <t xml:space="preserve">
</t>
    </r>
    <r>
      <rPr>
        <sz val="9"/>
        <rFont val="Arial"/>
        <family val="2"/>
      </rPr>
      <t>En el mes de junio no se recibieron solicitudes de acompañamiento audiencias contractuales.</t>
    </r>
    <r>
      <rPr>
        <sz val="9"/>
        <color rgb="FFFF0000"/>
        <rFont val="Arial"/>
        <family val="2"/>
      </rPr>
      <t xml:space="preserve">
</t>
    </r>
    <r>
      <rPr>
        <sz val="9"/>
        <rFont val="Arial"/>
        <family val="2"/>
      </rPr>
      <t xml:space="preserve">
Para el mes de junio no está programado en el Plan Anual de Auditoría finalizar el diligenciamiento del FURAG. 
Para el trimestre (abril, mayo y junio):
*Se emitieron tres (3) alertas preventivas.
Lo anterior, cumpliendo al 100% con las actividades programadas o solicitadas de enfoque hacia la prevención del Plan Anual de Auditoría.</t>
    </r>
  </si>
  <si>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</si>
  <si>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</si>
  <si>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</si>
  <si>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</si>
  <si>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*Plan Anual de Auditoría
*Informe de evaluación a la gestión del riesgo publicado.
*Registros de la jornada de sensibilización en administración de riesgos.
*Registros de la medición del nivel de confianza del aseguramiento realizado por los proveedores de segunda línea, a los controles definidos en el mapa de aseguramiento institucional.</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</si>
  <si>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</si>
  <si>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1. Plan Anual de Auditoría
2. Informe de evaluación a la gestión del riesgo publicado.
3. Registros de la jornada de sensibilización en administración de riesgos. 
4. Registros de la medición del nivel de confianza del aseguramiento realizado por los proveedores de segunda línea, a los controles definidos en el mapa de aseguramiento institucional.</t>
  </si>
  <si>
    <t>Semestral</t>
  </si>
  <si>
    <t>Para el mes de enero no se tenían actividades programadas de Evaluación de la gestión del Riesgo en el Plan Anual de Auditoría.</t>
  </si>
  <si>
    <t>Para el mes de febrero no se tenían actividades programadas para finalizar de Evaluación de la gestión del Riesgo en el Plan Anual de Auditoría.</t>
  </si>
  <si>
    <t>Para el mes de marzo las actividades programadas y finalizadas fueron: 
*Un (1) Informe de evaluación a la gestión del riesgo en la entidad, cumpliendo con la actividad  programada de Evaluación de la gestión del Riesgo en el Plan Anual de Auditoría.
Teniendo en cuenta que, la periodicidad de la medición del indicador es semestral se precisa que, para el trimestre (enero, febrero y marzo) se realizó una (1) actividad, cumpliendo al 100% con las actividades programadas de Evaluación de la gestión del Riesgo en el Plan Anual de Auditoría.</t>
  </si>
  <si>
    <t>Para el mes de abril no está programado en el Plan Anual de Auditoría el  Informe de evaluación a la gestión del riesgo.
Para el mes de abril no está programada en el Plan Anual de Auditoría la jornada de sensibilización en administración de riesgos.
Para el mes de abril no está programada en el Plan Anual de Auditoría la medición del nivel de confianza del aseguramiento realizado por los proveedores de segunda línea, a los controles definidos en el mapa de aseguramiento institucional.
Por lo tanto, para el mes de abril no se tenían actividades programadas de Evaluación de la gestión del Riesgo en el Plan Anual de Auditoría.</t>
  </si>
  <si>
    <t>Para el mes de mayo no está programado en el Plan Anual de Auditoría el  Informe de evaluación a la gestión del riesgo.
Para el mes de mayo no está programada en el Plan Anual de Auditoría la jornada de sensibilización en administración de riesgos.
Para el mes de mayo no está programada en el Plan Anual de Auditoría la medición del nivel de confianza del aseguramiento realizado por los proveedores de segunda línea, a los controles definidos en el mapa de aseguramiento institucional.
Por lo tanto, para el mes de mayo no se tenían actividades programadas de Evaluación de la gestión del Riesgo en el Plan Anual de Auditoría.</t>
  </si>
  <si>
    <t>Para el mes de junio no está programado en el Plan Anual de Auditoría el  Informe de evaluación a la gestión del riesgo.
Para el mes de junio no está programada en el Plan Anual de Auditoría la finalización de la sensibilización en administración de riesgos.
Para el mes de junio no está programada en el Plan Anual de Auditoría la medición del nivel de confianza del aseguramiento realizado por los proveedores de segunda línea, a los controles definidos en el mapa de aseguramiento institucional.
Por lo tanto, para el mes de junio no se tenían actividades programadas de Evaluación de la gestión del Riesgo en el Plan Anual de Auditoría.
Teniendo en cuenta que, la periodicidad de la medición del indicador es semestral se precisa que, de enero a junio se realizó una (1) actividad, cumpliendo al 100% con las actividades programadas de Evaluación de la gestión del Riesgo en el Plan Anual de Auditoría.</t>
  </si>
  <si>
    <t>10/07/2023 Se recomienda verificar, ya que no se identifica evidencia que soporte la gestión de este indicador.
11/07/2023 No se generan observaciones respecto al análisis reportado para el seguimiento del indicador.</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</si>
  <si>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</si>
  <si>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</si>
  <si>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</si>
  <si>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</si>
  <si>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publicados
*Formato Registro y control del plan de mejoramiento publicado  </t>
  </si>
  <si>
    <t>El numerador corresponde al número de actividades finalizadas en el periodo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</si>
  <si>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publicados 
4. Formato Registro y control del plan de mejoramiento publicado </t>
  </si>
  <si>
    <t>Durante el mes de enero las actividades programadas y finalizadas fueron: 
*Cuatro (4)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</si>
  <si>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Durante el mes de febrero las actividades programadas y finalizadas fueron: 
*Dos (2)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</si>
  <si>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Para el mes de marzo las actividades programadas y finalizadas fueron: 
*Cuatro (4) informes de seguimiento 
*Una (1) publicación del seguimiento al plan de mejoramiento Interno 
*Una (1) publicación del seguimiento al Plan de Mejoramiento Externo. 
Para el trimestre (enero, febrero y marzo) el total de actividades programadas y finalizadas fue dieciséis (16) así: 
*Diez (10)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</si>
  <si>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11/04/2023 Se recomienda verificar las evidencias formuladas, ya que se identifica que se repiten.  No se generan observaciones respecto al análisis reportado para el seguimiento del indicador.</t>
  </si>
  <si>
    <r>
      <t xml:space="preserve">Para el mes de abril no está programado en el Plan Anual de Auditoría finalizar auditorías internas. 
Para el mes de abril se programaron y finalizaron cuatro (4) </t>
    </r>
    <r>
      <rPr>
        <sz val="9"/>
        <color theme="1"/>
        <rFont val="Arial"/>
        <family val="2"/>
      </rPr>
      <t>informes de seguimiento, dando cumplimiento con  las actividades programadas de Evaluación independiente del Plan Anual de Auditoría.
Para el mes de abril se programo y finalizo la publicación de un (1) seguimiento al plan de mejoramiento Interno y  un (1) seguimiento al Plan de Mejoramiento Externo, dando cumplimiento con  las actividades programadas de Evaluación independiente del Plan Anual de Auditoría.</t>
    </r>
  </si>
  <si>
    <r>
      <t>Para el mes de mayo se finalizaron dos (2) auditorías internas, dando cumplimiento con  las actividades programadas de Evaluación independiente del Plan Anual de Auditoría.  
Para el mes de mayo se finalizaron cuatro (4) informes de seguimiento, dando cumplimiento con  las actividades programadas d</t>
    </r>
    <r>
      <rPr>
        <sz val="9"/>
        <color theme="1"/>
        <rFont val="Arial"/>
        <family val="2"/>
      </rPr>
      <t>e Evaluación independiente del Plan Anual de Auditoría.
Para el mes de mayo se programo y finalizo la publicación de un (1) seguimiento al plan de mejoramiento interno y  un (1) seguimiento al Plan de Mejoramiento Externo, dando cumplimiento con  las actividades programadas de Evaluación independiente del Plan Anual de Auditoría.</t>
    </r>
  </si>
  <si>
    <t>Para el mes de junio no está programado en el Plan Anual de Auditoría finalizar auditorías internas. 
Para el mes de junio se finalizó un (1) informe de seguimiento, dando cumplimiento con  las actividades programadas de Evaluación independiente del Plan Anual de Auditoría.
Para el mes de junio se programo y finalizo la publicación de un (1) seguimiento al plan de mejoramiento interno y  un (1) seguimiento al Plan de Mejoramiento Externo, dando cumplimiento con  las actividades programadas de Evaluación independiente del Plan Anual de Auditoría.
Para el trimestre (abril, mayo y junio) el total de actividades programadas y finalizadas fue diecisiete (17) así: 
*Dos (2) Informes de auditoría interna
*Nueve (9)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</si>
  <si>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</si>
  <si>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</si>
  <si>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</si>
  <si>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</si>
  <si>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</si>
  <si>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Relación con entes externos de control 
Nota: el resultado del indicador al final de la vigencia será el promedio de los resultados de acuerdo con la periodicidad del indicador.</t>
  </si>
  <si>
    <t xml:space="preserve">1. Plan Anual de Auditoría
2. Registros de acompañamiento a los entes externos de control </t>
  </si>
  <si>
    <t>Durante el mes de enero se realizó: 
*Cuarenta y seis (46) apoyos al Despacho de la SDIS, en la remisión de solicitudes de información presentadas por la Contraloría de Bogotá D.C., y en la verificación a respuestas a las mismas, se consolido por parte de la OCI, una respuesta relacionada con temas de Control Interno de la SDIS y ODS.
*Se emitió una (1) "Alerta preventiva para el seguimiento y presentación oportuna de la información de la cuenta fiscal a cargo de la Entidad, a través del sistema dispuesto por la Contraloría de Bogotá D.C. (SIVICOF). Así mismo, se atendieron consultas y solicitudes de insumos para la presentación de la cuenta correspondiente a la vigencia 2022, de conformidad con las condiciones y términos definidos en  la Resolución Reglamentaria No. 002 de febrero 11 de 2022, y las responsabilidades establecidas en la Resolución Interna 0099 de 2021.
*Se emitió una (1) comunicación en referencia a la expedición de la Resolución Reglamentaria No. 038 del 30/12/2022, “Por medio de la cual se deroga la resolución 026 de 2022 que modifica los artículos 11, 14 y 16 de la Resolución Reglamentaria No. 002 de febrero 11 de 2022”.
*Se realizó un (1) seguimiento al registro y cargue del plan de mejoramiento suscrito por la Entidad con ocasión del Informe Final de la Auditoría de Desempeño Código 89 PAD 2022 de la Contraloría de Bogotá D.C.
*Se emitió una (1) alerta temprana en relación con la preparación y presentación oportuna de la información de la cuenta fiscal a cargo de la Entidad, a través del sistema dispuesto por la Contraloría General de la República (SIRECI); igualmente, se atendieron consultas relacionadas con el trámite.
Lo anterior dando cumplimiento con las actividades solicitadas de relación con entes externos de control del Plan Anual de Auditoría.</t>
  </si>
  <si>
    <t>Durante el mes de febrero se realizó: 
*Cuarenta y ocho (48) apoyos al Despacho de la SDIS, en la remisión de solicitudes de información presentadas por la Contraloría de Bogotá D.C., y en la verificación a respuestas a las mismas, se consolido por parte de la OCI, una respuesta relacionada con riesgos en el marco de la auditoria y ODS.
*Se emitió una (1) alerta para la implementación de los lineamientos de la Circular Externa No. 002 del 01/02/2023 con asunto “Informe Balance Social. Cuenta Anual Vigencia 2022. Documento CBN-0021 Versión 5.0”. (SIVICOF). 
*Se emitió una (1) comunicación en referencia a la expedición de la Circular Externa 003-2023 del 10/02/2023, por la Contraloría de Bogotá D.C., con asunto "Modificaciones Rendición de Cuenta".
Lo anterior dando cumplimiento con las actividades solicitadas de relación con entes externos de control del Plan Anual de Auditoría.</t>
  </si>
  <si>
    <t>Durante el mes de marzo se realizó: 
*Setenta y ocho (78)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*Se emitió una (1) alerta para el seguimiento y presentación oportuna de la información de la cuenta fiscal a cargo de la Entidad, a través del sistema dispuesto por la Contraloría de Bogotá D.C. (SIVICOF). 
*Se realizó un (1) seguimiento a los reportes y cargue de la información respecto al periodo febrero 2023, que se rinde en marzo de 2023, evidenciando que el certificado de correspondiente se encuentra publicado en https://www.integracionsocial.gov.co/index.php/gestion/informes/informes-de-auditorias-internas (ver sección Rendición de cuentas a la Contraloría Distrital).
Para el trimestre (enero, febrero y marzo) se ejecutaron en total ciento ochenta (180) actividades. Lo anterior dando cumplimiento al 100% de las actividades solicitadas de relación con entes externos de control del Plan Anual de Auditoría.</t>
  </si>
  <si>
    <t>Para el mes de abril se realizó: 
*Cincuenta y un (51)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Así mismo, se realizó apoyo al Despacho en la verificación de la respuesta a las observaciones del informe preliminar de la auditoria de regularidad PAD 2023 -Factor Estados contables y financieros.
*Se realizó un (1) seguimiento al cargue de información de la cuenta ocasional a través del sistema dispuesto por la Contraloría de Bogotá D.C. (SIVICOF), para el caso particular, lo relacionado con plan de mejoramiento a cargo de la Entidad.
*Se realizó un (1) seguimiento a los reportes y cargue de la información respecto al periodo marzo 2023, que se rinde en abril de 2023, evidenciando que el certificado correspondiente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t>
  </si>
  <si>
    <t xml:space="preserve">Para el mes de mayo se realizó: 
*Treinta y cuatro (34) apoyos al Despacho de la SDIS, en la remisión de solicitudes de información presentadas por la Contraloría de Bogotá D.C., y en la verificación a respuestas a las mismas. Así mismo, se apoyó en la coordinación con la Secretaría de Planeación, para el envío de los insumos de la SDIS, para atender las observaciones presentadas por la Contraloría de Bogotá D.C., en el marco de la auditoría al ODS1.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abril 2023, que se rinde en mayo de 2023, y cuenta ocasional correspondiente a plan de mejoramiento. De lo anterior, se evidenció que el certificado correspondiente a la cuenta mensual se encuentra publicado en https://www.integracionsocial.gov.co/index.php/gestion/informes/informes-de-auditorias-internas (ver sección Rendición de cuentas a la Contraloría Distrital) .
Lo anterior dando cumplimiento con las actividades solicitadas de relación con entes externos de control del Plan Anual de Auditoría.
</t>
  </si>
  <si>
    <t>Para el mes de junio se realizó: 
*Treinta y seis (36) apoyos al Despacho de la SDIS, en la remisión de solicitudes de información presentadas por la Contraloría de Bogotá D.C., y en la verificación a respuestas a las mismas,  en la emisión de alertas por los vencimientos de los términos de las respuestas, y se atendieron dos requerimientos directamente por parte de la OCI.
Así mismo, se realizó apoyo al Despacho en la verificación de la respuesta a las observaciones del informe preliminar de la auditoria de regularidad PAD 2023 -Código 74.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mayo 2023, que se rinde en junio de 2023. De lo anterior, se evidenció que el certificado correspondiente a la cuenta mensual se encuentra publicado en https://www.integracionsocial.gov.co/index.php/gestion/informes/informes-de-auditorias-internas (ver sección Rendición de cuentas a la Contraloría Distrital) .
Lo anterior dando cumplimiento con las actividades solicitadas de relación con entes externos de control del Plan Anual de Auditoría.
Para el trimestre (abril, mayo y junio) se ejecutaron en total ciento veintisiete (127) actividades. Lo anterior dando cumplimiento al 100% de las actividades solicitadas de relación con entes externos de control del Plan Anual de Auditoría.</t>
  </si>
  <si>
    <t>CE-001</t>
  </si>
  <si>
    <t>Circular 009 de 28/02/2023</t>
  </si>
  <si>
    <t>Clientes internos satisfechos con la atención de la Oficina Asesora de Comunicaciones</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</si>
  <si>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</si>
  <si>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</si>
  <si>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</si>
  <si>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</si>
  <si>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</si>
  <si>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</si>
  <si>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 xml:space="preserve">La programación de las actividades para dar cumplimiento al indicador, inicia en el mes de febrero de la presente vigencia. </t>
  </si>
  <si>
    <t>09/03/2023
Ajustar redacción del análisis mensual con respecto a dar precisión a la contratación de personal en la  OAC, por lo cual la gestión de actividades para el indicador comienza en el mes de febrero.</t>
  </si>
  <si>
    <t>Una vez analizados los resultados de la vigencia inmediatamente anterior , se determina realizar cambios a la estructura de la encuesta  con el fin de mejorar la  percepción de la misma y  llegar a más público para obtener datos amplios y  dinámicos que se reflejen en la tabulación semestral de la encuesta.</t>
  </si>
  <si>
    <t>09/03/2023
No se generan observaciones ni sugerencias frente al reporte del periodo.</t>
  </si>
  <si>
    <t xml:space="preserve">Dando cumplimiento a la actividad propuesta, durante el mes de marzo se realizó el envío de la encuesta directamente a los correos institucionales de las áreas demandantes de servicios, invitándolos a calificar la gestión de la Oficina Asesora de Comunicaciones. 
Del mismo modo, mediante el boletín Interno durante 4 fechas consecutivas, se remitió la invitación a contestar la encuesta por parte del público general de la entidad con el fin de obtener pluralidad de respuestas para la lectura semestral de esta herramienta de medición.
</t>
  </si>
  <si>
    <t>10/04/2023
No se generan observaciones ni sugerencias frente al reporte del periodo.</t>
  </si>
  <si>
    <t>Durante el mes de abril, se remitió mediante boletín interno la invitación a todos los colaboradores de la entidad a responder la encuesta  de satisfacción de los productos y servicios prestados por el proceso de comunicación estratégica, del mismo modo, se remitió esta herramienta de medición a los correos institucionales (personalizados)  de acuerdo a los requerimientos solicitados durante el mes de abril.</t>
  </si>
  <si>
    <t>09/05/2023
No se generan observaciones ni sugerencias frente al reporte del periodo.</t>
  </si>
  <si>
    <t xml:space="preserve">Dando cumplimiento a las  actividades  que buscan obtener la percepción de los servicios prestados  por la  OAC , se remitió solicitud de respuesta de la encuesta  de satisfacción, a los correos  individuales  de los solicitantes de productos y /o servicios durante el mes de mayo; del mismo modo  se difundió por correo general  a todos los funcionarios y contratistas de entidad y se publicó  la herramienta mediante boletín interno. </t>
  </si>
  <si>
    <t>13/06/2023
Se sugiere verificar el análisis mensual en relación con el periodo evaluado, ya que de acuerdo con el reporte del mes anterior, abril fue evaluado en el mismo mes, por lo tanto la encuesta realizada en mayo correspondería a los servicios solicitados en mayo
16/06/2023
No se generan observaciones ni sugerencias adicionales para el periodo de reporte.</t>
  </si>
  <si>
    <t xml:space="preserve">En busca del mejoramiento continuo del proceso, la Oficina Asesora de Comunicaciones aplicó durante  el primer semestre de la vigencia, la encuesta de  satisfacción  de servicios prestados  y productos desarrollados con el fin de obtener la opinión de los colaboradores de la Secretaría Distrital de Integración Social. 
Este ejercicio se aplicó  en un periodo de Febrero a junio de 2023 haciendo uso de en los canales internos de la Secretaría Distrital de Integración Social, emitiendo periódicamente una encuesta de 5 preguntas sobre los productos y servicios de la OAC
La aplicación de esta encuesta se realizó de manera voluntaria por los clientes internos de los servicios de la OAC (funcionarios y/o contratistas). De las respuestas emitidas se revelaron los siguientes datos: 
DATOS : 
Total de encuestados 181. 
De los 181 clientes  internos, por medio de la pregunta No.4; 47 de ellos  manifiestan haber requerido servicios de la OAC y de estos, 45 manifiestan encontrarse satisfechos 45 y 2 de ellos insatisfechos. 
Esto indica  que  el  nivel de satisfacción se encuentra en un 96% . </t>
  </si>
  <si>
    <t>17/07/2023
Se solicita indicar cómo fueron definidos los 47 clientes internos, si es por dependencia o por persona, toda vez que en la evidencia se identifican 181 registros, se sugiere que esta información se describa en el análisis del periodo.
Se solicita corregir el porcentaje relacionado en el análisis mensual (98%) para que concuerde con el resultado obtenido según los datos cuantitativos reportados (96%)
21/07/2023
No se generan observaciones ni sugerencias adicionales para el periodo de reporte.</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</si>
  <si>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</si>
  <si>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</si>
  <si>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de la entidad publicada en medios de comunicación.</t>
  </si>
  <si>
    <t xml:space="preserve">Monitorear en los medios de comunicación externa la orientación positiva,   y neutra de las noticias o información publicada sobre la gestión de la entidad. </t>
  </si>
  <si>
    <t xml:space="preserve">Análisis de noticias  e  información positiva y neutra publicada en medios de comunicación, relacionadas con la gestión de la Secretaría Distrital de Integración Social para la toma oportuna de decisiones. </t>
  </si>
  <si>
    <t>(No. de noticias o información positiva y neutra  en medios de comunicación acerca de la gestión de la entidad en el periodo / No. total de noticias o información monitoreadas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</si>
  <si>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</si>
  <si>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y neutras, se calculará el numerador  el cual corresponde  al No. de noticias o información positiva y neutra  en medios de comunicación acerca de la gestión de la entidad en el periodo y el denominador al No. total de noticias o información monitoreados en el periodo.
 </t>
  </si>
  <si>
    <t xml:space="preserve">Informe mensual de monitoreo de medios y remisión a los correos del cuerpo directivo de la entidad. </t>
  </si>
  <si>
    <t xml:space="preserve">Durante el mes de enero la Oficina Asesora de Comunicaciones realizó  mediante el monitoreo de medios la clasificación del material noticioso ( 57 menciones y/o apariciones entre positivas, negativas y neutras, 33, 8 y 16 respectivamente) de las que la Secretaría Distrital de Integración Social fue objeto.
Mediante este monitoreo la OAC busca obtener un panorama cuanti-cualitativo en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t>
  </si>
  <si>
    <t>09/03/2023
No se generan observaciones  frente al reporte del periodo. 
Se sugiere asegurar que los datos mencionados en el análisis del mes concuerde con los datos cuantitativos que deberán reportarse en el trimestre.</t>
  </si>
  <si>
    <t xml:space="preserve">Para el mes de febrero la Oficina Asesora de Comunicaciones realizó seguimiento de las noticias  mediante las cuales la Secretaría de Integración Social  fue mencionada, es importante resaltar que  esta medición se realizó a 103 menciones en medios impresos, portales web, canales de televisión y radio por ser medios de cobertura nacional y regional.
Los resultados arrojados son: 95 notas positivas, 2 negativas y 6 neutras.
</t>
  </si>
  <si>
    <t xml:space="preserve">Para el Periodo del 1 al 31 de marzo la oficina Asesora de Comunicaciones realizó seguimiento a 116 menciones en medios de comunicación relacionadas con los servicios de la Secretaría Distrital de Integración Social, de acuerdo al monitoreo enunciado, la entidad logró un alcance de 68 noticias positivas y 47 neutras frente a 1 negativa.
De esta manera se concluye que para el primer trimestre de la vigencia 2023 se monitoreó 276 noticias, de las cuales 265 corresponden a menciones positivas y neutras, representando esto el 96% de cumplimiento parcial de la actividad frente a 11 noticias negativas es decir 4%.
</t>
  </si>
  <si>
    <t>10/04/2023
Cargar nuevamente la evidencia correspondiente al mes de febrero, no fue posible acceder al archivo.
Remitir la evidencia correspondiente al mes de marzo con el fin de validar los datos cuantitativos reportados.
13/04/2023
No se generan observaciones ni sugerencias adicionales para el periodo de reporte.</t>
  </si>
  <si>
    <t xml:space="preserve">Durante el mes de abril  se realizó monitoreo  a 52 menciones   de las cuales 47 fueron notas positivas, 3 neutras frente a 2 negativas. 
De esta información se remitió mediante correo institucional  el respectivo análisis a los directivos de la entidad.
</t>
  </si>
  <si>
    <t xml:space="preserve">Para el periodo de mayo mediante monitoreo de medios  se evidencia que  la entidad logró un alcance de 79 noticias de las cuales 74 fueron positivas, 3 neutras frente a 2 negativas. 
Se remite detalle y análisis al cuerpo directivo de la entidad.
</t>
  </si>
  <si>
    <t>13/06/2023
No se generan observaciones ni sugerencias frente al reporte del periodo.</t>
  </si>
  <si>
    <t xml:space="preserve">Durante el segundo trimestre de la vigencia  2023 se obtuvo los siguientes datos :  abril se presentaron 47  noticias positivas; 2 negativa y 3 noticias neutras. Para mayo, 74  noticias positivas; 3 negativas y 31 noticias neutras y finalmente para junio 75 positivas, 1 negativas y 20 noticias neutras de un total de total de 256  noticias monitoreadas. 
Lo cual permite evidenciar que para el presente trimestre  el   total de noticias positivas y neutras publicadas en medios de comunicación relacionadas con la gestión de la Secretaría Distrital de Integración Social sea de 250 frente a 6 negativas, es decir 98% de noticias positivas y neutras frente a 2%  negativas. 
Es importante aclarar que esta cuantificación se encuentra acompañada por el análisis de la misma, la cual es reportada mes a mes  a los directivos  de la entidad con el fin de proporcionar insumos para la toma de decisiones al interior de sus gestiones.
</t>
  </si>
  <si>
    <t>17/07/2023
Las noticias positivas de abril fueron 47 según la evidencia y no 48; en mayo las noticias negativas fueron 31 y no 2, las neutras 3 y no 31; en junio según la evidencia hubo 1 noticia negativa y no 2, se solicita revisar y ajustar el reporte cuantitativo y cualitativo, los cuales deben coincidir con la evidencia.
21/07/2023
No se generan observaciones ni adicionales para el periodo de reporte. Se sugiere asegurar que los informes de monitoreo de medios y sus respectivos análisis que son remitidos a los directivos de la entidad contengan la información correcta y validada, toda vez que para el mes de mayo el informe que les fue entregado para las noticias neutras no corresponde al entregado como soporte al avance del indicador.</t>
  </si>
  <si>
    <t>CE-004</t>
  </si>
  <si>
    <t>Oportunidad en la publicación y divulgación de la información en la página web institucional</t>
  </si>
  <si>
    <t xml:space="preserve">Identificar la efectividad en la gestión de la oficina Asesora de Comunicaciones ante solicitudes de publicación en la página web institucional </t>
  </si>
  <si>
    <t xml:space="preserve">Cumplimiento de la  publicación y divulgación de  información en la página web institucional solicitadas por las diferentes áreas. </t>
  </si>
  <si>
    <t>(No. de contenido publicado en la página web del periodo reportado/No.de solicitudes de publicación recibidas  de las dependencias)*100</t>
  </si>
  <si>
    <t>Bitácora de registro de solicitudes</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</si>
  <si>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contenido publicado en la página web del periodo reportado y denominador al No. de solicitudes de publicación recibidas  de las dependencias.
 </t>
  </si>
  <si>
    <t>Bitácora de registro de solicitudes por dependencia con registro de gestión.</t>
  </si>
  <si>
    <t xml:space="preserve">En el mes de enero se gestionaron  64 solicitudes  de las dependencias para la publicación de contenido en la pagina web institucional . 
Con el 100% de la gestión, la oficina Asesora  de Comunicaciones da un cumplimiento satisfactorio de los servicios prestados.
</t>
  </si>
  <si>
    <t>09/03/2023
Se debe marcar la base de datos remitida como evidencia de acuerdo con el nombre que fue registrado en la formulación del indicador (Celda O15) para la vigencia 2023. Así mismo se sugiere ajustar la base de datos para que contenga el tipo de solicitudes recibidas ya que para el indicador solamente se tienen en cuenta las realizadas para la página web.
Los datos reportados no concuerdan con la evidencia recibida, en la cual se identifica un total de 89 solicitudes recibidas en el mes de enero. Ajustar lo pertinente.</t>
  </si>
  <si>
    <t xml:space="preserve">Con el 100% de los casos gestionados se reporta para el mes de enero  56 requerimientos efectivos en tramite y gestión por parte de la oficina Asesora de Comunicaciones. 
</t>
  </si>
  <si>
    <t>09/03/2023
Se debe marcar la base de datos remitida como evidencia de acuerdo con el nombre que fue registrado en la formulación del indicador (Celda O15) para la vigencia 2023.
Se sugiere reportar los análisis mensuales en los mismos términos, mensualmente, si se van a indicar las dependencias que hicieron solicitudes, se deben indicar mensualmente.
De acuerdo con la evidencia, de las 56 solicitudes recibidas fueron atendidas 54 (que son las que tienen fecha de realizado), verificar y ajustar.</t>
  </si>
  <si>
    <t xml:space="preserve"> Dando cumplimiento a la actividad de divulgación de información en la página web institucional, para el periodo del mes de marzo se da gestión a 83 requerimiento de las diferentes áreas de la entidad para la publicación de contenido en las secciones de la Pagina web,
Por lo tanto, se puede resumir que para el trimestre de enero a marzo se recibieron 203 solicitudes de las cuales a la fecha se ha obtenido el 100% de la ejecución por parte de la Oficina Asesora de comunicaciones.
</t>
  </si>
  <si>
    <t>10/04/2023
De acuerdo con la evidencia las solicitudes que corresponden a la página web son 69 y no 83 que serían todas las solicitudes (externa, interna y eventos), por favor revisar y ajustar lo pertinente. 
13/04/2023
No se generan observaciones ni sugerencias adicionales para el periodo de reporte.</t>
  </si>
  <si>
    <t xml:space="preserve">Durante el mes de abril  el número de solicitudes de publicación de información gestionadas por parte de la Oficina Asesora de Comunicaciones fue 67, frente al mismo número de solicitudes elevadas por las dependencias de la entidad, dando esto un  nivel de  cumplimiento  de divulgación de información  del 100% . </t>
  </si>
  <si>
    <t xml:space="preserve">Durante el mes de mayo la oficina Asesora de Comunicaciones  gestionó el 100% de las 97 solicitudes requeridas por las diferentes dependencias de la entidad sobre  publicación de información en la página web institucional. </t>
  </si>
  <si>
    <t>13/06/2023
Verificar los datos que se reportan para el indicador ya que el numerador hace referencia a las publicaciones realizadas en página web. De esta manera y de acuerdo con la evidencia las publicaciones en página web serían 17 solamente; se sugiere verificar la base de datos ya que se modificaron algunos campos que podrían incidir en este resultado.
16/06/2023
No se generan observaciones ni sugerencias adicionales para el periodo de reporte.</t>
  </si>
  <si>
    <t xml:space="preserve">Para el mes de junio se recibieron y gestionaron 70 solicitudes de publicación  de información  en la pagina web institucional  de la cuales  se les dio tramite efectivo  a la totalidad arrojando esto un porcentaje de divulgación y publicación del 100%. 
</t>
  </si>
  <si>
    <t>21/07/2023
No se generan observaciones ni sugerencias para el periodo de reporte.</t>
  </si>
  <si>
    <t>3. Transformar los servicios sociales de la SDIS con el fin de responder a los aspectos clave del Plan Distrital de Desarrollo como el Sistema Distrital de Cuidado, la Estrategia Territorial de Integración Social y el Ingreso Mínimo Garantizado.</t>
  </si>
  <si>
    <t>DIS-004</t>
  </si>
  <si>
    <t>Cumplimiento de las actividades para la actualización, publicación y socialización del portafolio de servicios de la SDIS</t>
  </si>
  <si>
    <t xml:space="preserve">Cumplir con las actividades definidas para la actualización, publicación y socialización del portafolio de servicios de la SDIS, cada vez que haya un ajuste a este, con el fin de disponer de  manera oportuna de la información aprobada con relación a los cambios que  se realizan en los servicios sociales.  </t>
  </si>
  <si>
    <t xml:space="preserve">Que exista coordinación y articulación para la actualización, publicación y socialización del portafolio de servicios de la SDIS, entre la  mesa Técnica gis, la Oficina de comunicaciones y la  dirección territorial. </t>
  </si>
  <si>
    <t>(No. de actividades realizadas para la actualización, publicación y socialización del portafolio de  servicios sociales de la Secretaría Distrital de Integración Social en el periodo
/(No. de actividades programadas para la  actualización, publicación y socialización del portafolio de servicios sociales de la Secretaría Distrital de Integración Social en el periodo )*100</t>
  </si>
  <si>
    <t>*Actas de reunión.
*Publicaciones del portafolio de servicios. 
*Cronograma de actividades.</t>
  </si>
  <si>
    <t xml:space="preserve">El numerador corresponde al número de actividades realizadas para la actualización, publicación y socialización del portafolio de servicios sociales de la Secretaría Distrital de Integración Social en el periodo del reporte, a partir de las actas, publicaciones  presentadas.
El denominador corresponde al número de actividades programadas en el período establecido para la actualización, publicación y socialización del portafolio de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</si>
  <si>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y publicaciones de actividades.
*Cronograma de actividades.</t>
  </si>
  <si>
    <t xml:space="preserve">En el mes de enero el Comité  Institucional de Gestión y Desempeño aprobó la modificación de los servicios sociales de la SDIS. De acuerdo a lo anterior se elaboró cronograma con las actividades para la actualización, publicación y socialización del portafolio de servicios. 
Para este periodo además se avanzó en la consolidación de las fichas técnicas de los servicios y la  construcción del documento portafolio de servicios de la SDIS. </t>
  </si>
  <si>
    <t xml:space="preserve">10/03/2023:
No se generan observaciones respecto al análisis reportado para el seguimiento del indicador. </t>
  </si>
  <si>
    <t>Durante el mes de febrero se avanzó en el cumplimiento de las siguientes actividades: 
a. Actualización del portafolio de servicios mediante  memorando de  I2023003689 – 08/02/2023. 
b. Tramite y publicación del portafolio de servicios de la SDIS en la página web de la entidad y en el proceso Diseño e Innovación de los servicios sociales. 
c. Socialización de la actualización del portafolio de servicios con los equipos de los puntos de atención a la ciudadanía y con el equipo de Inspección  y vigilancia.</t>
  </si>
  <si>
    <t>En el mes de marzo se adelantaron las siguientes actividades: 
a. Actualización del portafolio de servicios mediante memorando I2023007643 - 13/03/2023
b. Tramite y publicación del portafolio de servicios de la SDIS, en la página web de la entidad y en el proceso diseño e innovación de los servicios sociales. 
c. Socialización de portafolio de servicios con los lideres de planeación, territorial y gestores de las localidades. Adicionalmente se participó en la escuela territorial programa para este fin.</t>
  </si>
  <si>
    <t xml:space="preserve">10/04/2023:
No se generan observaciones respecto al análisis reportado para el seguimiento del indicador. </t>
  </si>
  <si>
    <t>Durante el mes de  abril no se adelantaron actividades relacionadas con la actualización, socialización y publicación del portafolio de servicios, ya que durante este mes no se presentaron cambios en este documento.</t>
  </si>
  <si>
    <t>Durante el mes de mayo no se adelantaron actividades relacionadas con la actualización, socialización y publicación del portafolio de servicios, ya que durante este mes no se presentaron cambios en este documento.</t>
  </si>
  <si>
    <t xml:space="preserve">El indicador alcanza un cumplimiento del 100% del total de las actividades programadas para la actualización, publicación y socialización  del portafolio de servicios de la SDIS. Es importante señalar que durante el primer semestre se adelantaron (3) actualizaciones al portafolio de servicios de la entidad, por lo cual el total de las actividades se cumplieron en los (3) cambios realizados. 
A continuación se describen las actividades realizadas correspondientes al desarrollo de la  actualización, publicación y socialización: 
1. Ajustar el documento "portafolio de servicios" de acuerdo con los cambios aprobados por parte del Comité  institucional de gestión y desempeño. 
2. Entrega de documento "portafolio de servicios" para revisión por parte del equipo de Sistema de Gestión, de acuerdo con el procedimiento de control de documentos. 
3. Elaboración de memorando para la oficialización del portafolio de servicios como documento controlado. 
4. Verificación de la publicación del documento "portafolio de servicios" en el mapa de procesos de la entidad - proceso diseño e innovación de los servicios sociales.
5. Elaboración de formato para la Oficina  Asesora de Comunicaciones (FOR -CE 003). 
6. Envió formato de solicitud a comunicaciones para la publicación del documento "portafolio de servicios" en la página web de la entidad. 
7. Desarrollar acciones con otras  áreas para la  socialización del portafolio de servicios. </t>
  </si>
  <si>
    <t xml:space="preserve">07/07/2023: Dentro de las evidencias del indicador, hace falta "Registro de actividades programadas y  realizadas (archivo en Excel)", ya que en la carpeta compartida no se evidencia, revisar y ajustar.
13/07/2023:
No se generan observaciones respecto al análisis y evidencias reportados para el seguimiento del indicador. </t>
  </si>
  <si>
    <t xml:space="preserve">
</t>
  </si>
  <si>
    <t xml:space="preserve">Gestión ambiental </t>
  </si>
  <si>
    <t>GA-002</t>
  </si>
  <si>
    <t>Circular No. 014 del 29/03/2023</t>
  </si>
  <si>
    <t>Aumento del porcentaje de implementación de los lineamientos ambientales en las unidades operativas activas establecidas.</t>
  </si>
  <si>
    <t xml:space="preserve">Establecer el porcentaje de unidades operativas que aumentaron en mínimo un digito porcentual el nivel de implementación de los lineamientos ambientales, en las unidades operativas activas que para la vigencia 2022 obtuvieron un porcentaje inferior al 95%, bajo el proceso de intervención ambiental institucional.  </t>
  </si>
  <si>
    <t>*Subsanación de necesidades ambientales establecidas en la vigencia 2022 por cada una de las unidades operativas a las que les aplica.
*Atención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</si>
  <si>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(Número de unidades operativas con aumento del porcentaje de implementación de los lineamientos ambientales institucionales / Número de unidades operativas activas establecidas) * 100  </t>
  </si>
  <si>
    <t>*Lista y acta de asistencia de la intervención ambiental de seguimiento (medición del nivel de implementación de los lineamientos ambientales institucionales).
*Base de datos con los resultados porcentuales de la implementación de los lineamientos ambientales 2022 vs 2023 de las unidades operativas establecidas.</t>
  </si>
  <si>
    <t>Numerador: de las actas de intervención ambiental de seguimiento  (medición del nivel de implementación de los lineamientos ambientales institucionales) se debe sumar las unidades operativas evaluadas que aumentaron en mínimo un digito porcentual la implementación de los lineamientos ambientales.
Denominador: de la base de datos con los resultados porcentuales de la implementación de los lineamientos ambientales 2022, se tomará el número de unidades operativas activas en la vigencia 2023 y que para la vigencia 2022 obtuvieron un porcentaje inferior al 95%, bajo el proceso de intervención ambiental institucional.
Nota: El avance acumulado del indicador se toma con base en el último dato reportado en el cuarto trimestre.</t>
  </si>
  <si>
    <t>*Acta de intervención con su respectiva lista de asistencia
*Base de Excel con el análisis comparativo de  resultados vigencia 2022 vs 2023.</t>
  </si>
  <si>
    <t>No aplica. Indicador de gestión oficializado el 29/03/2023</t>
  </si>
  <si>
    <t>Desde el equipo de gestión ambiental  de la Dirección de Gestión Corporativa y los referentes ambientales técnicos de la entidad, se adelantaron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</si>
  <si>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 xml:space="preserve">11/04/2023:
No se generan observaciones respecto al análisis reportado para el seguimiento del indicador. </t>
  </si>
  <si>
    <t>Desde el equipo de gestión ambiental  de la Dirección de Gestión Corporativa y los referentes ambientales técnicos de la entidad, para el periodo reportado se continuó  adelantando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</si>
  <si>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 xml:space="preserve">10/05/2023: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</si>
  <si>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realizó la planificación de la celebración de la semana ambiental 2023 en la entidad.</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</si>
  <si>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durante este mes se celebró la semana ambiental 2023 en las diferentes unidades operativas de la entidad.</t>
  </si>
  <si>
    <t xml:space="preserve">10/07/2023:
No se generan observaciones respecto al análisis reportado para el seguimiento del indicador. </t>
  </si>
  <si>
    <t>Debido a que el indicador es anual para el reporte con corte a junio no se genera gráfica.</t>
  </si>
  <si>
    <t>GEC-001</t>
  </si>
  <si>
    <t>Circular No. 011 del 14/03/2023</t>
  </si>
  <si>
    <t>Solicitud de liquidaciones y terminaciones anticipadas tramitadas</t>
  </si>
  <si>
    <t>Determinar el número de liquidaciones tramitadas de contratos, convenios y terminaciones anticipadas en el periodo, gestionadas por el equipo de Liquidaciones para la firma de los ordenadores del gasto.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</si>
  <si>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dentro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</si>
  <si>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</si>
  <si>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Base de datos consolidada de liquidaciones y terminaciones  anticipadas</t>
  </si>
  <si>
    <t>Se toma el número de solicitudes de liquidaciones y terminaciones anticipadas tramitadas por el equipo post contractual (liquidaciones) en el periodo del 1 al 30 de cada mes y se divide en el número de solicitudes radicadas en el periodo del 1 al 30 de cada mes. Por cien. 
Nota1: se entiende por tramitadas las liquidaciones exitosas o con acta de cierre financiero.
Nota2: el resultado del indicador al final de la vigencia será acumulado.</t>
  </si>
  <si>
    <t>Base consolidada de liquidaciones y terminaciones  anticipadas con el resumen de la gestión realizada</t>
  </si>
  <si>
    <t>Para el periodo comprendido entre el 1 al 31 de enero de 2023, tenemos las siguientes solicitudes de liquidación o terminaciones anticipadas: 
• 416 solicitudes de liquidación pendientes de trámite a 31 de diciembre de 2022.      
• 36 solicitudes radicadas durante el periodo en estudio.        
• 5 terminaciones anticipadas.  
En el mes de enero de 2023, se tramitaron:
• 117 solicitudes de liquidación (112 radicadas en periodos anteriores + 5 del periodo de medición).
• 2 terminaciones anticipadas
Lo anterior, representa una ejecución de 26 %
Las  solicitudes que no se tramitaron, se están gestionando para reportar en siguiente periodo, las 3 terminaciones anticipadas que no se liquidaron, fueron devueltas al área para ajustes.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</si>
  <si>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23/03/2023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</si>
  <si>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28 de febrero 2023, se radicaron las siguientes solicitudes de liquidación y terminaciones anticipadas:
•	45 solicitudes radicadas durante el periodo en estudio.        
•	4 terminaciones anticipadas.  
En el mes de febrero de 2023, se tramitaron:
•	23 solicitudes de liquidación (18 radicadas en periodos anteriores + 5 durante el periodo en medición).
•	3 terminaciones anticipadas
Lo anterior, representa una ejecución satisfactorio del 53%. 
Las liquidaciones pendientes, se están gestionando para tramite, se devolvió 1 terminación anticipada al área para ajuste.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</si>
  <si>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31 de marzo de 2023, se radicaron las siguientes solicitudes de liquidación y terminaciones anticipadas:
• 87 solicitudes radicadas durante el periodo en estudio.        
• 6 terminaciones anticipadas.  
En el mes de marzo de 2023, se tramitaron:
• 10 solicitudes de liquidación (10 radicadas en periodos anteriores).
• 6 terminaciones anticipadas
Lo anterior, representa una ejecución satisfactorio del 17%. 
Las liquidaciones pendientes, se están gestionando para tramite.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</si>
  <si>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13/04/2023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</si>
  <si>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30 de ABRIL de 2023, se radicaron las siguientes solicitudes de liquidación y terminaciones anticipadas:
• 48 solicitudes radicadas durante el periodo en estudio.        
• 11 terminaciones anticipadas.  
En el mes de ABRIL de 2023, se tramitaron:
•7 solicitudes de liquidación (7 radicadas en periodos anteriores).
•11 terminaciones anticipadas
Lo anterior, representa una ejecución satisfactorio del 30,51%. 
Las liquidaciones radicadas en ABRIL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</si>
  <si>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11/05/2023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</si>
  <si>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30 de mayo 2023, se radicaron las siguientes solicitudes de liquidación y terminaciones anticipadas:
• 52 solicitudes radicadas durante el periodo en estudio.        
• 16 terminaciones anticipadas.  
En el mes de mayo de 2023, se tramitaron:
•58 solicitudes de liquidación (51 radicadas en periodos anteriores).
•15 terminaciones anticipadas
Lo anterior, representa una ejecución satisfactorio del 107,35%. 
Las liquidaciones radicadas pendientes se están gestionando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</si>
  <si>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14/06/2023 No se generan observaciones y/o recomendaciones respecto al análisis presentado en el seguimiento al indicador de gestión.</t>
  </si>
  <si>
    <t>Para el periodo comprendido entre el 1 al 30 de JUNIO 2023, se radicaron las siguientes solicitudes de liquidación y terminaciones anticipadas:
• 53 solicitudes radicadas durante el periodo en estudio.        
• 12 terminaciones anticipadas.  
En el mes de JUNIO de 2023, se tramitaron:
•63 solicitudes de liquidación (60 radicadas en periodos anteriores y 3 del periodo en estudio).
•12 terminaciones anticipadas
Lo anterior, representa una ejecución satisfactorio del 115,385%. 
Las liquidaciones radicadas en JUNIO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</si>
  <si>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49%, 51 puntos por debajo.</t>
  </si>
  <si>
    <t>GEC-002</t>
  </si>
  <si>
    <t>Solicitudes de modificaciones tramitadas</t>
  </si>
  <si>
    <t>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t>
  </si>
  <si>
    <t>Radicación del trámite con el término y justificación enmarcada en los principios de la contratación estatal</t>
  </si>
  <si>
    <t>(No. de modificaciones contractuales (Ley 80 de 1993 y/o Decreto 092 de 2007) diferentes a los contratos de prestación de servicios profesionales y/o de apoyo a la gestión tramitadas dentro del término / No. total de solicitudes de modificación contractuales radicadas) * 100</t>
  </si>
  <si>
    <t>Base de datos de seguimiento de modificaciones Contractuales diferentes a contratos de prestación de servicios profesionales y/o de apoyo a la gestión</t>
  </si>
  <si>
    <t>Se toman las modificaciones tramitadas dentro del termino  en el periodo del 1 al 30 de cada mes y se divide sobre las modificaciones radicadas  en el periodo del 1 al 30 de cada mes. Por cien.
Nota1: se define tramitadas como las solicitudes que suscribieron contratos con éxito / solicitudes rechazadas por la Subdirección de Contratación / solicitudes desistidas por el área o por el contratista.
Nota2: el termino indicado es 10 días hábiles desde la fecha de entrega de la solicitud de modificación en la Subdirección de Contratación
Nota3: el resultado del indicador al final de la vigencia será acumulado.</t>
  </si>
  <si>
    <t>Registro de seguimiento en base de datos de seguimiento de modificaciones Contractuales diferentes a contratos de prestación de servicios profesionales y/o de apoyo a la gestión</t>
  </si>
  <si>
    <t>Para el mes de Enero del 2023, el estado de las solicitudes de modificaciones contractuales radicadas se presenta de la siguiente manera: para un total de 19 solicitudes de modificaciones radicadas, se logró la legalización de 19 para un resultado de 100%.</t>
  </si>
  <si>
    <t>23/03/2023 No se generan observaciones y/o recomendaciones respecto al análisis presentado en el seguimiento al indicador de gestión.</t>
  </si>
  <si>
    <t>Para el mes de Febrero del 2023, el estado de las solicitudes de modificaciones contractuales radicadas se presenta de la siguiente manera: para un total de 139 solicitudes de modificaciones radicadas, se logró la legalización de 115 para un resultado de 83%.</t>
  </si>
  <si>
    <t>Para el mes de marzo del 2023, el estado de las solicitudes de modificaciones contractuales radicadas se presenta de la siguiente manera: para un total de 15 solicitudes de modificaciones radicadas, se logró el tramite 6 (5 finalizadas y 1 rechazada)  para un resultado de 40%.
Las demás solicitudes continúan en tramite para reportar en próximo periodo.</t>
  </si>
  <si>
    <t>Para el mes de abril  del 2023, el estado de las solicitudes de modificaciones contractuales radicadas se presenta de la siguiente manera: para un total de 20 solicitudes de modificaciones radicadas, se logró el tramite de 17  para un resultado de 85%. 
Las demás solicitudes continúan en tramite para reportar en próximo periodo.</t>
  </si>
  <si>
    <t>Para el mes de mayo  del 2023, el estado de las solicitudes de modificaciones contractuales radicadas se presenta de la siguiente manera: para un total de 20 solicitudes de modificaciones radicadas, se logró el tramite de 10  para un resultado de 50%. 
Las demás solicitudes continúan en tramite para reportar en próximo periodo.</t>
  </si>
  <si>
    <t>14/06/2023 No se generan observaciones respecto al análisis presentado en el seguimiento al indicador de gestión. Se deja la siguiente recomendación: se debe adelantar todas las acciones pertinentes para dar cumplimiento a la meta propuesta  y revisemos si es necesario actualizar la meta por el rezago que hay actualmente en el avance del indicador.</t>
  </si>
  <si>
    <t>Para el mes de junio del 2023, el estado de las solicitudes de modificaciones contractuales radicadas se presenta de la siguiente manera: para un total de 31 solicitudes de modificaciones radicadas, se logró el tramite de 29  para un resultado de 94%. 
Las demás solicitudes continúan en tramite para reportar en próximo periodo.</t>
  </si>
  <si>
    <t>12/07/2023 No se generan observaciones respecto al análisis presentado en el seguimiento al indicador de gestión. Se deja la siguiente recomendación: se debe adelantar todas las acciones pertinentes para dar cumplimiento a la meta propuesta porque actualmente esta en 85%, 15 puntos por debajo.</t>
  </si>
  <si>
    <t>GEC-003</t>
  </si>
  <si>
    <t xml:space="preserve">Solicitudes de procesos de contratación de prestación de servicios profesionales o apoyo a la gestión tramitadas. </t>
  </si>
  <si>
    <t xml:space="preserve">
Establecer el nivel de cumplimiento de la Subdirección de Contratación mediante la cuantificación de las solicitudes de contratación de prestación de servicios profesionales o apoyo a la gestión tramitadas versus las radicadas.
</t>
  </si>
  <si>
    <t>Radicación de los procesos contractuales formulados en el Plan Anual de Adquisiciones que cuenten con los lineamientos establecidos en el procedimiento Contratación de prestación de servicios profesionales y/o apoyo a la gestión  PCD-GEC-001</t>
  </si>
  <si>
    <t>(No. de solicitudes de  contratación de prestación de servicios profesionales o de apoyo a la gestión tramitadas / No. de solicitudes de contratación de prestación de servicios profesionales o de apoyo a la gestión radicados en la Subdirección de Contratación) * 100</t>
  </si>
  <si>
    <t>Base de datos de contratación de servicios profesionales o de apoyo a la gestión</t>
  </si>
  <si>
    <t>Se toma el número de las solicitudes de contratación de prestación de servicios profesionales o de apoyo a la gestión tramitadas por la Subdirección de Contratación en el mes y se divide en el numero de las solicitudes de contratación de prestación de servicios profesionales o de apoyo a la gestión  radicados por las dependencias en la Subdirección de Contratación en el mes. Por cien.
Nota1: Las solicitudes de contratación de prestación de servicios profesionales o apoyo a la gestión enmarca únicamente recurso humano.
Nota2: se define tramitado como las solicitudes de contratación que se envían a elaboración de memorando de cumplimiento de requisitos y ejecución 
Nota3: el resultado del indicador al final de la vigencia será acumulado.</t>
  </si>
  <si>
    <t xml:space="preserve">Base de datos de contratación prestación servicios profesionales o de apoyo a la gestión </t>
  </si>
  <si>
    <t xml:space="preserve">En el mes de ENERO se recibieron 2490 solicitudes de contratación y gracias al plan de contingencia que se adelanta, se logró la gestión y suscripción de 1056 contratos,  dando lugar al inicio de ejecución del mismo,  obteniendo un resultado para el indicador del 42%.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 </t>
  </si>
  <si>
    <t>En el mes de FEBRERO se recibieron 3014 solicitudes de contratación y gracias al plan de contingencia que se adelanta, se logró la gestión y suscripción de 2506 contratos,  dando lugar al inicio de ejecución del mismo, obteniendo un resultado para el indicador del 83%.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t>
  </si>
  <si>
    <t>En el mes de marzo se recibieron 1609 solicitudes de contratación y gracias al plan de contingencia que se adelanta, se logró la gestión y suscripción de 1966 en el periodo de medición,  dando lugar al inicio de ejecución del mismo, cerrando la brecha de contratación que se tenia en periodos anteriores.  obteniendo un resultado para el indicador del 122%, Las  solicitudes que no se tramitaron, se están gestionando para reportar en siguiente periodo</t>
  </si>
  <si>
    <t>13/04/2023 No se generan observaciones y/o recomendaciones respecto al análisis presentado en el seguimiento al indicador de gestión.</t>
  </si>
  <si>
    <t>En el mes de ABRIL  se recibieron 406 solicitudes de contratación y gracias al plan de contingencia que se adelanta, se logró la gestión y suscripción de 962 en el periodo de medición,  dando lugar al inicio de ejecución del mismo, cerrando la brecha de contratación que se tenia en periodos anteriores.  obteniendo un resultado para el indicador del 237%, Las  solicitudes que no se tramitaron, se están gestionando para reportar en siguiente periodo</t>
  </si>
  <si>
    <t>11/05/2023 No se generan observaciones y/o recomendaciones respecto al análisis presentado en el seguimiento al indicador de gestión.</t>
  </si>
  <si>
    <t>En el mes de mayo  se recibieron 795 solicitudes de contratación y gracias al plan de contingencia que se adelanta, se logró la gestión y suscripción de 843 en el periodo de medición,  dando lugar al inicio de ejecución del mismo, cerrando la brecha de contratación que se tenia en periodos anteriores.  Obteniendo un resultado para el indicador del 106%, Las  solicitudes que no se tramitaron, se están gestionando para reportar en siguiente periodo</t>
  </si>
  <si>
    <t>En el mes de junio se recibieron 447 solicitudes de contratación y gracias al plan de contingencia que se adelanta, se logró la gestión y suscripción de 826 en el periodo de medición,  dando lugar al inicio de ejecución del mismo, cerrando la brecha de contratación que se tenia en periodos anteriores.  obteniendo un resultado para el indicador del 185% Las  solicitudes que no se tramitaron, se están gestionando para reportar en siguiente periodo</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</si>
  <si>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116%, 16 puntos por encima.</t>
  </si>
  <si>
    <t>GEC-004</t>
  </si>
  <si>
    <t>Solicitud de procesos de selección tramitados</t>
  </si>
  <si>
    <t>Establecer el porcentaje de solicitudes  de selección tramitadas por la Subdirección de Contratación frente a las solicitudes de selección radicadas.</t>
  </si>
  <si>
    <t>Radicación del trámite con el término y justificación enmarcada en los principios de la contratación estatal.</t>
  </si>
  <si>
    <t xml:space="preserve">(Número de procesos de selección tramitadas / Número total de solicitudes de contratación de selección  radicadas)*100.
</t>
  </si>
  <si>
    <t xml:space="preserve">Base de datos de seguimiento de procesos de selección. </t>
  </si>
  <si>
    <t>Se toma el numero de procesos de selección tramitadas y registrados en la matriz de seguimiento de procesos de selección en el periodo comprendido en cada trimestre de la vigencia. 
Posteriormente, se divide el valor anterior en el número de procesos de selección radicadas ante la Subdirección de Contratación en el periodo comprendido en cada trimestre de la vigencia. Por cien
Nota1: se define tramitadas como las solicitudes que suscribieron contratos con éxito / solicitudes rechazadas por la Subdirección de Contratación / solicitudes desistidas por el área o por el contratista. 
Nota2: el resultado del indicador al final de la vigencia será acumulado.</t>
  </si>
  <si>
    <t>Matriz de procesos de selección</t>
  </si>
  <si>
    <t>Para  el mes de enero fueron radicados por las áreas tres (3) procesos de selección, de los cuales dos (2) surtieron trámite de revisión de documentos previos de estructuración, otorgando avales para presentación de procesos ante el comité de contratación, y publicación en la plataforma SECOP II y uno (1) se encuentra en revisión del área de las observaciones realizadas por la Subdirección de Contratación.</t>
  </si>
  <si>
    <t xml:space="preserve">Durante el mes de febrero  a la Subdirección de Contratación, fueron radicados por las áreas técnicas, un total de 4 solicitudes de trámites de procesos de selección, de los cuales fueron tramitados en debida forma las 4 solicitudes, realizando la revisión de documentos previos de estructuración, otorgando avales para presentación de procesos ante el comité de contratación, de los cuales 2 surtieron trámite de publicación en la plataforma SECOP II y 2 se encuentran en revisión del área de las observaciones realizadas por la Subdirección de Contratación.
Para el caso del proceso de pendiente del mes de enero el mismo surtió publicación durante el mes de febrero. </t>
  </si>
  <si>
    <t>En el mes de marzo fueron radicados 7 procesos de selección, de los cuales han surtido  publicación  3 procesos en la plataforma SECOP II  y 4 se encuentran en revisión del área de las observaciones realizadas por la subdirección de contratación.
Durante el trimestre fueron radicados en la subdirección de contratación 14 procesos de selección de los cuales a corte 31 de marzo  se han tramitado 5 solicitudes, así:
- 1 proceso fue declarado desierto.
- 4 adjudicados.
Alcanzando un nivel de avance del 36%
Los demás documentos se encuentran en proceso, destacando que 10 han surtido publicación en Secop, así:
- 2 fueron publicados en el mes de enero.
-  5 fueron publicados en el mes de febrero-
-  3 publicados en el mes de marzo.</t>
  </si>
  <si>
    <t>Durante el mes de abril a la Subdirección de Contratación fueron radicados por las áreas técnicas, un total de 5 solicitudes de trámites de procesos de selección, de los cuales fueron tramitados en debida forma 2 solicitudes surtiendo trámite de publicación en la plataforma SECOP II y 3 se encuentran en revisión del área.
Para los procesos pendientes del mes de marzo, 2 surtieron trámite de publicación en SECOP II, 1 en revisión del área y 1 en selección de comisionista.</t>
  </si>
  <si>
    <t>Durante el mes de mayo a la Subdirección de Contratación fueron radicados por las áreas técnicas, un total de 7 solicitudes de trámites de procesos de selección, de los cuales fueron tramitados en debida forma 2 solicitudes surtiendo trámite de publicación en la plataforma SECOP II, 1 se encuentran e revisión del área, y 4 avanzan en la revisión y cumplimiento de documentos soporte para su publicación.</t>
  </si>
  <si>
    <t>14/06/2023 No se generan observaciones respecto al análisis presentado en el seguimiento al indicador de gestión. Se deja la siguiente recomendación: se debe adelantar todas las acciones pertinentes para dar cumplimiento a la meta propuesta.</t>
  </si>
  <si>
    <t xml:space="preserve">Durante el mes de junio a la Subdirección de Contratación fueron radicados por las áreas técnicas, un total de 6 solicitudes de trámites de procesos de selección, de los cuales fueron tramitados en debida forma 4 solicitudes surtiendo trámite de publicación en la plataforma SECOP II, 1 se encuentra en revisión del área, y 1 pendiente de radicación, una vez aprobado por el Comité de Contratación. Adicionalmente los 5 procesos pendientes del mes de mayo, surtieron trámite de publicación en SECOP II.
Durante el trimestre fueron radicados en la subdirección de contratación 18 procesos de selección de los cuales a corte de 30 de junio se han tramitado 10 solicitudes, así:
- 1 proceso fue declarado desierto.
- 9 procesos adjudicados.
(Quedando pendiente 8 procesos así: 7 procesos que surtieron trámite de publicación, y cuya adjudicación se dará en el mes de julio y 1 proceso que se encuentra en revisión del área para radicación y publicación). Adicionalmente,  los 9 procesos pendientes por adjudicación del primer trimestre, fueron adjudicados (Para un total de 19 tramitados)
Alcanzando un nivel de avance del 106%. </t>
  </si>
  <si>
    <t>12/07/2023 No se generan observaciones y/o recomendaciones respecto al análisis presentado en el seguimiento al indicador de gestión.</t>
  </si>
  <si>
    <t>GEC-006</t>
  </si>
  <si>
    <t>Solicitudes de procesos de contratación directa reguladas en la Ley 80 tramitadas</t>
  </si>
  <si>
    <t>Establecer el porcentaje de solicitudes tramitadas de nuevas contrataciones que requiera la entidad correspondientes a causales de contratación directa de la Ley 80 de 1993 exceptuando los descritos en el literal H del numeral 4 del articulo segundo de la Ley 1150 de 2007 - contratos de prestación de servicios profesionales y/o de apoyo a la gestión...) frente a las solicitudes radicadas por las áreas.</t>
  </si>
  <si>
    <t>(No. Solicitudes de procesos de contratación directa  tramitadas  / No. total de solicitudes de contratación directa radicadas) * 100</t>
  </si>
  <si>
    <t>Base de datos de seguimiento de nuevas contrataciones diferentes a contratos de prestación de servicios profesionales y/o de apoyo a la gestión</t>
  </si>
  <si>
    <t>Se toma el numero de solicitudes de nuevas contrataciones (exceptuando los descritos en el literal H del numeral 4 del articulo segundo de la Ley 1150 de 2007 - contratos de prestación de servicios profesionales y/o de apoyo a la gestión...) tramitadas por la Subdirección de Contratación en el periodo comprendido por cada trimestre de la vigencia
Posteriormente, se divide el valor anterior en el número de solicitudes de contratación directa radicadas en el periodo comprendido por cada trimestre de la vigencia. 
Nota1: se define tramitadas como las solicitudes que suscribieron contratos con éxito / solicitudes rechazadas por la Subdirección de Contratación / solicitudes desistidas por el área o por el contratista.
Nota2: el resultado del indicador acumulado será la sumatoria de cada trimestre.</t>
  </si>
  <si>
    <t>Base de datos con el registro de seguimiento a las nuevas contrataciones que requiera la entidad correspondientes a causales de contratación directa de la Ley 80 de 1993.</t>
  </si>
  <si>
    <t>Para el mes de enero 2023 desde la Subdirección de Contratación se inició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</si>
  <si>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febrero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</si>
  <si>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trimestre comprendido entre los meses de Enero, Febrero y Marzo del 2023, el estado de las solicitudes de nuevas contrataciones radicadas, se presenta de la siguiente manera: para un total de 105 solicitudes de contratación nueva radicadas, se logró la legalización de 100 para un resultado de 95%.</t>
  </si>
  <si>
    <t>Para el mes de abril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</si>
  <si>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mayo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</si>
  <si>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trimestre comprendido entre los meses de Abril, Mayo y Junio del 2023, el estado de las solicitudes de nuevas contrataciones radicadas, se presenta de la siguiente manera: para un total de 39 solicitudes de contratación nueva radicadas, se logró la legalización de 39 para un resultado de 100%.</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</si>
  <si>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</si>
  <si>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GEC-007</t>
  </si>
  <si>
    <t>Solicitudes de convenios regulados por el Decreto 092 2017 tramitadas.</t>
  </si>
  <si>
    <t>Establecer el porcentaje de convenios regulados por el Decreto  092 de 2017 tramitadas, frente a las solicitudes radicadas por las áreas.</t>
  </si>
  <si>
    <t>(No. de procesos de contratos o convenios nuevos tramitadas  / No. total de solicitudes radicadas) * 100</t>
  </si>
  <si>
    <t>Base de datos con el registro de seguimiento a los convenios de asociación celebrados de manera directa o a través de un proceso competitivo conforme lo establece el Decreto  092 de 2017</t>
  </si>
  <si>
    <t>Se toma el numero de solicitudes de   convenios regulados por el Decreto 092 2017 tramitadas por la subdirección de contratación
Posteriormente, se divide el valor anterior en el número de solicitudes de convenios requeridos por las dependencias mediante radicado a la  Subdirección de Contratación en el periodo comprendido por cada trimestre de la vigencia. 
Nota1: se define tramitadas como las solicitudes en las que se suscribieron convenios con éxito / solicitudes con procesos de selección desiertas/ rechazadas por la Subdirección de Contratación.
Nota2: el resultado del indicador acumulado será la sumatoria de trimestre.</t>
  </si>
  <si>
    <t xml:space="preserve">Para el mes de enero 2023, desde la Subdirección de Contratación, se inicia la recepción de solicitudes  para el trámite de convenios regulados por el Decreto  092 de 2017 radicadas por las áreas de la SDIS. </t>
  </si>
  <si>
    <t xml:space="preserve">Para el mes de febrero 2023, desde la Subdirección de Contratación, se continua con la recepción de solicitudes  para el trámite de convenios regulados por el Decreto  092 de 2017 radicadas por las áreas de la SDIS. </t>
  </si>
  <si>
    <t>Para el trimestre comprendido entre los meses de Enero, Febrero y Marzo del 2023, el estado de las solicitudes para el trámite de convenios regulados por el Decreto 092 de 2017 radicadas, se presenta de la siguiente manera: para un total de 05 solicitudes de procesos competitivos radicados, se logró la legalización de 1 para un resultado de 20%.</t>
  </si>
  <si>
    <t xml:space="preserve">Para el mes de abril de  2023, desde la Subdirección de Contratación, se continua con la recepción de solicitudes  para el trámite de convenios regulados por el Decreto  092 de 2017 radicadas por las áreas de la SDIS. </t>
  </si>
  <si>
    <t xml:space="preserve">Para el mes de mayo  de  2023, desde la Subdirección de Contratación, se continua con la recepción de solicitudes  para el trámite de convenios regulados por el Decreto  092 de 2017 radicadas por las áreas de la SDIS. </t>
  </si>
  <si>
    <t xml:space="preserve">Para el trimestre comprendido entre los meses de Abril, Mayo y Junio del 2023, el estado de las solicitudes para el trámite de convenios regulados por el Decreto 092 de 2017 radicadas, </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</si>
  <si>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</si>
  <si>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GIF-7565-001</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</si>
  <si>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</si>
  <si>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</si>
  <si>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</si>
  <si>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</si>
  <si>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</si>
  <si>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2023, será de 2 proyectos de reforzamiento estructural y/o restitución.</t>
  </si>
  <si>
    <t>Informes de interventoría o supervisión o acta de terminación.</t>
  </si>
  <si>
    <t xml:space="preserve">Durante la vigencia se proyecta la terminación de 2 proyectos de obra,  en modalidad de reforzamiento estructural, al cierre del mes de enero presenta el siguiente avance:
CDC MARÍA GORETTI:
ENERO2023: Según el informe semanal No. 53 del 28 de enero de 2023, entregado por la interventoría, el proyecto presenta un avance físico programado del 21,532% y un avance físico ejecutado del 13,56%, se evidencia un adelanto del 3,83%. 
Se adelantan actividades de excavación mecánica nivel sótano, armado de refuerzo y vaciado de concreto para vigas y dados de cimentación. 
CENTRO DÍA CAMPO VERDE                                                                                                                                                                                                                                                                                                                                               
ENERO: Programado 63.51%
Ejecutado 58.96%
Atraso 4.55% </t>
  </si>
  <si>
    <t>09/03/2023 No se generan observaciones respecto al análisis reportado para el seguimiento del indicador.</t>
  </si>
  <si>
    <t>Durante la vigencia se proyecta la terminación de 2 proyectos de obra en modalidad de reforzamiento estructural, al cierre del mes de febrero presenta el siguiente avance:
MARIA GORETTI
FEBRERO 2023: Según el informe semanal No. 57 del 25 de febrero de 2023, entregado por la interventoría, el proyecto presenta un avance físico programado del 24,43% y un avance físico ejecutado del 28,34%, se evidencia un adelanto del 3,91%. 
Se finalizan actividades de excavación mecánica nivel sótano, armado de refuerzo y fundida concreto de torta inferior placa de cimentación entre ejes (3´-5)(D´-F), armado y fundida de concreto placa piso 1 y armado de y entarimado para placa piso 2.   
CAMPO VERDE
FEBRERO 2023: Con base en el informe semanal No. 48 con corte al 26 de febrero de 2023, el proyecto presenta un avance: AVANCE PROGRAMADO: 82,37%​ - AVANCE EJECUTADO: 63,92% - ATRASO: 18,45%. DESCRPCIÓN DEL PROCESO CONSTRUCTIVO A LA FECHA: MAMPOSTERIA: Se continua con actividad de mampostería en el primer piso en la parte interna y fachadas, y se adelantan actividades de reubicación de mampostería al segundo piso. ESTRUCTURA METALICA: Se continua con los anclajes de estructura de cubierta. PAÑETES: Se continua con pañetes de muros en primer piso. ENCHAPES: Se continua con instalación de enchapes en primer piso. INSTALACIONES HIDROSANITARIAS: Se adelanta actividad de tendido de tubería hidráulica descolgada en primer piso. TANQUE: Se adelanta la excavación para el tanque. CUBIERTA: Se inicia con la instalación de la teja.</t>
  </si>
  <si>
    <t xml:space="preserve">Durante la vigencia se proyecta la terminación de 2 proyectos de obra en modalidad de reforzamiento estructural, al cierre del mes de febrero presenta el siguiente avance:
MARIA GORETTI
Según el informe semanal No. 62 con corte al 31 de marzo de 2023, entregado por la interventoría, el proyecto presenta un avance físico programado del 28,78% y un avance físico ejecutado del 33,23%, se evidencia un adelanto del 4,45%.
CAMPO VERDE:
De acuerdo con el informe semanal Numero 52. Se evidencia un avance notorio en la ejecución, se reporta un atraso del 16,49 %, por lo que se ha solicitado el incremento de operarios, trabajos en horario extendido y fines de semana. La coordinación de actividades debe ser más sistemática para no generar cruces y ser más eficiente. El avance de la semana estuvo por encima del 7 %, lo que muestra un mayor rendimiento y avance en la ejecución del contratista. También por darse avance en el suministro y contratación de los equipos especiales, luego de la verificación de la interventoría sobre los soportes de adquisición y pagos parciales. Sin embargo, es insuficiente. </t>
  </si>
  <si>
    <t>Durante la vigencia se proyecta la terminación de 2 proyectos de obra en modalidad de reforzamiento estructural, al cierre del mes de abril presenta el siguiente avance:
MARIA GORETTI
ABRIL 2023: Según el informe semanal No. 66 con corte al 30 de abril de 2023, entregado por la interventoría, el proyecto presenta un avance físico programado del 33,40% y un avance físico ejecutado del 36,63%, se evidencia un adelanto del 3,24%. 
CAMPO VERDE:
Según el informe semanal No. 57 con corte al 30 de abril de 2023, entregado por la interventoría, el proyecto presenta un avance físico programado del 94,73% y un avance físico ejecutado del 82,04%.</t>
  </si>
  <si>
    <t>Durante la vigencia se proyecta la terminación de 2 proyectos de obra en modalidad de reforzamiento estructural y con al cierre al mes de mayo se evidencia el siguiente avance:
MARIA GORETTI
MAYO 2023: Según el informe semanal No. 70 con corte al 28 de mayo de 2023, entregado por la interventoría, el proyecto presenta un avance físico programado del 37,66% y un avance físico ejecutado del 41,49%, se evidencia un adelanto del 3,83%. 
CAMPO VERDE:
Se cumplió el plazo contractual terminando la obra el 26 de mayo de 2023, se allega acta de “Verificación de pendientes espacio por espacio” la cual se adjunta en la carpeta asociada a la respectiva meta.
Para los fines pertinentes, se adjuntan evidencias en la carpeta SharePoint del proyecto de inversión.</t>
  </si>
  <si>
    <t>Durante la vigencia se proyecta la terminación de 2 proyectos de obra en modalidad de reforzamiento estructural y con al cierre al mes de junio se evidencia el siguiente avance:
MARIA GORETTI
JUNIO 2023: Según el informe semanal No. 74 con corte al 24 de junio de 2023, entregado por la interventoría, el proyecto presenta un avance físico programado del 44,88% y un avance físico ejecutado del 43,63%.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t>
  </si>
  <si>
    <t>Debido a que el indicador es anual, para el reporte con corte a junio no se genera gráfica.</t>
  </si>
  <si>
    <t>GIF-7565-002</t>
  </si>
  <si>
    <t>Circular No. 007 del 28/03/2022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</si>
  <si>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</si>
  <si>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</si>
  <si>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</si>
  <si>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</si>
  <si>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</si>
  <si>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2023 será de 498 equipamientos, y su meta de ejecución será al menos el 60%.
Para calcular el avance del indicador se realizará con el último reporte de la vigencia.</t>
  </si>
  <si>
    <t>En el marco del Plan de Desarrollo " Un nuevo contrato social y ambiental para el siglo XXI", la Secretaría Distrital de Integración Social, intervino 40  equipamientos de la SDIS durante el mes de enero, en modalidad de mantenimiento preventivo o correctivo para garantizar una atención de calidad a la ciudadanía.</t>
  </si>
  <si>
    <t xml:space="preserve">Durante el mes de febrero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42  equipamientos de la Secretaria Distrital de Integración Social durante los meses de enero y febrero.
</t>
  </si>
  <si>
    <t>09/03/2023 Se recomienda anexar un párrafo donde solo se haga mención a la gestión realizada en el mes de febrero.
10/03/2023 No se generan observaciones respecto al análisis reportado para el seguimiento del indicador.</t>
  </si>
  <si>
    <t xml:space="preserve">Durante el mes de marzo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71  equipamientos de la Secretaria Distrital de Integración Social durante  el periodo comprendido entre enero y marzo de 2023.
</t>
  </si>
  <si>
    <t>Durante el mes de abril la subdirección de plantas físicas adelantó la intervención de equipamientos en modalidad de mantenimiento preventivo o correctivo.
En el marco del Plan de Desarrollo " Un nuevo contrato social y ambiental para el siglo XXI", la Secretaría Distrital de Integración Social, logrando un acumulado de 93 equipamientos de la Secretaria Distrital de Integración Social durante  el periodo comprendido entre enero y abril del 2023.
Para los fines pertinentes se adjuntan actas de recibo a satisfacción y base de datos de mantenimientos con corte a abril del año en curso.</t>
  </si>
  <si>
    <t>Durante el mes de abril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113 equipamientos de la Secretaría Distrital de Integración Social durante el periodo comprendido entre enero y mayo del 2023.</t>
  </si>
  <si>
    <t>Durante el mes de junio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129 equipamientos de la Secretaría Distrital de Integración Social durante el periodo comprendido entre enero y junio del 2023.</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</si>
  <si>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</si>
  <si>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</si>
  <si>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</si>
  <si>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</si>
  <si>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</si>
  <si>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</si>
  <si>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</si>
  <si>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</si>
  <si>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</si>
  <si>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</si>
  <si>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 xml:space="preserve">Al cierre del 31 de enero de 2023, los tickets en estado IMPLEMENTADO fueron 829, SOLUCIONADO fueron 402 y los tickets en estado CERRADO fueron 3.718 para un total de 4.949 tickets gestionados de manera efectiva, de los 5.566 tickets totales (No se tienen en cuenta 53 tickets en estado RECHAZADO y 40 tickets en estado ANULADO, en su mayoría por duplicidad). 
De los tickets gestionados, los usuarios contestaron 1.268 encuestas de satisfacción, correspondiente al 26%. En 1.117 la calificación del usuario sobre la satisfacción del servicio de la Mesa tuvo puntajes promedio de 4 a 5, es decir, BUENO o EXCELENTE, obteniendo como resultado general un 88% de satisfacción, que comparado con la meta del 90%, nos arroja un cumplimiento del indicador en un 98%. </t>
  </si>
  <si>
    <t>13/03/2023 No se generan observaciones respecto al análisis presentado en el seguimiento al indicador de gestión. Se deja la siguiente recomendación: se debe adelantar todas las acciones pertinentes para dar cumplimiento a la meta propuesta.</t>
  </si>
  <si>
    <t xml:space="preserve">Al cierre del 28 de febrero de 2023, los tickets en estado SOLUCIONADO fueron 545 y los tickets en estado CERRADO fueron 3.669 para un total de 4.214 tickets gestionados de manera efectiva, de los 4.638 tickets totales (No se tienen en cuenta 20 tickets en estado ANULADO por el usuario o porque fueron creados por error).
De los tickets gestionados, los usuarios contestaron 1.403 encuestas de satisfacción, correspondiente al 33%. En 1.301 la calificación del usuario sobre la satisfacción del servicio de la Mesa tuvo puntajes promedio de 4 a 5, es decir, BUENO o EXCELENTE, obteniendo como resultado general un 93% de satisfacción, que comparado con la meta del 90%, nos arroja un cumplimiento del indicador en un 103%. </t>
  </si>
  <si>
    <t>13/03/2023 No se generan observaciones y/o recomendaciones respecto al análisis presentado en el seguimiento al indicador de gestión.</t>
  </si>
  <si>
    <t xml:space="preserve">
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De los tickets gestionados, los usuarios contestaron 1.335 encuestas de satisfacción, correspondiente al 35%. En 1.167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</si>
  <si>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11/04/2023 No se generan observaciones y/o recomendaciones respecto al análisis presentado en el seguimiento al indicador de gestión.</t>
  </si>
  <si>
    <t xml:space="preserve">
Al cierre del 30 de abril de 2023, los tickets en estado SOLUCIONADO fueron 289 y en estado CERRADO fueron 3.465 para un total de 3.754 tickets gestionados de manera efectiva, de los 3.933 tickets totales (No se tienen en cuenta 14 tickets en estado ANULADO por el usuario o porque fueron creados por error). 
De los tickets gestionados, los usuarios contestaron 882 encuestas de satisfacción, correspondiente al 23%. En 806 la calificación del usuario sobre la satisfacción del servicio de la Mesa tuvo puntajes promedio de 4 a 5, es decir, BUENO o EXCELENTE, obteniendo como resultado general un 91% de satisfacción, que comparado con la meta del 90%, nos arroja un cumplimiento del indicador en un 101%.</t>
  </si>
  <si>
    <t>15/05/2023 No se generan observaciones y/o recomendaciones respecto al análisis presentado en el seguimiento al indicador de gestión.</t>
  </si>
  <si>
    <t>Al cierre del 31 de mayo de 2023, los tickets en estado SOLUCIONADO fueron 906 y en estado CERRADO fueron 3.387 para un total de 4.293 tickets gestionados de manera efectiva, de los 4.731 tickets totales (No se tienen en cuenta 9 tickets en estado ANULADO por el usuario o porque fueron creados por error).
De los tickets gestionados, los usuarios contestaron 1.021 encuestas de satisfacción, correspondiente al 24%. En 912 la calificación del usuario sobre la satisfacción del servicio de la Mesa tuvo puntajes promedio de 4 a 5, es decir, BUENO o EXCELENTE, obteniendo como resultado general un 89% de satisfacción, que comparado con la meta del 90%, nos arroja un cumplimiento del indicador en un 99%.</t>
  </si>
  <si>
    <t>Al cierre del 30 de junio de 2023, los tickets en estado SOLUCIONADO fueron 713 y en estado CERRADO fueron 3.530 para un total de 4.293 tickets gestionados de manera efectiva, de los 4.243 tickets totales (No se tienen en cuenta 8 tickets en estado ANULADO por el usuario o porque fueron creados por error). 
De los tickets gestionados, los usuarios contestaron 683 encuestas de satisfacción, correspondiente al 16%. En 591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</si>
  <si>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11/07/2023 No se generan observaciones y/o recomendaciones respecto al análisis presentado en el seguimiento al indicador de gestión.</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</si>
  <si>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</si>
  <si>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</si>
  <si>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</si>
  <si>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</si>
  <si>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</si>
  <si>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(Porcentaje de casos recibidos en mesa de servicio en el periodo, que se encuentren atendidos / Meta porcentual de atención de casos para el periodo)</t>
  </si>
  <si>
    <t>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t>
  </si>
  <si>
    <t>Reporte en Excel de la herramienta  "Aranda" sobre los casos de la Mesa de servicios tecnológicos creados en el mes de medición.</t>
  </si>
  <si>
    <t>Al cierre del 31 de enero de 2023, los casos en estado IMPLEMENTADO fueron 829, SOLUCIONADO fueron 402 y los casos en estado CERRADO fueron 3.718 para un total de 4.949 casos gestionados de manera efectiva, de los 5.566 casos totales (No se tienen en cuenta 53 casos en estado RECHAZADO y 40 casos en estado ANULADO, en su mayoría por duplicidad). Obteniendo como resultado de atención un 89%, que comparado con la meta del 95% se logra un cumplimiento del 94% de lo planeado. 
Durante el mes, 259 casos quedaron en estado SUSPENDIDO, los cuales 176 corresponden al segundo nivel y 86 pertenecen a primer nivel (130 se encuentran suspendidos por falta de documentación por parte del usuario, 34 pendiente de repuestos, 24 por falta de licencia de correo y 18 por cita pactada con el usuario).
261 casos quedaron en estado REGISTRADO, de los cuales 207 a segundo nivel y 54 pertenecen a primer nivel.
60 casos quedaron en estado EN PROCESO,  de los cuales 30 pertenecen a primer nivel y 30 pertenecen a segundo nivel.
29 casos quedaron en estado APROBADO, los cuales pertenecen a segundo nivel.
5 casos quedaron en estado DESAPROBADO, los cuales pertenecen a segundo nivel.
3 casos quedaron en estado EVALUACION FOCALIZACION DADE, los cuales pertenecen a segundo nivel.
La mayoría de los casos se relacionaron con Directorio Activo (1.720), Focalización (1.174), Sirbe (509), AZ Digital (424), IOPS (389), Seven (374), Sistema operativo (187), Laser (179) y Correo (97).</t>
  </si>
  <si>
    <t>10/03/2023 No se generan observaciones respecto al análisis presentado en el seguimiento al indicador de gestión. Se deja la siguiente recomendación: adelantar las acciones pertinentes para lograr el cumplimiento con respecto a la meta propuesta.</t>
  </si>
  <si>
    <t>Al cierre del 28 de febrero de 2023, los casos en estado SOLUCIONADO fueron 545 y los casos en estado CERRADO fueron 3.669 para un total de 4.214 casos gestionados de manera efectiva, de los 4.638 casos totales (No se tienen en cuenta 20 casos en estado ANULADO por el usuario o porque fueron creados por error). Obteniendo como resultado un 91% de casos atendidos, que comparado con la meta del 95% se logra un cumplimiento del 96% de lo planeado. 
Durante el mes, 234 casos quedaron en estado SUSPENDIDO, los cuales 146 se encuentran asignados a primer nivel y 88 a segundo nivel (85 casos se encuentran suspendidos por falta de licencia de correo, 76 por falta de repuestos, 33 por falta de documentación por parte del usuario, 25 por cita pactada con el usuario y 11 por garantía).
100 casos quedaron en estado REGISTRADO, de los cuales 77 se encuentran asignados a segundo nivel y 23 a primer nivel.
56 casos quedaron en estado EN PROCESO, de los cuales 34 se encuentran asignados a primer nivel, 18 a segundo nivel y 3 al proveedor Solution Copy.
15 casos quedaron en estado APROBADO, los cuales están asignados a segundo nivel.
15 casos quedaron en estado IMPLEMENTADO, los cuales están asignados a segundo nivel.
4 casos quedaron en estado NO EJECUTADO, los cuales están asignados a segundo nivel.
La mayoría de los casos se relacionaron con Directorio Activo (1.533), Sirbe (648), Seven (397), AZ Digital (376),  Laser (230),  CPU (219), IOPS (209), Equipo completo (145), Correo (128) y  Focalización (105).</t>
  </si>
  <si>
    <t>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Obteniendo como resultado un 89% de tickets atendidos, que comparado con la meta del 95% se logra un cumplimiento del 94% de lo planeado. 
Durante el mes, 215 tickets quedaron en estado SUSPENDIDO, los cuales 167 se encuentran asignados a primer nivel y 48 a segundo nivel (la mayoría se encuentran suspendidos por falta de licencia de correo (87), por falta de documentación por parte del usuario (41), por repuestos (22), cita pactada con el usuario (21) y por garantía (20), pendiente por licencia de Seven (19)).
171 tickets quedaron en estado REGISTRADO, de los cuales 86 se encuentran asignados a segundo nivel y 85 a primer nivel.
64 tickets quedaron en estado EN PROCESO, de los cuales 26 se encuentran asignados a primer nivel, 20 a segundo nivel y 18 al proveedor Solution Copy (impresoras).
12 tickets quedaron en estado EVALUACIÓN FOCALIZACIÓN DADE, los cuales están asignados a segundo nivel.
11 tickes quedaron en estado APROBADO, los cuales están asignados a segundo nivel.
5 tickets quedaron en estado DESAPROBADO, los cuales están asignados a segundo nivel.
 La mayoría de los tickets se relacionaron con Directorio Activo (954), Sirbe (707), IOPS (350), AZ Digital (335), Seven (323), Laser (273), CPU (182), Correo (165), Equipo completo (135), información al usuario (114) y  Focalización (103), entre otros.</t>
  </si>
  <si>
    <t>11/04/2023 No se generan observaciones respecto al análisis presentado en el seguimiento al indicador de gestión. Se deja la siguiente recomendación: adelantar las acciones pertinentes para lograr el cumplimiento con respecto a la meta propuesta.</t>
  </si>
  <si>
    <t>Información obtenida el 03 de mayo.
Al cierre del 30 de abril de 2023, los tickets en estado SOLUCIONADO fueron 289 y en estado CERRADO fueron 3.465 para un total de 3.754 tickets gestionados de manera efectiva, de los 3.933 tickets totales (No se tienen en cuenta 14 tickets en estado ANULADO por el usuario o porque fueron creados por error). Obteniendo como resultado un 95% de tickets atendidos, que comparado con la meta del 95% se logra un cumplimiento del 100% de lo planeado. 
Durante el mes, 179 tickets quedaron abiertos, 80 en estado SUSPENDIDO, los cuales 35 se encuentran asignados a primer nivel y 45 a segundo nivel. La mayoría se encuentran suspendidos por falta de documentación por parte del usuario (21), por falta de licencia de seven (18), por cita pactada con el usuario (12), por repuestos (11), por garantía (8), entre otros.
47 tickes quedaron en estado EN PROCESO, de los cuales 24 se encuentran asignados a primer nivel, 18 a segundo nivel y 5 al proveedor Solution Copy.
37 tickets quedaron en estado REGISTRADO, de los cuales 24 se encuentran asignados a primer nivel y 13 a segundo nivel.
9 tickets quedaron en estado APROBADO, los cuales están asignados a segundo nivel.
4 tickets quedaron en estado APROBACIÓN DE REPUESTOS, los cuales 3 están asignados a segundo nivel y 1 a primer nivel.
1 ticket quedo en estado EVALUACIÓN FOCALIZACIÓN DADE, el cual está asignado a segundo nivel.
1 ticket quedo en estado DESAPROBADO, el cual está asignado al proveedor Solution Copy.
 La mayoría de los tickets se relacionaron con directorio activo (946), sirbe (677), Azdigital (471), IOPS (304), seven (245), correo (213), CPU (207), laser (202) y equipo completo (144), entre otros.</t>
  </si>
  <si>
    <t>10/05/2023 No se generan observaciones y/o recomendaciones respecto al análisis presentado en el seguimiento al indicador de gestión.</t>
  </si>
  <si>
    <t>Al cierre del 31 de mayo de 2023, los tickets en estado SOLUCIONADO fueron 906 y en estado CERRADO fueron 3.387 para un total de 4.293 tickets gestionados de manera efectiva, de los 4.731 tickets totales (No se tienen en cuenta 9 tickets en estado ANULADO por el usuario o porque fueron creados por error). Obteniendo como resultado un 91% de tickets atendidos, que comparado con la meta del 95% se logra un cumplimiento del 96% de lo planeado. 
Durante el mes 438 tickets quedaron  abiertos, 222 en estado REGISTRADO, los cuales 151 se encuentran asignados a primer nivel y 71 a segundo nivel.
92 tickets quedaron en estado SUSPENDIDO, los cuales 47 se encuentran asignados a primer nivel y 45 a segundo nivel. La mayoría se encuentran suspendidos por falta de documentación por parte del usuario (37), por repuestos (24), por cita pactada con el usuario (13), por falta de licencia de seven (10), entre otros.
62 tickets quedaron en estado EN PROCESO, los cuales 39 se encuentran asignados a primer nivel, 21 a segundo nivel y 2 al proveedor Solution Copy.
48 tickets quedaron en estado APROBADO, los cuales están asignados a segundo nivel.
9 ticket quedo en estado DESAPROBADO, los cuales 6 se encuentran asignados a primer nivel, 1 a segundo nivel y 2 al proveedor Solution Copy.
5 tickets quedaron en estado APROBACIÓN DE REPUESTOS, los cuales 3 están asignados a segundo nivel.
 La mayoría de los tickets se relacionaron con directorio activo (1205), sirbe (826), azdigital (373), iops (336), seven (294), laser (235), cpu (176), equipo completo (167), focalización (165), correo (140), información de usuario (104), entre otros.</t>
  </si>
  <si>
    <t>14/06/2023 No se generan observaciones respecto al análisis presentado en el seguimiento al indicador de gestión. Se deja la siguiente recomendación: adelantar las acciones pertinentes para lograr el cumplimiento con respecto a la meta propuesta.</t>
  </si>
  <si>
    <t>Al cierre del 30 de junio de 2023, los tickets en estado SOLUCIONADO fueron 713 y en estado CERRADO fueron 3.530 para un total de 4.243 tickets gestionados de manera efectiva, de los 4.963 tickets totales (No se tienen en cuenta 8 tickets en estado ANULADO por el usuario o porque fueron creados por error). Obteniendo como resultado un 85% de tickets atendidos, que comparado con la meta del 95% se logra un cumplimiento del 90% de lo planeado. 
Durante el mes 720 tickets quedaron abiertos, 347 en estado REGISTRADO, los cuales 289 se encuentran asignados a primer nivel, 53 a segundo nivel y 5 al proveedor Solution Copy.
229 tickets quedaron en estado SUSPENDIDO, los cuales 181 se encuentran asignados a primer nivel y 48 a segundo nivel. La mayoría se encuentran suspendidos por falta de documentación por falta de licencia de correo (130), por falta de información (38), por repuestos (20), entre otros.
72 tickets quedaron en estado EN PROCESO, los cuales 42 se encuentran asignados a primer nivel, 16 a segundo nivel y 13 al proveedor Solution Copy.
40 tickets quedaron en estado EVALUACIÓN FOCALIZACIÓN DADE y 24 tickets en estado APROBADO, los cuales se encuentran asignados a segundo nivel.
7 tickets quedaron en estado EVALUACIÓN POR REPUESTOS, los cuales 6 están asignados a segundo nivel y 1 a primer nivel.
1 ticket quedo en estado DESAPROBADO, el cual está asignado al proveedor Solution Copy.
 La mayoría de los tickets se relacionaron con directorio activo (1.352), sirbe (1.192), laser (334), azdigital (299), correo (257), iops (247), seven (186), sistema operativo PCS (151), sirbe web (145), información de usuario (121), focalización (117), entre otros.</t>
  </si>
  <si>
    <t>11/07/2023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actualmente con respecto a la meta y la vigencia su cumplimiento es del 95%.</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</si>
  <si>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</si>
  <si>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</si>
  <si>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</si>
  <si>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</si>
  <si>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</si>
  <si>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 xml:space="preserve">(Número de personas que diligenciaron el postest y que superaron la calificación del pretest / número de personas que diligenciaron las evaluaciones pre y postest)*100 </t>
  </si>
  <si>
    <r>
      <t>Formatos de evaluación pre y post diligenciados</t>
    </r>
    <r>
      <rPr>
        <sz val="9"/>
        <color rgb="FFFF0000"/>
        <rFont val="Arial"/>
        <family val="2"/>
      </rPr>
      <t xml:space="preserve">
</t>
    </r>
  </si>
  <si>
    <t>Primero registrar para cada servidor participante, la calificación de la evaluación pre test y luego registrar el valor de la evaluación post test, posteriormente calcular del 100% de las personas que diligenciaron la evaluación pre y post test, cuántos incrementaron su calificación.
Nota: El reporte de avances se encuentra sujeto a las actividades ejecutadas de acuerdo con la programación.</t>
  </si>
  <si>
    <t>Matriz de resultados de evaluaciones Pre y Post test con el porcentaje de incremento individual que contenga el número de personas que alcanzaron superar la brecha</t>
  </si>
  <si>
    <t>Para el mes de enero se realizó la revisión y adopción del Plan Institucional de Capacitación para la vigencia 2023.</t>
  </si>
  <si>
    <t>Durante el mes de febrero se finalizó la ejecución de los temas pendientes del Plan Institucional de Capacitación de la vigencia 2022. De estos temas ninguno contó con la medición de cierre de brecha.</t>
  </si>
  <si>
    <t>09/03/2023
No se generan observaciones frente al reporte del periodo.
Se sugiere aplicar la medición de cierre de brecha a las actividades con el propósito de contar con los datos necesarios de reporte para el trimestre y la toma oportuna de decisiones.</t>
  </si>
  <si>
    <t>Durante el mes de marzo se inició con el proceso precontractual para la ejecución de las actividades previstas en el Plan Institucional de Capacitación de la vigencia 2023.</t>
  </si>
  <si>
    <t xml:space="preserve">12/04/2023
No se generan observaciones ni sugerencias frente al reporte del periodo.
</t>
  </si>
  <si>
    <t>Durante el mes de abril no se realizaron capacitaciones en ejecución del Plan Institucional de Capacitación para la vigencia 2023</t>
  </si>
  <si>
    <t xml:space="preserve">11/05/2023
No se generan observaciones ni sugerencias frente al reporte del periodo.
</t>
  </si>
  <si>
    <t>Durante el mes de mayo no se realizaron capacitaciones en ejecución del Plan Institucional de Capacitación para la vigencia 2023</t>
  </si>
  <si>
    <t xml:space="preserve">16/06/2023
No se generan observaciones frente al reporte del periodo.
Se sugiere revisar la pertinencia de continuar con la medición de este indicador toda vez que a la fecha de corte no se cuenta con datos con los que pueda medirse la disminución de la brecha de conocimiento mediante las jornadas de capacitación.
</t>
  </si>
  <si>
    <t>Durante el mes de junio no se realizaron capacitaciones en ejecución del Plan Institucional de Capacitación para la vigencia 2023
Nota: El reporte de avances se encuentra sujeto a las actividades ejecutadas de acuerdo con la programación.</t>
  </si>
  <si>
    <t>10/7/2023
No se generan observaciones frente al reporte del periodo.
Se sugiere revisar la pertinencia de continuar con la medición de este indicador toda vez que a la fecha de corte no se cuenta con datos con los que pueda medirse la disminución de la brecha de conocimiento mediante las jornadas de capacitación.</t>
  </si>
  <si>
    <t>Debido a que no se ha iniciado con la medición del indicador no se genera gráfica para el mes de junio.</t>
  </si>
  <si>
    <t>TH-002</t>
  </si>
  <si>
    <t>Nivel de satisfacción de los funcionarios frente a las actividades para el bienestar</t>
  </si>
  <si>
    <t>Establecer el nivel de satisfacción de los funcionarios frente a las actividades del plan de bienestar</t>
  </si>
  <si>
    <t>Diligenciamiento oportuno de encuestas de satisfacción de las actividades del plan de bienestar</t>
  </si>
  <si>
    <t xml:space="preserve">(Número total de personas con nivel  de satisfacción excelente en el periodo + número total de personas con nivel de satisfacción bueno en el periodo)  / (Número total de personas encuestadas en el periodo según la muestra)*100
</t>
  </si>
  <si>
    <t xml:space="preserve">Encuestas de satisfacción de actividades de bienestar diligenciadas </t>
  </si>
  <si>
    <t xml:space="preserve">Medir el grado de satisfacción de las actividades del plan de bienestar sobre una muestra de funcionarios participantes. Calcular la suma del número de personas que contestaron la encuesta como "excelente" y "bueno" y sumar sus resultados . El resultado anterior se relaciona con el número de personas encuestadas, según la muestra. </t>
  </si>
  <si>
    <t xml:space="preserve">Una Matriz de encuestas tabuladas de satisfacción para cada trimestre.
</t>
  </si>
  <si>
    <r>
      <rPr>
        <sz val="9"/>
        <rFont val="Arial"/>
        <family val="2"/>
      </rPr>
      <t xml:space="preserve">                            
88%
</t>
    </r>
    <r>
      <rPr>
        <b/>
        <sz val="9"/>
        <color rgb="FF7030A0"/>
        <rFont val="Arial"/>
        <family val="2"/>
      </rPr>
      <t xml:space="preserve">
</t>
    </r>
  </si>
  <si>
    <t xml:space="preserve">
</t>
  </si>
  <si>
    <t>Durante el mes de enero se adelantaron actividades de construcción y adopción del Plan Anual de Bienestar Social e Incentivos vigencia 2023.</t>
  </si>
  <si>
    <t xml:space="preserve">Para el mes de febrero de 2023, se ejecutaron 3 actividades, a las cuales se le aplicó encuesta de satisfacción:
1). Taller traslado de régimen pensional: Esta actividad se llevó a cabo el día 23 de febrero de 2023, con asistencia de 78 servidores y servidoras de la SDIS y  8 colaboradores y colaboradoras, para un total de 86 asistentes. 
La encuesta de satisfacción fue diligenciada por 86 personas con los siguientes resultados: 62% de los asistentes  manifiesta percepción de calidad excelente, mientras un 35% manifiesta percepción de calidad bueno, resultando una percepción de calidad general del 97% 
2). Taller comunicación asertiva: Esta actividad se llevó a cabo el día 24 de febrero de 2023, con asistencia  de 59  servidores y servidoras de la SDIS y  7 colaboradores y colaboradoras, para un total de 66 asistentes. 
La encuesta de satisfacción fue diligenciada por 66 personas con los siguientes resultados: 80% de los asistentes  manifiesta percepción de calidad excelente , mientras un 20% manifiesta percepción de calidad bueno, resultando una percepción de calidad general del 100% 
3). Actividad encuentro de solteros y solteras SDIS 2023: Esta actividad se llevó a cabo los días 25 y 26 de febrero de 2023, con asistencia  de 170  servidores y servidoras de la SDIS.
La encuesta de satisfacción fue diligenciada por 145 personas con los siguientes resultados: 80% de los asistentes  manifiesta percepción de calidad excelente , mientras un 19% manifiesta percepción de calidad bueno, resultando una percepción de calidad general del 99% </t>
  </si>
  <si>
    <t>09/03/2023
No se generan observaciones frente al reporte del periodo.
Se sugiere asegurar que los datos mencionados en el análisis del mes concuerde con los datos cuantitativos que deberán reportarse en el trimestre.</t>
  </si>
  <si>
    <t>Para el mes de marzo de 2023, se ejecutaron 4 actividades, a las cuales se les aplicó encuesta de satisfacción:
1). Conversatorio a qué hora "El amor", se convirtió en un asunto de riesgo para la mujer : Esta actividad se llevó a cabo el día 08 de marzo de 2023, con asistencia de 23 servidores y servidoras de la SDIS y  7 colaboradores y colaboradoras, para un total de 30 asistentes. 
La encuesta de satisfacción fue diligenciada por 30 personas con los siguientes resultados: 83%  manifiesta percepción de calidad excelente, mientras un 13% manifiesta percepción de calidad bueno, resultando una percepción de calidad general del 96% 
2). Conferencia Todos podemos hablar de suicidio prevención y abordaje : Esta actividad se llevó a cabo el día 23 de marzo de 2023, con asistencia  de 11  servidores y servidoras de la SDIS y  6 colaboradores y colaboradoras, para un total de 17 asistentes. 
La encuesta de satisfacción fue diligenciada por 17 personas con los siguientes resultados: 82%  manifiesta percepción de calidad excelente , mientras un 18% manifiesta percepción de calidad bueno, resultando una percepción de calidad general del 100% 
3). Conferencia autoevaluación y reflexión positiva: Esta actividad se llevó a cabo el día 28 de marzo de 2023, con la asistencia de 66 servidores y servidoras de la SDIS y  36 colaboradores y colaboradoras, para un total de 102 asistentes.
La encuesta de satisfacción fue diligenciada por 55 personas, con los siguientes resultados: 75% manifiesta percepción de calidad excelente, mientras 24% manifiesta percepción de calidad bueno, resultando una percepción de calidad general del 99%
4).conferencia Régimen y Control Fiscal: Esta actividad se llevó a cabo el día 29 de marzo de 2023, con la asistencia de 50 servidores y servidoras de la SDIS y 13 colaboradores y colaboradoras, para un total de 63 asistentes.
La encuesta de satisfacción fue diligenciada por 63 personas, con los siguientes resultados: 68% manifiesta percepción de calidad excelente, mientras 32% manifiesta percepción de calidad bueno, resultando una percepción de calidad general del 100%.
Durante el trimestre enero-marzo se aplicaron encuestas a siete (7) actividades, con un total de 462 participantes que respondieron dichas encuestas, de los cuales 456 afirmaron sentirse excelente y bueno, lo que nos arroja un 98,70% de nivel de satisfacción por parte de los funcionarios, en el periodo.</t>
  </si>
  <si>
    <t>Para el mes de abril de 2023, se ejecutaron 5 actividades a las cuales se les aplicó encuesta de satisfacción:
1). Conferencia el Líder que Quiero Ser: esta actividad se llevó a cabo el día 21 de abril de 2023, con asistencia de 45 servidores y servidoras, y  9 colaboradores(as), para un total de 54 asistentes. 
La encuesta de satisfacción fue diligenciada por 54 personas, con los siguientes resultados: 85%  manifiesta percepción de calidad excelente, mientras un 13% manifiesta percepción de calidad bueno y 2% percepción de calidad regular y resultando una percepción de calidad general del 100% 
2). Caminata Ecológica: esta actividad se llevó a cabo el día 14 de abril  de 2023, con asistencia  de 32  servidores y servidoras y  2 colaboradores(as), para un total de 34 asistentes. 
La encuesta de satisfacción fue diligenciada por 31 personas con los siguientes resultados: 90%  manifiesta percepción de calidad excelente , mientras un 10% manifiesta percepción de calidad bueno, resultando una percepción de calidad general del 100% 
3). Rodada Ambiental: esta actividad se llevó a cabo el día 14 de abril de 2023, con la asistencia de 5 servidores y servidoras y  2 colaboradores(as), para un total de 7 asistentes.
La encuesta de satisfacción fue diligenciada por 4 personas, con los siguientes resultados: 75% manifiesta percepción de calidad excelente, mientras 25% manifiesta percepción de calidad bueno, resultando una percepción de calidad general del 100%
4) Caminata Usme Rural: esta actividad se llevó a cabo el día 28 de abril de 2023, con asistencia de 18 servidores y servidoras y 17 colaboradores(as), para un total de 35 asistentes.
La encuesta de satisfacción fue diligenciada por 27 personas, con los siguientes resultados: 85% manifiesta percepción de calidad excelente, mientras 11% manifiesta percepción de calidad bueno, resultando una percepción de calidad general del 96%
5) Caminata Paraíso Quiba: esta actividad se llevó a cabo el día 28 de abril de 2023, con asistencia de 66 servidores y servidoras y 5 colaboradores(as), para un total de 71 asistentes.
La encuesta de satisfacción fue diligenciada por 38 personas, con los siguientes resultados: 32% manifiesta percepción de calidad excelente, mientras 47% manifiesta percepción de calidad bueno, resultando una percepción de calidad general del 79%.</t>
  </si>
  <si>
    <t>Para el mes de mayo de 2023, se ejecutaron cinco (5) actividades a las cuales se les aplicó encuesta de satisfacción:
1) Caminata Aula Ambiental Soratama: esta actividad se llevó a cabo el día 12 de mayo de 2023, con asistencia de 10 servidores y servidoras, y  5 colaboradores(as), para un total de 15 asistentes. 
La encuesta de satisfacción fue diligenciada por 12 personas, con los siguientes resultados: 92%  manifiesta percepción de calidad excelente, mientras un 8% manifiesta percepción de calidad bueno. Resultando una percepción de calidad general del 100%
2) Caminata Parque Nacional E.O.H.: esta actividad se llevó a cabo el día 12 de mayo de 2023, con asistencia de 14 servidores y servidoras, y  6 colaboradores(as), para un total de 20 asistentes. 
La encuesta de satisfacción fue diligenciada por 7 personas, con los siguientes resultados: 43%  manifiesta percepción de calidad excelente, mientras un 57% manifiesta percepción de calidad bueno. Resultando una percepción de calidad general del 100% 
3) Caminata Paraíso Quiba: esta actividad se llevó a cabo el día 26 de mayo de 2023, con asistencia de 20 servidores y servidoras y 5 colaboradores(as), para un total de 25 asistentes. 
La encuesta de satisfacción fue diligenciada por 25 personas, con los siguientes resultados: 56%  manifiesta percepción de calidad excelente, mientras un 32% manifiesta percepción de calidad bueno. Resultando una percepción de calidad general del 100% 
4). Actividad Trabajo en Equipo: esta actividad se llevó a cabo el día 26 de mayo de 2023, con asistencia de 20 servidores y servidoras y 3 colaboradores(as), para un total de 23 asistentes. 
La encuesta de satisfacción fue diligenciada por 23 personas, con los siguientes resultados: 70%  manifiesta percepción de calidad excelente, mientras un 30% manifiesta percepción de calidad bueno. Resultando una percepción de calidad general del 100% 
5). Taller Derechos Sexuales y Derechos Reproductivos: esta actividad se llevó a cabo el día 25 de mayo de 2023, con asistencia de 17 servidores y servidoras y 12 colaboradores(as), para un total de 29 asistentes. 
La encuesta de satisfacción fue diligenciada por 29 personas, con los siguientes resultados: 76%  manifiesta percepción de calidad excelente, mientras un 24% manifiesta percepción de calidad bueno. Resultando una percepción de calidad general del 100%</t>
  </si>
  <si>
    <t>16/06/2023
No se generan observaciones ni sugerencias frente al reporte del periodo.</t>
  </si>
  <si>
    <t>Para el mes de junio de 2023, se ejecutaron cuatro (4) actividades a las cuales se les aplicó encuesta de satisfacción:
1) Sistema General de Pensiones-Colpensiones: esta actividad se llevó el 7 de junio de 2023, con asistencia de 34 servidores y servidores, y 26 colaboradores(as), para un total de 60 asistentes. 
La encuesta de satisfacción fue diligenciada por 46 personas, con los siguientes resultados: 63%  manifiesta percepción de calidad excelente, mientras un 35% manifiesta percepción de calidad bueno, y 2% bajo. Resultando una percepción de calidad general del 98%
2) Caminata Parque Nacional E.O.H.: esta actividad se llevó a cabo el día 9 de junio de 2023, con asistencia de 17 servidores y servidoras, y  33 colaboradores(as), para un total de 50 asistentes. 
La encuesta de satisfacción fue diligenciada por 34 personas, con los siguientes resultados:94%  manifiesta percepción de calidad excelente, mientras un 6% manifiesta percepción de calidad bueno. Resultando una percepción de calidad general del 100% 
3) Caminata Parque Nacional E.O.H.: esta actividad se llevó a cabo el día 23 de junio de 2023, con asistencia de 19 servidores y servidoras, y  18 colaboradores(as), para un total de 37 asistentes. 
La encuesta de satisfacción fue diligenciada por 19 personas, con los siguientes resultados:79%  manifiesta percepción de calidad excelente, mientras un 21% manifiesta percepción de calidad bueno. Resultando una percepción de calidad general del 100%
4). Actividad Trabajo en Equipo: Conferencia manejo crisis interpersonales, esta actividad se llevó acabo el día 23 de junio de 2023, con asistencia de 17 servidores y servidoras y 13 colaboradores(as), para un total de 30 asistentes. 
La encuesta de satisfacción fue diligenciada por 20 personas, con los siguientes resultados: 96%  manifiesta percepción de calidad excelente, mientras un 4% manifiesta percepción de calidad bueno. Resultando una percepción de calidad general del 100% 
Durante el trimestre abril-junio se aplicaron encuestas a catorce (14) actividades, con un total de 369 participantes que respondieron dichas encuestas, de los cuales 355 afirmaron sentirse excelente y bueno, lo que nos arroja un 96,20% de nivel de satisfacción por parte de los funcionarios, en el periodo.</t>
  </si>
  <si>
    <t>10/7/2023
No se generan observaciones ni sugerencias frente al reporte del periodo.</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</si>
  <si>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</si>
  <si>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</si>
  <si>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</si>
  <si>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</si>
  <si>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periodo.)*100</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</si>
  <si>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</si>
  <si>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Se toma la suma de la columna "Total Cobertura" de cada uno de los meses del trimestre para el numerador, y  el dato del denominador se toma del total de registros de la matriz de cada uno de los meses del trimestre.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</si>
  <si>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t>
  </si>
  <si>
    <t xml:space="preserve">Para el mes de febrero de 2023, se ejecutaron 3 actividades de bienestar social e incentivos con la siguiente cobertura:
1). Taller traslado de régimen pensional: Esta actividad se llevó a cabo el día 23 de febrero de 2023, con asistencia de 78 servidores y servidoras de la SDIS.
2). Taller comunicación asertiva: Esta actividad se llevó a cabo el día 24 de febrero de 2023, con asistencia  de 59  servidores y servidoras de la SDIS .
3). Actividad encuentro de solteros y solteras SDIS 2023: Esta actividad se llevó a cabo los días 25 y 26 de febrero de 2023, con asistencia  de 170  servidores y servidoras de la SDIS.
Total de cobertura 307 servidores y servidoras de la SDIS,  de los cuales 33 de ellos participaron en mas de una actividad en el período, para una cobertura de 274 servidores y servidoras en el periodo.
</t>
  </si>
  <si>
    <t>Para el mes de marzo de 2023, se ejecutaron 5 actividades de bienestar social  con la siguiente cobertura:
1). Conversatorio a qué hora "El amor", se convirtió en un asunto de riesgo para la mujer : Esta actividad se llevó a cabo el día 08 de marzo  de 2023, con asistencia de 23 servidores y servidoras de la SDIS.
2).   Conferencia Todos podemos hablar de suicidio prevención y abordaje: Esta actividad se llevó a cabo el día 23 de marzo de 2023, con asistencia  de 11 servidores y servidoras de la SDIS .
3). Conferencia autoevaluación y reflexión positiva: Esta actividad se llevó a cabo el día 28 de marzo de 2023, con asistencia de 66 servidores y servidoras de la SDIS.
4). Conferencia Régimen y Control Fiscal: Esta actividad se llevó a cabo el día 29 de marzo de 2023, con asistencia de 50 servidores y servidoras de la SDIS.
5).Actividad envío de tarjetas virtuales de felicitación por cumpleaños: Esta actividad se realiza diariamente y para el mes de marzo llego a 154 servidores y servidoras de la SDIS.
En los reportes cualitativos de los meses de enero y febrero no se incluyeron las actividades relacionadas con los cumpleaños de los servidores, pero para el cálculo del indicador del primer trimestre 2023, si se tuvieron en cuenta, considerando que influyen en la medición y hacen parte de la gestión de la subdirección en pro del Bienestar de los servidores de planta.  Para un total de 791 servidores públicos participantes y con una Planta activa al cierre de marzo de 1790 servidores, logramos un 44% de avance sobre la meta.</t>
  </si>
  <si>
    <t>12/04/2023
Los datos que fueron indicados en los reportes cualitativos para enero y febrero no coinciden con el reporte cuantitativo presentado para el trimestre, ni con la evidencia entregada. Para el mes de Enero no se reportó la ejecución de actividades de bienestar por lo cual no se midió la satisfacción en dicho mes, sin embargo para el trimestre si fueron incluidos datos de enero; por favor verificar y sustentar en el análisis del trimestre dicha situación.
Ajustar el número de empleos, según los activos y no los aprobados, en concordancia con la fórmula de cálculo del indicador. 
12/04/2023
No se generan observaciones ni sugerencias adicionales para el periodo reportado.</t>
  </si>
  <si>
    <t>Para el mes de abril de 2023, se ejecutaron 6 actividades de bienestar social  con la siguiente cobertura:
1). Conferencia el Líder que Quiero Ser: Esta actividad se llevó a cabo el día 21 de abril de 2023, con asistencia de 45 servidores y servidoras de la SDIS y  9 colaboradores(as), para un total de 54 asistentes.
2).    Caminata Ecológica: Esta actividad se llevó a cabo el día 14 de abril  de 2023, con asistencia  de 32  servidores y servidoras de la SDIS y  2 colaboradores(as), para un total de 34 asistentes. 
3). Rodada Ambiental: Esta actividad se llevó a cabo el día 14 de abril de 2023, con la asistencia de 5 servidores y servidoras de la SDIS y  2 colaboradores(as), para un total de 7 asistentes.
4)  Caminata Usme Rural: Esta actividad se llevó a cabo el día 28 de abril de 2023, con asistencia de 18 servidores y servidoras de la SDIS y 17 colaboradores(as), para un total de 35 asistentes.
5) Caminata Paraíso Quiba: Esta actividad se llevó a cabo el día 28 de abril de 2023, con asistencia de 66 servidores y servidoras de la SDIS y 5 colaboradores(as), para un total de 71 asistentes.
6) Envío de tarjetas virtuales de cumpleaños: para el mes de abril se llegó a 133 servidores y servidoras de la SDIS.
Total de participantes 334 servidores y servidoras de la SDIS,  de los cuales 57 de ellos participaron en más de una actividad en el período, para una cobertura de 277 servidores y servidoras en el periodo.</t>
  </si>
  <si>
    <t>Para el mes de mayo de 2023, se ejecutaron siete (7) actividades de Bienestar Social, con la siguiente cobertura:
1) Caminata Aula Ambiental Soratama: esta actividad se llevó a cabo el día 12 de mayo de 2023, con asistencia de 10 servidores y servidoras.
2) Caminata Parque Nacional E.O.H.: esta actividad se llevó a cabo el día 12 de mayo de 2023, con asistencia de 14 servidores y servidoras.
3) Caminata Paraíso Quiba: esta actividad se llevó a cabo el día 26 de mayo de 2023, con asistencia de 28 servidores y servidoras. 
4). Actividad Trabajo en Equipo: esta actividad se llevó a cabo el día 26 de mayo de 2023, con asistencia de 19 servidores y servidoras.
5). Taller Derechos Sexuales y Derechos Reproductivos: esta actividad se llevó a cabo el día 25 de mayo de 2023, con asistencia de 17 servidores y servidoras. 
6) Actividad de Autocuidado: esta actividad se llevó a cabo el 19 de mayo de 2023, con la asistencia de 12 servidores y servidoras .
7) Envío de tarjetas virtuales de cumpleaños: para el mes de mayo de 2023 se llegó a 129 servidores y servidoras de la SDIS.
Total de participantes 229 servidores y servidoras de la SDIS,  de los cuales 12 de ellos participaron en más de una actividad en el período, para una cobertura de 217 servidores y servidoras en el periodo.</t>
  </si>
  <si>
    <t>Para el mes de junio de 2023, se ejecutaron cinco (5) actividades con la siguiente cobertura:
1) Sistema General de Pensiones-Colpensiones: esta actividad se llevó el 7 de junio de 2023, con asistencia de 34 servidores y servidores.
2) Caminata Parque Nacional E.O.H.: esta actividad se llevó a cabo el día 9 de junio de 2023, con asistencia de 17 servidores y servidoras.
3) Caminata Parque Nacional E.O.H.: esta actividad se llevó a cabo el día 23 de junio de 2023, con asistencia de 19 servidores y servidoras. 
4). Actividad Trabajo en Equipo: Conferencia manejo crisis interpersonales, esta actividad se llevó acabo el día 23 de junio de 2023, con asistencia de 17 servidores y servidoras.
5). Envío de tarjetas virtuales de cumpleaños: para el mes de junio de 2023 se llegó a 144 servidores y servidoras de la SDIS.                                                                         
Total de participantes en junio fue de 231 servidores y servidoras de la SDIS,  de los cuales 38 de ellos participaron en más de una actividad, para una cobertura de 193 servidores y servidoras en el periodo.
Para el trimestre abril -junio se realizó la Celebración Día de la Familia SDIS primer semestre 2023 en cumplimiento a la normativa legal aplicable, acuerdos sindicales vigentes y con base a la programación de plan de bienestar e incentivos con la cual se da cobertura al 100%  de los servidores y servidoras (1788), no obstante se da continuidad con las actividades programadas complementarias, para llegar al mayor número de servidores cubiertos.</t>
  </si>
  <si>
    <t>10/07/2023
Se solicita remitir evidencia de la actividad "celebración día de la familia" con la cual se da cumplimiento a la meta del indicador en este periodo.
12/07/2023
No se generan observaciones adicionales frente al periodo reportado. Se sugiere analizar la pertinencia de continuar midiendo el indicador ya que la SGDTH programa una o dos actividades en cada vigencia con las cuales se da cobertura del 100% a los servidores con respecto a as actividades de bienestar e incentivos.</t>
  </si>
  <si>
    <t>TH-008</t>
  </si>
  <si>
    <t xml:space="preserve">Frecuencia de Accidentalidad de la SDIS
</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</si>
  <si>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</si>
  <si>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</si>
  <si>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</si>
  <si>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</si>
  <si>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tomando la información de la matriz de accidentalidad, columna mes reporte de AT,  en relación con el número total de los colaboradores activos de la entidad. Para lo cual se tendrá en cuenta la siguiente tabla de rangos:
Rango % Avance
0 a 1,80% - 100% Sobresaliente
1,81% a 3,80% - 75% Satisfactorio
&gt; 3,81% - 5,0% Deficiente
Nota: La línea de referencia para este indicador es 1.80% mensual, lo que significa que los valores superiores generan una alerta y los inferiores un buen desempeño.</t>
  </si>
  <si>
    <t>Base de datos de accidentalidad</t>
  </si>
  <si>
    <t xml:space="preserve">
0,60%
</t>
  </si>
  <si>
    <r>
      <t xml:space="preserve">
1,8%
</t>
    </r>
    <r>
      <rPr>
        <b/>
        <sz val="9"/>
        <color rgb="FF7030A0"/>
        <rFont val="Arial"/>
        <family val="2"/>
      </rPr>
      <t/>
    </r>
  </si>
  <si>
    <t>En el mes de enero 2023 se presentaron 7 eventos, los cuales han sido reportados a la ARL Positiva, de estos accidentes 3 fueron por causa de golpe, o contusión o aplastamiento que corresponden al 43% de los accidentes ocurridos en el mes, 3 más fueron por causa de torcedura, esguince, desgarro muscular, herida o laceración de musculo o tendón, sin heridas que corresponden a otro 43% y 1 que corresponden al 14% por conmoción o trauma interno.
Para un total de 6402 entre funcionarios de planta y contratistas la frecuencia de la accidentalidad fue de 0,11%, por debajo del línea de referencia fijada y con un avance Sobresaliente según la tabla de rangos establecida.</t>
  </si>
  <si>
    <t>En el mes de febrero 2023 se presentaron 24 eventos, los cuales han sido reportados a la ARL Positiva, de estos accidentes 19 fueron por causa de golpes o contusión que corresponde al 79% de los accidentes ocurridos en el mes, los otros 5 fueron por torcedura esguince, conmoción, trauma interno, herida, trauma superficial y lesiones múltiples que corresponde al 21%.
Para un total de 6833 entre funcionarios de planta y contratistas la frecuencia de la accidentalidad fue de 0,35%, por debajo del línea de referencia fijada y con un avance Sobresaliente según la tabla de rangos establecida.</t>
  </si>
  <si>
    <t>En el mes de marzo de 2023 se presentaron 22 eventos, los cuales han sido reportados a la ARL Positiva, de estos accidentes 15 fueron por causa de golpes o contusión que corresponde al 68.3% de los accidentes ocurridos en el mes, 5 fueron por torcedura esguince, conmoción, trauma interno, herida, trauma superficial y lesiones múltiples que corresponde al 22.7%, 1  por envenenamiento que corresponde al 4.5% y 1  por lesiones múltiples que corresponde al 4.5%.
Para un total  7780  colaboradores entre funcionarios de planta y contratistas, la frecuencia de la accidentalidad fue de 0.28%,  por debajo del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realización de las visitas de seguridad y salud en el trabajo en todas las Unidades Operativas de las SDIS.
• Se hace seguimiento a la ejecución del cronograma de actividades de capacitación vigencia 2023, de acuerdo con la identificación de los riesgos y peligros a que se encuentran expuestos, capacitación en prevención de caídas, Trabajo seguro en alturas y riesgo público.</t>
  </si>
  <si>
    <t xml:space="preserve">En el mes de abril de 2023 se presentaron 34 eventos, los cuales han sido reportados a la ARL Positiva, de estos accidentes 24 fueron por causa de golpes o contusión que corresponde al 70.5% de los accidentes ocurridos en el mes, 5 casos por causa de heridas, que corresponde al 14.7%, 2 casos por causa de envenenamiento correspondiente al 5.8%, 1 caso por causa de lesiones múltiples correspondiente al 3%, 1 caso por causa de trauma superficial correspondiente al 3% y 1 caso por causa de torcedura que corresponde al 3% . 
Para un total de 8435 entre funcionarios de planta y contratistas la frecuencia de la accidentalidad fue de 0,40%, por debajo de la línea de referencia fijada y con un avance Sobresaliente según la tabla de rangos establecida.
</t>
  </si>
  <si>
    <t xml:space="preserve">En el mes de mayo de 2023 se presentaron 23 eventos, los cuales han sido reportados a la ARL Positiva, de estos accidentes 13 fueron por causa de golpes o contusión que corresponde al 57% de los accidentes ocurridos en el mes, 5 fueron por torcedura, esguince, desgarro muscular, herida o laceración de musculo o tendón, sin heridas que corresponde al 22%, 2 fueron por causa de herida que corresponde al 9%, 2 fueron por lesiones múltiples que corresponde al 9% y   1 por trauma superficial (incluye rasguño, punción o pinchazo, y lesión en ojo por cuerpo extraño) que corresponde al 4% restante.  
Para un total  9254  entre funcionarios de planta y contratistas la frecuencia de la accidentalidad fue de 0.25% por debajo de la línea de referencia fijada y con un avance Sobresaliente según la tabla de rangos establecida
</t>
  </si>
  <si>
    <t xml:space="preserve">En el mes de Junio de 2023 se presentaron 36 eventos, los cuales han sido reportados a la ARL Positiva, de estos accidentes 14 fueron por caída de personas corresponden al 39%, 9 por  sobreesfuerzo, esfuerzo excesivo, o falso movimiento correspondiente al 25%, 5 pisadas, choques, golpes correspondiente al 14%,  5 otros quemaduras, cortadura de cuchilla, correspondiente al 14%, 2 por caída de objetos correspondiente al 6%  y 1 por mordedura y picadura correspondiente al 2%.
Para un total 10014  entre funcionarios de planta y contratistas la frecuencia de la accidentalidad fue de 0.36%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t>
  </si>
  <si>
    <t>TH-009</t>
  </si>
  <si>
    <t>Ausentismo por causa médica en la SDIS</t>
  </si>
  <si>
    <t>Verificar el impacto de las actividades en promoción y prevención que se ejecutan, a través del Monitoreo del ausentismo por causa medicas.</t>
  </si>
  <si>
    <t>Reporte oportuno de incapacidades</t>
  </si>
  <si>
    <r>
      <t xml:space="preserve">(No. de días de ausencia por incapacidad laboral y común en el periodo / (No. de días de trabajo programados en la entidad para el periodo * el número de servidores activos del periodo)*100
</t>
    </r>
    <r>
      <rPr>
        <sz val="9"/>
        <color rgb="FF7030A0"/>
        <rFont val="Arial"/>
        <family val="2"/>
      </rPr>
      <t/>
    </r>
  </si>
  <si>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</si>
  <si>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1,60% - 100% Sobresaliente
1,61% a 3,40% - 75% Satisfactorio
&gt; 3,41% - 50% Deficiente
Nota: La línea de referencia para este indicador es 1.6% mensual, lo que significa que los valores superiores generan una alerta y los inferiores un buen desempeño.</t>
  </si>
  <si>
    <t>Matriz de registro de incapacidades filtrada para el período</t>
  </si>
  <si>
    <t xml:space="preserve">
0,36%
</t>
  </si>
  <si>
    <t xml:space="preserve">
1,6%
</t>
  </si>
  <si>
    <t>En el mes de enero se registraron 120 casos de ausencias por incapacidad médica certificada, por diferente origen, como lo son: 1 por accidente de trabajo, 118 enfermedad general, y 1 por accidente común.
Derivado de estas incapacidades, se generaron 1276 días de ausencia, registrando 1242 días por enfermedad general, 30 días por accidente de trabajo y 4 días por accidente común.
En el mes se perdió el 0,94 % de días programados de trabajo, por incapacidad médica, por debajo de la línea de referencia fijada, y con un avance sobresaliente según la tabla de rangos establecida; teniendo en cuenta que se contaron con un total de 6402 trabajadores, 21 días de trabajo programados en el mes, para un total de 1.142.757 número de horas hombre trabajadas.
Como resultado del análisis se encontró que los mayores grupos de enfermedad causantes de incapacidad  están, enfermedades del sistema respiratorio 21, enfermedades del sistema osteomuscular y del tejido conectivo 16, ciertas enfermedades infecciosas y parasitarias 14, enfermedades del aparato digestivo 11, enfermedades del aparato genitourinario 11, traumatismos, envenenamientos y algunas otras consecuencias de causa externa 11, enfermedades del oído y de la apófisis mastoides 5, embarazo, parto y puerperio 5, síntomas, signos y hallazgos anormales clínicos y de laboratorio, no clasificados en otra parte 5, neoplasias 4, enfermedades del sistema nervioso 3, causas externas de morbilidad y de mortalidad 3, factores que influyen en el estado de salud y contacto con los servicios de salud 3, enfermedades del sistema circulatorio 2, enfermedades de la piel y el tejido subcutáneo 2, códigos para uso de emergencia 2, trastornos mentales y del comportamiento 1, malformaciones congénitas, deformidades y anomalías cromosómicas 1.</t>
  </si>
  <si>
    <t>En el mes de febrero se registraron 166 casos de ausencias por incapacidad médica certificada, por diferente origen, como lo son: 9 por accidente de trabajo, 155 enfermedad general, y 2 por accidente común.
Derivado de estas incapacidades, se generaron 1023 días de ausencia, registrando 915 días por enfermedad general, 105 días por accidente de trabajo y 3 días por accidente común.
En el mes se perdió el 0,75 % de días programados de trabajo, por incapacidad médica, por debajo de la línea de referencia fijada, y con un avance sobresaliente según la tabla de rangos establecida; teniendo en cuenta que se contaron con un total de 6833 trabajadores, 20 días de trabajo programados en el mes, para un total de 1.161.610 número de horas hombre trabajadas.
Como resultado del análisis se encontró que los mayores grupos de enfermedad causantes de incapacidad  están, enfermedades del sistema osteomuscular y del tejido conectivo 29, enfermedades del sistema respiratorio 26, traumatismos, envenenamientos y algunas otras consecuencias de causa externa 18, Síntomas, signos y hallazgos anormales clínicos y de laboratorio, no clasificados en otra parte 13, ciertas enfermedades infecciosas y parasitarias 13, Enfermedades del aparato genitourinario 12, enfermedades del aparato digestivo 11, neoplasias 11, enfermedades del oído y de la apófisis mastoides 8, enfermedades del sistema nervioso 7, códigos para uso de emergencia 4, trastornos mentales y del comportamiento 4, factores que influyen en el estado de salud y contacto con los servicios de salud 3, embarazo, parto y puerperio 2, enfermedades endocrinas, nutricionales y metabólicas 1, enfermedades del sistema circulatorio 1, enfermedades de la piel y el tejido subcutáneo 1, sin dato (sin código del CIE 10) 1, causas externas de morbilidad y de mortalidad 1.</t>
  </si>
  <si>
    <t xml:space="preserve">
En el mes de Marzo se presentaron 186 casos de ausencias por incapacidad médica certificada, derivado de estas incapacidades se generaron 1096 días de ausencia, registrando 1031 días por enfermedad general, 50 días por accidente de trabajo y 15 por accidente común, por lo cual se perdió 0,64 % de días programados de trabajo, por incapacidad médica, por debajo del línea de referencia fijada y con un avance Sobresaliente según la tabla de rangos establecida.
En el primer trimestre, se registraron 472 casos de ausencia (120 casos en el mes de enero, 166 en el mes de febrero y 186 en el mes de marzo), derivado de estas ausencias se registraron 3395 días perdidos (1276 días en el mes de enero, 1023 días en el mes de febrero y 1096 días en el mes de marzo), por diferente tipo de origen. El promedio para el primer trimestre es  0,77%.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E, H y K y para el denominador ver Fila 17 "Número de días de trabajo programados" columnas E, H y K).</t>
  </si>
  <si>
    <t xml:space="preserve">En el mes de Abril se registraron 141 casos de ausencias por incapacidad médica certificada, con los siguientes orígenes: 6 por accidente de trabajo, 130 enfermedad general,  2 por accidente común y 3 por enfermedad laboral.
Derivado de estas incapacidades, se generaron 789 días de ausencia, registrando 655 días por enfermedad general, 72 días por accidente de trabajo, 50 días por accidente común y 12 por enfermedad laboral.
En el mes se perdió el 0,52 % de días programados de trabajo, por incapacidad médica, por debajo de la línea de referencia fijada, y con un avance sobresaliente según la tabla de rangos establecida; teniendo en cuenta que se contaron con un total de 8435 trabajadores, 18 días de trabajo programados en el mes, para un total de 1.433.950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
</t>
  </si>
  <si>
    <t xml:space="preserve">En el mes de Mayo  se registraron 199 casos de ausencias por incapacidad médica certificada, de los cuales: 6 por accidente de trabajo, 189 enfermedad general,  2 por accidente común y 2 por enfermedad laboral.
Derivado de estas incapacidades, se generaron 1328 días de ausencia, registrando 1227 días por enfermedad general, 71 días por accidente de trabajo, 20 días por accidente común y 10 por enfermedad laboral.
En el mes se perdió el 0,68 % de días programados de trabajo, por incapacidad médica, por debajo de la línea de referencia fijada, y con un avance sobresaliente según la tabla de rangos establecida; teniendo en cuenta que se contaron con un total de 9254 trabajadores, 21 días de trabajo programados en el mes, para un total de 1.730.498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
</t>
  </si>
  <si>
    <t xml:space="preserve">En el mes de Junio  se presentaron 198 casos de ausencias por incapacidad médica certificada, derivado de estas incapacidades se generaron 912 días de ausencia, registrando 826 días por enfermedad general, 75 días por accidente de trabajo y 11 por accidente común, por lo cual se perdió 0,46 % de días programados de trabajo, por incapacidad médica, por debajo del línea de referencia fijada y con un avance Sobresaliente según la tabla de rangos establecida.
En el segundo trimestre, se registraron 538 casos de ausencia (141  casos en el mes de abril, 199 en el mes de mayo  y 198 en el mes de junio), derivado de estas ausencias se registraron 3029 días perdidos (789 días en el mes de abril, 1328 días en el mes de mayo y 912 días en el mes de junio), por diferente tipo de origen. El promedio para el trimestre es de 0,55%.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N, Q y T y para el denominador ver Fila 17 "Número de días de trabajo programados" columnas N, Q y T).
</t>
  </si>
  <si>
    <t>TH-010</t>
  </si>
  <si>
    <t>Circular No. 017 del 24 Abril/2023</t>
  </si>
  <si>
    <t>Seguimiento a la Provisión de Empleos en la SDIS</t>
  </si>
  <si>
    <t>Realizar el monitoreo a los empleos ocupados o cubiertos  del total de empleos que conforman la planta de la SDIS</t>
  </si>
  <si>
    <t>Implementación de las estrategias definidas en el Plan de Vacantes y Provisión de empleos de la vigencia 2023.</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</si>
  <si>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</si>
  <si>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</si>
  <si>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tomando la información del total de vinculados de la matriz de registro, posteriormente verificar con la base de datos con la planta vigente de empleos de la SDIS.
Nota: El denominador será el total de la planta de empleos de la Entidad, según el decreto que esté vigente para el momento de la medición.</t>
  </si>
  <si>
    <t>Matriz de registro donde se evidencie la cantidad de empleos provistos en el período</t>
  </si>
  <si>
    <t xml:space="preserve">82%
</t>
  </si>
  <si>
    <r>
      <t xml:space="preserve">
</t>
    </r>
    <r>
      <rPr>
        <sz val="9"/>
        <rFont val="Arial"/>
        <family val="2"/>
      </rPr>
      <t>Porcentaje</t>
    </r>
  </si>
  <si>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enero se encuentran provistos 1.800 así: 1491 corresponden a carrera administrativa, 65 a libre nombramiento y remoción, 1 en período fijo, 160 en periodo de prueba , 16 en período de prueba en ascenso y 67 vinculados provisionalmente.
Nota: La información reportada corresponde al estado de la Planta al 31 de enero de 2023, sin embargo, es importante precisar que la Planta tiene movimientos diarios.</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</si>
  <si>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febrero se encuentran provistos 1.791 así: 1516 corresponden a carrera administrativa, 63 a libre nombramiento y remoción, 1 en período fijo, 145 en periodo de prueba , 1 en período de prueba en ascenso y 65 vinculados provisionalmente.
Nota: La información reportada corresponde al estado de la Planta al 28 de febrero de 2023, sin embargo, es importante precisar que la Planta tiene movimientos diarios.</t>
  </si>
  <si>
    <t>La planta de personal de la entidad se encuentra definida en el Decreto 509 del 10 de noviembre de 2022, en el cual  se establecen 2.174 empleos para la entidad, sin embargo, en atención a un fallo de tutela, esta cifra se aumenta en 1 empleo adicional, para un total de 2.175. Para el mes de marzo según Resolución 0034 del 13 de enero de 2023, por la cual se acepta la renuncia a la servidora pública Nidia Leonor Aristizábal Valleo a partir del 1 de marzo de 2023 y se suprime el empleo Asesor Código 105 Grado 05 en cumplimiento de fallo de tutela de fecha 18 agosto de 2017.
Del total de empleos, con corte al mes de marzo se encuentran provistos 1.790 así: 1533 corresponden a carrera administrativa, 62 a libre nombramiento y remoción, 1 en período fijo, 130 en periodo de prueba , 1 en período de prueba en ascenso y 63 vinculados provisionalmente.
Nota: La información reportada corresponde al estado de la Planta al 31 de marzo de 2023, sin embargo en la última semana del trimestre fue expedido un nuevo decreto, el 114 del 23 de marzo de 2023, por medio del cual se modifica Ia planta de empleos de la Secretarla Distrital de lntegración Social; el cual se tendrá en cuenta para las mediciones de los trimestres posteriores.</t>
  </si>
  <si>
    <t>12/04/2023
Ajustar el número del decreto del año 2022, de acuerdo con la formulación es el 509 y no 510. Se sugiere relacionar en el análisis lo pertinente frente al empleo relacionado con la acción de tutela. 
Conforme a la modificación del decreto se requiere actualizar el método de cálculo del indicador, mediante circular.
12/04/2023
No se generan observaciones ni sugerencias adicionales para el periodo reportado.</t>
  </si>
  <si>
    <t>La planta de personal de la entidad se encuentra definida en el Decreto 114 del 23 de marzo de 2023, en el cual  se establecen 2.185 empleos para la entidad.
Del total de empleos, con corte al mes de abril se encuentran provistos 1.798 así: 1557 corresponden a carrera administrativa, 67 vinculados provisionalmente, 1 en período fijo, 1 en período de prueba en ascenso , 105 en periodo de prueba  y 67 de libre nombramiento y remoción.
Nota: La información reportada corresponde al estado de la Planta al 30 de abril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</si>
  <si>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mayo se encuentran provistos 1.797 así: 1559 corresponden a carrera administrativa, 57 vinculados provisionalmente, 1 en período fijo, 1 en período de prueba en ascenso , 112 en periodo de prueba  y 67 de libre nombramiento y remoción.
Nota: La información reportada corresponde al estado de la Planta al 30 de mayo de 2023, sin embargo es importante precisar que la Planta tiene movimientos diarios.</t>
  </si>
  <si>
    <t>La planta de personal de la entidad se encuentra definida en el Decreto 114 del 23 de marzo de 2023, en el cual  se establecen 2.185 empleos para la entidad.
Del total de empleos, con corte al mes de junio se encuentran provistos 1.788 así: 1542 corresponden a carrera administrativa, 57 vinculados provisionalmente, 1 en período fijo, 2 en período de prueba en ascenso , 119 en periodo de prueba  y 67 de libre nombramiento y remoción.
Se cubrieron 1.795 empleos en promedio durante el trimestre abril - junio, sobre el total de la planta de empleos para la vigencia 2023 en la SDIS,  lo que representa el 82,1% de empleos ocupados en el periodo, cumpliendo con la Meta del indicador.</t>
  </si>
  <si>
    <t>10/07/2023
Se solicita ajustar la evidencia presentada para el mes de mayo, la cual no pudo ser verificada al no correr las fórmulas del archivo.
12/7/2023
No se generan observaciones ni sugerencias adicionales frente al reporte del periodo.</t>
  </si>
  <si>
    <t xml:space="preserve">TH-7748-001 </t>
  </si>
  <si>
    <t>Presupuesto ejecutado del proyecto de inversión</t>
  </si>
  <si>
    <t>Realizar seguimiento al presupuesto ejecutado para cada meta del proyecto de inversión, con el fin de tomar decisiones oportunas.</t>
  </si>
  <si>
    <t>Ejecución de presupuesto programado por meta.</t>
  </si>
  <si>
    <t>(∑presupuesto  acumulado ejecutado de las metas del proyecto / ∑presupuesto acumulado programado de las metas del proyecto )*100</t>
  </si>
  <si>
    <t xml:space="preserve">Plan Anual de Adquisiciones
Ejecución PAC </t>
  </si>
  <si>
    <r>
      <rPr>
        <strike/>
        <sz val="9"/>
        <color rgb="FFFF0000"/>
        <rFont val="Arial"/>
        <family val="2"/>
      </rPr>
      <t xml:space="preserve">
</t>
    </r>
    <r>
      <rPr>
        <sz val="9"/>
        <rFont val="Arial"/>
        <family val="2"/>
      </rPr>
      <t xml:space="preserve">1. Se realiza sumando la ejecución mensual para obtener el valor del seguimiento trimestral </t>
    </r>
  </si>
  <si>
    <t>Informe programación y ejecución presupuestal</t>
  </si>
  <si>
    <t>Para este periodo, se programaron $8.037 millones y se ejecutaron $7.276, lo cual correspondió a una  ejecución del 90% del PAC programado, teniendo en cuenta que algunos pagos no alcanzaron a tramitarse.</t>
  </si>
  <si>
    <t>Para este periodo, se programaron $9.441 millones y se ejecutaron $9.256, lo cual correspondió a una  ejecución del 98% del PAC programado.</t>
  </si>
  <si>
    <t>Para el periodo comprendido de enero a marzo, se ejecutó el 90,88% de lo programado, teniendo en cuenta que algunos procesos contractuales no han salido y que la planta de empleos se programó teniendo en cuenta la modificación por la estrategia IMG, sin embargo, no se cuenta provista en su totalidad a la fecha de corte.</t>
  </si>
  <si>
    <t>10/04/2023
Remitir la evidencia que soporta los datos cuantitativos reportados: Informe programación y ejecución presupuestal, en el que se indique o bien para el trimestre o bien de manera mensual el presupuesto  acumulado ejecutado y programado, datos que deben concordar con los reportados.
13/04/2023
No se generan observaciones ni sugerencias adicionales frente al periodo reportado.</t>
  </si>
  <si>
    <t>Para el periodo del mes de abril, se ejecutó el 98,2% de lo programado, teniendo en cuenta que algunos procesos contractuales no se han concretado aún y que la planta de empleos no se cuenta provista en su totalidad a la fecha de corte.</t>
  </si>
  <si>
    <t>10/05/2023
No se generan observaciones frente al reporte del periodo.
Para el siguiente reporte se solicita tomar el formato que contiene la trazabilidad de las verificaciones realizadas los meses anteriores y que se comparte de manera mensual al proyecto.</t>
  </si>
  <si>
    <t>Para el periodo del mes de mayo, se ejecutó el 100% del presupuesto programado para pago.</t>
  </si>
  <si>
    <t>Para el periodo comprendido de enero a junio, se ejecutó el 95,8% de lo programado, teniendo en cuenta que algunos procesos contractuales no han salido y que la planta de empleos se programó al 100% ,  pero a la fecha existen 371 cargos vacantes.</t>
  </si>
  <si>
    <t>11/07/023
Se solicita remitir la evidencia que soporta los datos cuantitativos reportados: Informe programación y ejecución presupuestal/ Programa anual mensualizado de caja, en el que se indique o bien para el trimestre o bien de manera mensual el presupuesto  acumulado ejecutado y programado, datos que deben concordar con los reportados.
24/07/2023
No se generan observaciones adicionales al periodo de reporte. Se sugiere entregar la evidencia del indicador de manera completa y correcta en cada trimestre de acuerdo con la frecuencia de medición formulada para el indicador.</t>
  </si>
  <si>
    <t>TH-7748-002</t>
  </si>
  <si>
    <t>Seguimiento a la ejecución de tareas del proyecto de inversión</t>
  </si>
  <si>
    <r>
      <t xml:space="preserve">Controlar la planeación y ejecución integral y sistemática de </t>
    </r>
    <r>
      <rPr>
        <sz val="9"/>
        <rFont val="Arial"/>
        <family val="2"/>
      </rPr>
      <t>las</t>
    </r>
    <r>
      <rPr>
        <strike/>
        <sz val="9"/>
        <color rgb="FFFF0000"/>
        <rFont val="Arial"/>
        <family val="2"/>
      </rPr>
      <t xml:space="preserve"> </t>
    </r>
    <r>
      <rPr>
        <sz val="9"/>
        <rFont val="Arial"/>
        <family val="2"/>
      </rPr>
      <t>tareas que deben desarrollarse para el proyecto de inversión.</t>
    </r>
  </si>
  <si>
    <t>Cumplimiento de tareas programadas.</t>
  </si>
  <si>
    <t>(# de tareas ejecutadas en el periodo / Total de tareas programadas en el periodo) *100%</t>
  </si>
  <si>
    <t>Plan de Acción - SPI</t>
  </si>
  <si>
    <r>
      <t xml:space="preserve">
Denominador:
Sumar las tareas que están programadas por cada uno de los meses por cada una de las actividades
</t>
    </r>
    <r>
      <rPr>
        <sz val="9"/>
        <rFont val="Arial"/>
        <family val="2"/>
      </rPr>
      <t xml:space="preserve">numerador:
Validar que las tareas estén ejecutadas
Sumar las tareas que se ejecutaron </t>
    </r>
    <r>
      <rPr>
        <strike/>
        <sz val="9"/>
        <rFont val="Arial"/>
        <family val="2"/>
      </rPr>
      <t xml:space="preserve"> </t>
    </r>
    <r>
      <rPr>
        <sz val="9"/>
        <rFont val="Arial"/>
        <family val="2"/>
      </rPr>
      <t>mensualmente</t>
    </r>
  </si>
  <si>
    <t>Plan de Acción - SPI con seguimiento para el periodo.</t>
  </si>
  <si>
    <t>Para este periodo se cumplió con la totalidad de las 6 tareas  programadas, lo cual representa una ejecución del 100%.</t>
  </si>
  <si>
    <t>09/03/2023
El dato reportado para las tareas ejecutadas  del periodo no concuerda con la evidencia, toda vez que de acuerdo con el SPI para el mes de enero no hubo avance en la ejecución de tareas. Por favor verificar y ajustar lo pertinente.
09/03/2023
No se generan observaciones ni sugerencias adicionales frente al periodo reportado.</t>
  </si>
  <si>
    <t>Para este periodo se programaron 22 tareas de las cuales se ejecutaron las 21 correspondiendo al 95%, debido a que se constituyó la caja menor pero no se legalizaron pagos en este periodo.</t>
  </si>
  <si>
    <t>Para este periodo se programaron 22 tareas de las cuales se ejecutaron las 22 correspondiendo al 100%, en este periodo.</t>
  </si>
  <si>
    <t>10/04/2023
El dato reportado para las tareas ejecutadas  del periodo no concuerda con la evidencia, toda vez que de acuerdo con el SPI para el mes de marzo se ejecutaron 21 tareas y no 22. Por favor verificar y ajustar lo pertinente.
13/04/2023
No se generan observaciones ni sugerencias adicionales frente al periodo reportado.</t>
  </si>
  <si>
    <t>Para este periodo se programaron 23 tareas de las cuales se ejecutaron las 23 correspondiendo al 100%, en este periodo.</t>
  </si>
  <si>
    <t>Para este periodo se programaron 24 tareas de las cuales se ejecutaron las 24 correspondiendo al 100%, en este periodo.</t>
  </si>
  <si>
    <t>11/07/2023
No se generan observaciones ni sugerencias frente al reporte del periodo.</t>
  </si>
  <si>
    <t>GC-001</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</si>
  <si>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</si>
  <si>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</si>
  <si>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</si>
  <si>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</si>
  <si>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</si>
  <si>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</si>
  <si>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</si>
  <si>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En el mes de enero y de cara a la construcción y consolidación del Plan de Implementación de la política de Gestión del Conocimiento y la Innovación se llevó a cabo revisión minuciosa de los resultados obtenidos y observaciones generadas en el autodiagnóstico en el plan de acción del Modelo Integrado de Gestión y Planeación (MIPG) para ser incluidos en el Plan 2023.</t>
  </si>
  <si>
    <t>15/03/2023 No se generan observaciones respecto al análisis presentado en el seguimiento al indicador de gestión. Se deja la siguiente recomendación: se debe adelantar todas las acciones pertinentes para dar cumplimiento a la meta propuesta.</t>
  </si>
  <si>
    <t>Para el mes de febrero, se inició la formulación del plan de implementación de gestión del conocimiento 2023 de la SDIS. Esto de acuerdo a lo definido en el Plan de ajuste y sostenibilidad del MIPG. Asimismo, se  convocaron reuniones con el equipo de proceso para definir las actividades y productos que se desarrollaran en el año 2023.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t>
  </si>
  <si>
    <t xml:space="preserve">Para el mes de marzo, se finalizó la consolidación del Plan de Implementación de la Política, el cual cuenta con el visto bueno de la DADE.
Dentro de las acciones contempladas en el Plan se realizó seguimiento a dos de ellas que iniciaron su ejecución en el primer trimestre del año. En este marco se creo la Plataforma Ecos de Innovación, se realizó el levantamiento de la información para la construcción del mapa del  Ecosistema de Innovación de la SDIS 2023 y se finalizó la validación y consolidación de la base de captura del conocimiento estratégico, que servirá como insumo para la construcción de la primera versión del Mapa de Gestión del Conocimiento Institucional. </t>
  </si>
  <si>
    <t>10/04/2023 Luego de revisar el análisis presentado en el seguimiento al indicador de gestión, tengo las siguientes observaciones:
* No es claro porque tu ejecución es del 0% si en tu programación es del 2%, al parecer por las dos acciones mencionadas en el análisis cualitativo y veo que fueron ejecutadas.
* Revisando el soporte el Plan de implementación de Gestión del conocimiento, se evidencia que durante el 1er. trimestre fueron ejecutadas 3 actividades.
13/04/2023 No se generan observaciones y/o recomendaciones respecto al análisis presentado en el seguimiento al indicador de gestión.</t>
  </si>
  <si>
    <t>Para el mes de abril con el fin de promover una cultura organizacional basada en la innovación a través de recursos digitales dispuestos a los(as) colaboradoras de la entidad sobre temas asociados a la innovación pública se publicó un mensaje sobre el índice de innovación pública de Bogotá.
Como insumo para la construcción del Mapa del Ecosistema de Innovación de la SDIS 2023, en el mes de abril, se terminó la recolección de información con la participación de 43 dependencias de las 45 que conformaban la entidad hasta marzo.
Adicionalmente, en el mes de abril, se construyeron las versiones preliminares del mapa de Gestión del Conocimiento en PowerBI, considerando su nivel de apertura (público e interno), los cuales se socializaron con los gestores de dependencias por medio de una reunión virtual el 27 de abril de 2023.
Finalmente, en abril se inició con la elaboración colaborativa (12 personas) del artículo publicable en revista indexada "SMART CITIES SENIOR: La apuesta de Bogotá por reducir brechas de acceso a la tecnología” del cual se extraerá lo necesario para la participación de la señora secretaria Margarita Barraquer en el panel Inclusión social en la Smart cities.</t>
  </si>
  <si>
    <t>10/05/2023 Luego de revisar el análisis presentado en el seguimiento al indicador de gestión, tengo la siguiente observación: recordemos que el indicador es de periodicidad trimestral, por lo tanto no se debe reportar para este periodo lo cuantitativo.
11/05/2023 No se generan observaciones y/o recomendaciones respecto al análisis presentado en el seguimiento al indicador de gestión.</t>
  </si>
  <si>
    <t>Para el mes de mayo se adelantó una primera versión del procedimiento para la actualización del mapa de gestión del conocimiento. 
Dentro de la plataforma 'Ecos Innovación SDIS' Se publicaron fotografías sobre la participación en el Smart City Expo Bogotá 2023 llevada a cabo el 31 de mayo.
Para el mapa del ecosistema de innovación de la SDIS 2023, se inició con la sistematización de la información recolectada en el mes de abril.
Con respecto a los documentos del Sistema de Gestión se llevo a cabo la consolidación de una matriz con los documentos pertenecientes al proceso, para iniciar la identificación de cuáles se encuentran vencidos y qué decisión se tomará con cada uno.
En cuanto al Mapa de Gestión del conocimiento en el mes de mayo se revisaron y dio respuesta a cada una de las observaciones recibidas por parte de los(as) gestores de dependencia referente a las versiones preliminares del mapa. Asimismo, se aplicaron ajustes de acuerdo con la retroalimentación por parte de los(as) gestores y de la Oficina Asesora de Comunicaciones (diseño y edición de texto principal). Por último, se socializó la herramienta en el Comité Institucional de Gestión y Desempeño (30 de mayo de 2023) y se proyectó el memorando para aprobación por parte de los(as) directivos(as).
Se llevó a cabo la participación activa en el Congreso dentro del 'Smart city expo 2023', presentando Includata y Ciudadano 360.</t>
  </si>
  <si>
    <t>14/06/2023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</si>
  <si>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A 30 de junio de 2023, se ha ejecutado el 55% del plan de implementación de la Política de Gestión del Conocimiento y la innovación. Las siguientes son las actividades ejecutadas durante el periodo:
En el mes de junio, se consolidó la versión preliminar del procedimiento para la actualización del mapa de gestión del conocimiento.
En la plataforma interna de SharePoint 'Ecos Innovación SDIS, se publicó una noticia sobre el proyecto Distrital Ciudadanía 360. Asimismo, se construyó la versión inicial del mapa del Ecosistema de Innovación de la entidad 2023.
Se consolidaron los avances en la consolidación de las iniciativas innovadoras resultantes de los Laboratorios de Innovación de la entidad.
Se finalizó la documentación de las dos pruebas de experimentación: registro de cambios de la ficha de focalización en Aranda y desarrollo del portafolio de servicios en la plataforma ArcGIS online.
En relación con los documentos del sistema de gestión, se finalizó la identificación del estado actual de los documentos del proceso de Gestión del Conocimiento y se definió las acciones a efectuar en el segundo semestre. 
Se diseñó y la implementó los contenidos desarrollados en  escuela territorial.
Referente al Mapa de Gestión del Conocimiento, se efectuó su publicación en la sección de Transparencia de la página Web de la entidad, luego de gestionar la aprobación por parte de cada directivos(as) de nivel central y subdirecciones locales a través de correo electrónico o memorando. 
En el marco del Concurso "Mejores Equipos de trabajo 2023", se llevó a cabo la inscripción de proyectos.
Asimismo, la Secretaría Distrital de Integración Social (SDIS) participó en el primer Foro para la inclusión productividad organizado por la CCB donde se expuso temas relacionados con discapacidad, población LGBTI y familia.
Se llevaron a cabo tres socializaciones sobre la Política de Gestión del Conocimiento y la Innovación, en particular el eje 3. Analítica Institucional y 4. Herramientas de apropiación.
Se realiza el cargue de las evidencias respectivas en el enlace indicado.</t>
  </si>
  <si>
    <t xml:space="preserve">11/07/2023 Luego de revisar el análisis presentando en el seguimiento al indicador de gestión, tengo la siguiente observación: la tendencia anual del indicador es creciente, por lo tanto en este reporte según las actividades ejecutadas en el  Plan de implementación de Gestión del conocimiento con reportes de seguimiento debería ser mayor el porcentaje ejecutado y programado que lo reportado en el 1trimestre. En el análisis por favor iniciar resaltando el plan y el porcentaje avance reportado cuantitativamente.
11/07/2023 No se generan observaciones respecto al análisis presentado en el seguimiento al indicador de gestión. </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</si>
  <si>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</si>
  <si>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</si>
  <si>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</si>
  <si>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</si>
  <si>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</si>
  <si>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</si>
  <si>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</si>
  <si>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</si>
  <si>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</si>
  <si>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de la actual vigencia se diseñó el cronograma de visitas de seguimiento a los archivos de gestión de las dependencias de la Entidad con el propósito de verificar la implementación de la normatividad archivística y directrices emitidas por el equipo SIGA.</t>
  </si>
  <si>
    <t>Durante el mes de febrero se realizaron las siguientes visitas de seguimiento de conformidad con el cronograma de visitas previamente establecido: 
1. Subdirección Local de Usaquén.
2. Oficina Jurídica.
3. Oficina Comunicaciones.</t>
  </si>
  <si>
    <t xml:space="preserve">Para el mes de marzo, de acuerdo con el cronograma establecido para la vigencia 2023,  se realizaron 5 visitas de seguimiento al cumplimiento de la política de gestión documental y archivos, a las siguientes subdirecciones locales y dependencias en el nivel central, así:
1. Subdirección Local Rafael Uribe
2. Subdirección Local Usme Sumapaz
3. Subdirección Local de Bosa
4. Oficina de Control Disciplinario Interno
5. Subdirección para la Discapacidad
Respecto de la Subdirección de Discapacidad, se tiene que se realizó la visita sin embargo se informa que la referente documental no ha sido contratada y por lo tanto no fue posible validar el nivel de avance al cumplimiento de la política de gestión documental y archivo.
Como soportes se adjuntan los informes de seguimiento de las dependencias visitadas
</t>
  </si>
  <si>
    <t>11/04/2023
No se generan observaciones ni sugerencias frente al reporte cualitativo del periodo.</t>
  </si>
  <si>
    <t xml:space="preserve">Para el mes de abril, de acuerdo con el cronograma establecido para la vigencia 2023,  se realizaron 4 visitas de seguimiento al cumplimiento de la política de gestión documental y archivos, a las siguientes subdirecciones locales y dependencias en el nivel central, así:
1.  Subdirección local de puente Aranda Antonio Nariño 
2. Subdirección Local de San Cristóbal 
3. Subdirección de Gestión y Desarrollo del Talento Humano 
4. Dirección de Gestión Corporativa 
Cumpliendo de esta manera con las visitas programadas para este periodo al 100%.  
Nota: Adicionalmente se realizó visita a la Subdirección para la Discapacidad, que debió ser reprogramada para el mes de abril. 
Como soportes se adjunta en formato PDF documento que contiene la totalidad de las visitas
</t>
  </si>
  <si>
    <t>11/05/2023
No se generan observaciones ni sugerencias frente al reporte cualitativo del periodo.</t>
  </si>
  <si>
    <t>Para el mes de mayo, de acuerdo con el cronograma establecido para la vigencia 2023,  se realizaron 2 visitas de seguimiento al cumplimiento de la política de gestión documental y archivos, en las siguientes subdirecciones locales y dependencias en el nivel central:
1.  Subdirección local de Ciudad Bolívar 
2. Dirección de Nutrición y Abastecimiento
Cumpliendo de esta manera con las visitas programadas para este periodo al 100%.  
Nota: La Dirección de Análisis y Diseño Estratégico  - DADE, solicito reprogramar la visita para el mes de julio, dado que no cuenta con referente documental que atienda la visita.</t>
  </si>
  <si>
    <t>13/06/2023
No se generan observaciones frente al reporte cualitativo del periodo. Para el siguiente reporte se solicita tomar el formato que contiene la trazabilidad de las verificaciones realizadas los meses anteriores y que se comparte de manera mensual al proceso.</t>
  </si>
  <si>
    <r>
      <t xml:space="preserve">Para el mes de junio, de acuerdo con el cronograma establecido para la vigencia 2023,  se realizaron 4 visitas de seguimiento al cumplimiento de la política de gestión documental y archivos, en las siguientes subdirecciones locales y dependencias en el nivel central:
1.  Subdirección local de Mártires </t>
    </r>
    <r>
      <rPr>
        <u/>
        <sz val="9"/>
        <color theme="1"/>
        <rFont val="Arial"/>
        <family val="2"/>
      </rPr>
      <t xml:space="preserve">(No fue posible cotejar información en razón que se encuentran en remodelación, por lo tanto no se presenta informe, pero se presenta planilla de asistencia </t>
    </r>
    <r>
      <rPr>
        <sz val="9"/>
        <color theme="1"/>
        <rFont val="Arial"/>
        <family val="2"/>
      </rPr>
      <t xml:space="preserve">)
</t>
    </r>
    <r>
      <rPr>
        <sz val="9"/>
        <rFont val="Arial"/>
        <family val="2"/>
      </rPr>
      <t xml:space="preserve">2. Subdirección para la Infancia
3. Subdirección de Investigación e Información SII
4. Subdirección para la Gestión Integral Local
</t>
    </r>
    <r>
      <rPr>
        <sz val="9"/>
        <color theme="1"/>
        <rFont val="Arial"/>
        <family val="2"/>
      </rPr>
      <t xml:space="preserve">Cumpliendo de esta manera con las visitas programadas para este periodo al 100%.  
De acuerdo con la programación establecida, para la vigencia 2023, se tiene que para el primer semestre,  se han visitado 17 dependencias de las 45 programadas, lo que equivale al 38% de avance. Se adjunta cronograma programado de visitas de seguimiento y consolidado de las visitas realizadas.
</t>
    </r>
  </si>
  <si>
    <t>13/07/2023
Se  valida el reporte cualitativo correspondiente al mes de junio, para el cual se enviaron correctamente las evidencias de ejecución de visitas. Se solicita complementar el análisis cualitativo correspondiente al primer semestre de 2023 y remitir su respectiva evidencia,  mediante la cual deben evidenciarse las 45 visitas programadas  y las 17 ejecutadas.
14/07/2023
Se solicita cargar las evidencias de la totalidad de las visitas realizadas en el primer semestre de la vigencia, para su verificación y validación del reporte.
17/07/2023
No se generan observaciones ni sugerencias adicionales frente al periodo de reporte.</t>
  </si>
  <si>
    <t>GD-003</t>
  </si>
  <si>
    <t>Circular N° 011 del 14/03/2023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</si>
  <si>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</si>
  <si>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</si>
  <si>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</si>
  <si>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</si>
  <si>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</si>
  <si>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</si>
  <si>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*Matriz consolidada del porcentaje de avance del inventario documental</t>
  </si>
  <si>
    <t>Para el mes de enero de la actual vigencia se diseñó el cronograma de visitas de seguimiento a los archivos de gestión de las dependencias de la Entidad con el propósito de verificar el avance en el proceso de levantamiento de inventario documental.</t>
  </si>
  <si>
    <t>09/03/2023
No se generan observaciones frente al reporte del periodo. 
Se sugiere adelantar las gestiones necesarias para dar inicio a la medición del indicador y el cumplimiento de la meta.</t>
  </si>
  <si>
    <t>Durante las visitas de seguimiento que fueron realizadas en el mes de febrero se encontraron los siguientes avances en el levantamiento del inventario documental: 
1. Subdirección Local de Usaquén.
Total Cajas 1.118 que equivalentes a 91 metros lineales.
Total Cajas Inventariadas 0 que equivalentes a 0 metros lineales.
2. Oficina Jurídica.
Total Cajas 705 que equivalentes a 176 metros lineales.
Total Cajas Inventariadas 44 que equivalentes a 8,5 metros lineales.
3. Oficina Comunicaciones.
Total Cajas 0 que equivalentes a 0 metros lineales.
Total Cajas Inventariadas 0 que equivalentes a 0 metros lineales.</t>
  </si>
  <si>
    <t xml:space="preserve">09/03/2023
Se deben reportar los datos cuantitativos del mes de febrero.
09/03/2023
Ajustar la evidencia remitida toda vez que en la base de datos se encuentra el registro de documentos gestionados en el Despacho lo cual no corresponde.
09/03/2023
No se generan observaciones ni sugerencias adicionales para el periodo de reporte.
</t>
  </si>
  <si>
    <t>Durante las visitas de seguimiento que fueron realizadas en el mes de marzo, se encontraron los siguientes avances en el levantamiento del inventario documental: 
1. Subdirección Local Rafael Uribe
Total de cajas 1833 que equivale a 458,25 Metros lineales 
Total cajas  con inventario documental 164, equivalente al 9%.
2. Subdirección Local Usme Sumapaz
Total de cajas  3550  que equivalen a  887,5 metros lineales
Total de Cajas con inventario documental 1247, equivalente al 35%.
3. Subdirección Local de Bosa 
Total de cajas 3017 que equivale a   754,25  metros lineales
Total cajas con  inventario documental 670, equivalente al 22%.
4. Oficina de Asuntos disciplinarios
Total de cajas  239 que equivalen a 59,75 metros lineales 
Total Cajas con inventario documental 93, equivalente al 39%.
5. Subdirección para la Discapacidad: total de cajas con inventario documental 0, equivalente al 0%.
Los datos referenciados  anteriormente, indican que el promedio de avance en el diligenciamiento del inventario documental en archivos de gestión es del 25%, teniendo en cuenta las 5 dependencias visitadas para el mes de marzo.</t>
  </si>
  <si>
    <t>11/04/2023
Revisar y ajustar el análisis cualitativo remitido para que esté en los mismos términos de los anteriores con respecto a las unidades de medida y adicionalmente en concordancia con la fórmula de cálculo, lo cual se encuentra en términos de metros lineales. 
Ajustar y remitir nuevamente para verificación la evidencia del indicador, la cual debe soportar el avance del indicador en metros lineales y no en número de cajas.
Corregir el dato cuantitativo de avance del indicador, para numerador y denominador en términos de metros lineales. El dato cuantitativo debe estar en concordancia con la evidencia.
12/04/2023
No se generan observaciones ni sugerencias adicionales para el periodo de reporte.</t>
  </si>
  <si>
    <t>Durante las visitas de seguimiento que fueron realizadas en el mes de abril se encontraron los siguientes avances en el levantamiento del inventario documental: 
1.  Subdirección local de puente Aranda Antonio Nariño,
Total de cajas en custodia 487 que equivalen a 121,75 Metros lineales
 Total cajas con inventario documental 392 que equivalen a 80,49% 
2. Subdirección Local de San Cristóbal, 
Total de cajas en custodia 2498 que equivalen a 624,5 metros lineales 
Total de cajas con inventario documental 1033 que equivale a 41,35%
3. Subdirección de Gestión y Desarrollo del Talento Humano
Total de cajas en custodia 1301 cajas que equivalen a 325,25 metros lineales
Total de cajas con inventario documental 1219 que equivale a 93,69%
4. Dirección de Gestión Corporativa
Total de Cajas en custodia 100 que equivalen  a 25 metros lineales 
Total de cajas con inventario documental  4 que corresponde a 4%
5. Subdirección para la Discapacidad
Total de cajas en custodia 1092 que equivale a 273 metros lineales 
Total de cajas con inventario documental 1092  que corresponde al 100%
Los datos referenciados  anteriormente, indican que el promedio de avance en el diligenciamiento del inventario documental en archivos de gestión es del 46%, teniendo en cuenta las 5 dependencias visitadas para el mes de abril.</t>
  </si>
  <si>
    <t>11/05/2023
No se generan observaciones ni sugerencias frente al reporte cualitativo y cuantitativo del periodo.</t>
  </si>
  <si>
    <r>
      <rPr>
        <sz val="9"/>
        <color rgb="FF000000"/>
        <rFont val="Arial"/>
        <family val="2"/>
      </rPr>
      <t>Durante las visitas de seguimiento que fueron realizadas en el mes de mayo se encontraron los siguientes avances en el levantamiento del inventario documental: 
1.  Subdirección local de ciudad Bolívar,
Total de cajas en custodia 4,006 que equivalen a1,001 Metros lineales
 Total cajas con inventario documental 1,480 que equivalen a 36,94% 
2. Dirección de Nutrición y Abastecimiento. 
Total de cajas en custodia 35 que equivalen a 8,75% metros lineales 
Total de cajas con inventario documental 0 que equivale a 0%
Los datos referenciados  anteriormente, indican que el promedio de avance en el diligenciamiento del inventario documental en archivos de gestión es del 43</t>
    </r>
    <r>
      <rPr>
        <sz val="9"/>
        <rFont val="Arial"/>
        <family val="2"/>
      </rPr>
      <t>%</t>
    </r>
    <r>
      <rPr>
        <sz val="9"/>
        <color rgb="FF000000"/>
        <rFont val="Arial"/>
        <family val="2"/>
      </rPr>
      <t>, teniendo en cuenta que una de las dos dependencias visitadas en el mes de mayo reporto 0% de avance en el inventario documental, lo que impacta que en mayo se disminuya en 2% el ponderado total.</t>
    </r>
  </si>
  <si>
    <t>13/06/2023
Ajustar el análisis mensual, ya que solo se describen dos de las trece dependencias que tuvieron visitas, conforme a la evidencia recibida.
20/06/2023
Se valida la evidencia presentada para el mes de mayo, con ajustes de metros lineales para las siguientes dependencias: Oficina Asesora Jurídica y SLIS Usaquén; se solicita que la evidencia que se remita para los siguientes meses  concuerde con las cantidades reportadas durante el curso de la vigencia. 
Adicionalmente, se solicita tomar el formato que contiene la trazabilidad de las verificaciones realizadas los meses anteriores y que se comparte de manera mensual al proceso.
No se generan observaciones adicionales para el periodo de reporte.</t>
  </si>
  <si>
    <t>Durante las visitas de seguimiento que fueron realizadas en el mes de junio  se encontraron los siguientes avances en el levantamiento del inventario documental: 
1.  Subdirección local de Mártires 
 No fue posible cotejar información en razón que se encuentran en remodelación
2. Subdirección para la Infancia
Total de cajas en custodia 1.171 que equivalen a 292,75  Metros lineales
 Total cajas con inventario documental 469 que equivalen a 40%
3. Subdirección de Investigación e Información SII
Total de cajas en custodia 40 que equivalen a10 Metros lineales
 Total cajas con inventario documental 0 que equivalen a 0%
4. Subdirección para la Gestión Integral Local
Total de cajas en custodia 358 que equivalen a 89,5  Metros lineales
 Total cajas con inventario documental 233 que equivalen a 65%
Los datos referenciados  anteriormente, indican que el promedio de avance en el diligenciamiento del inventario documental en archivos de gestión para el mes de junio es del 45% teniendo en cuenta que  dos de las 4 dependencias visitadas en el mes de junio reporto 0% de avance en el inventario documental.
 El avance total durante el primer semestre de 2023 en el diligenciamiento del inventario documental es del 43%</t>
  </si>
  <si>
    <t>13/07/2023
No se generan observaciones ni sugerencias frente al reporte cualitativo y cuantitativo del periodo.</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</si>
  <si>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</si>
  <si>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</si>
  <si>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</si>
  <si>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</si>
  <si>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</si>
  <si>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</si>
  <si>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</si>
  <si>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</si>
  <si>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</si>
  <si>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</si>
  <si>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Para el mes de enero 2023 se tiene una ejecución de PAC del 83%, quedando un porcentaje  de recursos programados sin ejecutar por $10.798.346,971 equivalente al 17%,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</si>
  <si>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13/03/2022:
No se generan observaciones respecto al análisis y evidencias reportados para el seguimiento del indicador. </t>
  </si>
  <si>
    <t>Para el mes de febrero 2023 se tiene una ejecución de PAC del 87%, quedando un porcentaje  de recursos programados sin ejecutar por $11.389.567.126 equivalente al 13%,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</si>
  <si>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2023 se tiene una ejecución de PAC del 72%, quedando un porcentaje  de recursos programados sin ejecutar por $39.643.674.004 equivalente al 28%,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</si>
  <si>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10/04/2022:
No se generan observaciones respecto al análisis y evidencias reportados para el seguimiento del indicador. </t>
  </si>
  <si>
    <t>Para el mes de abril 2023 se tiene una ejecución de PAC del 97%, quedando un porcentaje  de recursos programados sin ejecutar por $4.406.402.624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</si>
  <si>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10/05/2023:
No se generan observaciones respecto al análisis y evidencias reportados para el seguimiento del indicador. </t>
  </si>
  <si>
    <t>Para el mes de mayo 2023 se tiene una ejecución de PAC del 94%, quedando un porcentaje  de recursos programados sin ejecutar por $9.085.294.429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</si>
  <si>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junio 2023 se tiene una ejecución de PAC del 99,7%, quedando un porcentaje mínimo de recursos programados sin ejecutar por $428.987.305 equivalente al 0,3%,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</si>
  <si>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10/07/2023:
No se generan observaciones respecto al análisis y evidencias reportados para el seguimiento del indicador. </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</si>
  <si>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</si>
  <si>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</si>
  <si>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</si>
  <si>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</si>
  <si>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</si>
  <si>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</si>
  <si>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</si>
  <si>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</si>
  <si>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se programó la elaboración de 16 conciliaciones de las cuales se efectuaron 16,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</si>
  <si>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enero se programó la elaboración de 17 conciliaciones de las cuales se efectuaron 17,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</si>
  <si>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febrero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</si>
  <si>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marzo se programó la elaboración de 19 conciliaciones de las cuales se efectuaron 19,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</si>
  <si>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abril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</si>
  <si>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mayo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</si>
  <si>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</si>
  <si>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</si>
  <si>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</si>
  <si>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</si>
  <si>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</si>
  <si>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OJ.
Sistema de Información de Procesos Judiciales- SIPROJ WEB-  Módulo de MACS- Fichas de Conciliación.</t>
  </si>
  <si>
    <t>Se toma la base de datos "conciliaciones de la Oficina Jurídica" y se filtra la columna "fecha de audiencia en el despacho de conocimiento" por la fecha del periodo que corresponda.</t>
  </si>
  <si>
    <r>
      <t>Base de datos Conciliaciones de la OJ</t>
    </r>
    <r>
      <rPr>
        <strike/>
        <sz val="9"/>
        <color rgb="FFFF0000"/>
        <rFont val="Arial"/>
        <family val="2"/>
      </rPr>
      <t xml:space="preserve"> 
</t>
    </r>
  </si>
  <si>
    <t>En el mes de Enero, la Oficina Jurídica asistió a dos (2)  audiencias de conciliación Extrajudicial y se evacuaron dos (2) sesiones ordinarias del comité de conciliación.</t>
  </si>
  <si>
    <t>10/03/2023
No se generan observaciones ni sugerencias frente al reporte del periodo.</t>
  </si>
  <si>
    <t>En el mes de febrero, la Oficina Jurídica asistió a cuatro (4) audiencias de conciliación Extrajudicial y se evacuaron dos (2) sesiones ordinarias y dos (2) Extra Ordinarias.</t>
  </si>
  <si>
    <t>En el mes de Marzo se asistió a 3 audiencias de conciliación Extrajudicial y se evacuaron 2 sesiones ordinarias y 1 Extra Ordinarias del comité.</t>
  </si>
  <si>
    <t>12/04/2023
No se generan observaciones ni sugerencias frente al reporte del periodo.</t>
  </si>
  <si>
    <t>En el mes de Abril se asistió a una (1) audiencias de conciliación Extrajudicial y se evacuaron 2 sesiones ordinarias y 1 Extra Ordinarias del comité</t>
  </si>
  <si>
    <t>11/05/2023
No se generan observaciones ni sugerencias frente al reporte del periodo.</t>
  </si>
  <si>
    <t>En el mes de mayo se asistió a cuatro (4) audiencias de conciliación Extrajudicial y se evacuaron 2 sesiones ordinarias del comité</t>
  </si>
  <si>
    <t>En el mes de junio se asistió a cuatro (4) audiencias de conciliación Extrajudicial y se evacuaron 2 sesiones ordinarias y 1 Extra Ordinarias del comité.
Con relación al análisis del primer semestre, es importante resaltar que de las 18 audiencias de conciliaciones extrajudiciales programadas, se asistieron a las 18, obteniendo un 100% de cumplimiento en el periodo.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</si>
  <si>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12/07/2023
No se generan observaciones ni sugerencias frente al reporte del periodo.</t>
  </si>
  <si>
    <t>GJ-004</t>
  </si>
  <si>
    <t>Seguimientos y recomendaciones a los casos del Deber de Denuncia emitidos por la Oficina  Jurídica- OJ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</si>
  <si>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</si>
  <si>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Jurídica de contenido administrativo
</t>
  </si>
  <si>
    <t>(Número de seguimientos y recomendaciones remitido(s) a la dependencia(s) competente(s) dentro de los diez días hábiles siguientes a la radicación de los informes en la OJ / Número de informes de Deber de denuncia de contenido administrativo radicados en la OJ) * 100%</t>
  </si>
  <si>
    <t>Base de datos de deber de denuncia de la Oficina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</si>
  <si>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</si>
  <si>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</si>
  <si>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Enero: La Oficina Jurídica recibió en el mes de enero del año 2023 un total de treinta y nueve (39) casos, los cuales equivalen a activaciones de rutas por presunta vulneración de derechos y seguimientos que vienen de la vigencia anterior reportados por las Subdirecciones Locales de la SDIS y las Unidades Operativas. En este mes se dio contestación a través de la elaboración de memorandos a un total de sesenta y ocho (68) casos. De los treinta y nueve (39) casos que ingresaron en enero, se dio respuesta a treinta y dos (32) y los treinta y seis (36) restantes, corresponden a seguimientos que venían en rezago de diferentes meses del año anterior.</t>
  </si>
  <si>
    <t>10/03/2023
No se generan observaciones frente al reporte del periodo.
Se sugiere asegurar que los datos mencionados en el análisis del mes concuerde con los datos cuantitativos que deberán reportarse en el semestre.</t>
  </si>
  <si>
    <t xml:space="preserve">Febrero: En el mes de febrero se recibió un total de 59 casos , los cuales equivalen a activaciones de rutas por presunta vulneración de derechos y seguimientos que vienen de la vigencia anterior reportados por las Subdirecciones Locales de la SDIS y las Unidades Operativas. En este mes se dio contestación a un total de ochenta y nueve (89) casos.
De los cincuenta y nueve (59) casos que ingresaron, se dio respuesta a cuarenta y dos (42) y los cuarenta y siete (47) restantes, corresponden a los siete casos pendientes del mes enero de 2023, y cuarenta (40) son de seguimientos que venían en rezago de diferentes meses del año anterior, 
</t>
  </si>
  <si>
    <t xml:space="preserve">La Oficina Jurídica recibió en el mes de marzo del año 2023 un total de cuarenta y seis (46) casos, los cuales equivalen, algunos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ochenta (80) casos.
De los cuarenta y seis a (46) casos que ingresaron en marzo, se dio respuesta a treinta y nueve (39) y los cuarenta y uno (41) restantes, corresponden a seguimientos que venían en rezago de diferentes meses del año anterior.
</t>
  </si>
  <si>
    <t>12/04/2023
No se generan observaciones frente al reporte del periodo.
Se sugiere asegurar que los datos mencionados en el análisis del mes concuerde con los datos cuantitativos que deberán reportarse en el semestre.</t>
  </si>
  <si>
    <t xml:space="preserve">La Oficina Jurídica recibió en el mes de abril del año 2023 un total de setenta y seis (76) casos, que cómo ya se ha mencionado en reportes anteriores, equivalen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sesenta y cuatro (64) casos.
De los setenta y seis (76) casos que ingresaron en abril, se dio respuesta a sesenta y cuatro (64) y los nueve (9) restantes, corresponden a seguimientos de radicación de casos de la última semana del mes anterior y algunos que venían en rezago de diferentes meses del año anterior.
</t>
  </si>
  <si>
    <t xml:space="preserve">En el mes de mayo del año 2023, la Oficina Jurídica recibió un total de ochenta y tres (83) casos, entre activaciones de rutas por presuntas vulneraciones de derechos y remisión de informes de seguimientos que pueden ser de este año y algunos, que vienen de la vigencia anterior reportados por las Subdirecciones Locales de la SDIS y las Unidades Operativas.
Este mes  dio contestación a través de la elaboración de memorandos a un total de ochenta y uno (81) casos, que corresponden a 61 casos que llegaron dentro del mismo mes, es decir, mayo y 20 que son de la última semana del mes de abril y algunos de meses anteriores, específicamente de la vigencia 2022.
</t>
  </si>
  <si>
    <t>En junio del año 2023, la Oficina Jurídica recibió un total de ciento tres (103) casos, entre activaciones de rutas por presuntas vulneraciones de derechos y remisión de informes de seguimientos que pueden ser de este año y algunos, que vienen de la vigencia anterior reportados por las Subdirecciones Locales de la SDIS y las Unidades Operativas.
En este mes, se dio contestación a través de la elaboración de memorandos a un total de setenta y ocho (78) casos, que corresponden a cincuenta y seis (56) casos que llegaron dentro del mismo mes, es decir, junio y veintidós (22) que son los de la última semana del mes de mayo y algunos de meses anteriores, específicamente de la vigencia 2022.
Se debe tener en cuenta, que los cuarenta y siete (47) casos de junio que no se alcanzaron a responder por haber ingresado la última semana, seran gestionados en la primera semana de julio 
En el primer semestre del año 2023 se han recibido cuatrocientos seis (406), casos en el marco del Procedimiento Deber de Denuncia, de los cuales se han tramitado trescientos cincuenta y ocho (358), que equivalen porcentualmente al 88%.
Como se ha venido señalando en los anteriores meses, es importante precisar que durante este primer semestre i) Se tramitaron y contestaron casos de seguimiento mayor al número de casos que se recibieron, teniendo en cuenta que dentro de los objetivos propuestos a comienzo de año, la meta es no tener nada pendiente de las vigencias anteriores, lo que ha conllevado a ir depurando el mayor número de casos.</t>
  </si>
  <si>
    <t>GJ-005</t>
  </si>
  <si>
    <t xml:space="preserve">
Respuesta oportuna de las acciones de tutela notificadas a la Oficina Jurídica. </t>
  </si>
  <si>
    <t>Demostrar la oportuna defensa judicial, respecto de la respuesta a las acciones de tutela notificadas a la Oficina Jurídica dentro de los términos legales establecidos por los diferentes Despachos Judiciales.</t>
  </si>
  <si>
    <t>Contestación en termino legal de las acciones de tutela notificadas a la Oficina Jurídica</t>
  </si>
  <si>
    <t>(No. de Acciones de Tutela contestadas en el término legal / No. de Acciones de Tutela notificadas a la OJ) * 100%</t>
  </si>
  <si>
    <t xml:space="preserve">"Base de Datos de Acciones de Tutela de la OJ "
</t>
  </si>
  <si>
    <t>El Administrador del procedimiento de acciones de tutela, revisa mensualmente la base de datos de acciones de tutela,  verificando el cumplimiento de los términos establecidos por los respectivos despachos judiciales.
Para el cumplimiento del termino se tiene en cuenta la columna "contestación en términos".</t>
  </si>
  <si>
    <r>
      <t>Base de datos Tramite acción de tutela con la verificación mensual de cumplimiento de términos</t>
    </r>
    <r>
      <rPr>
        <strike/>
        <sz val="9"/>
        <color rgb="FFFF0000"/>
        <rFont val="Arial"/>
        <family val="2"/>
      </rPr>
      <t xml:space="preserve">
</t>
    </r>
  </si>
  <si>
    <t>En el mes de enero  de 2023, fueron contestadas cincuenta y seis  (56) acciones de tutela  de las cuales  dos (2)  se  contestaron por fuera del término legal, por tanto el 96 %  fue contestado en oportunidad.</t>
  </si>
  <si>
    <t>10/03/2023
Reportar el avance cuantitativo en concordancia con la evidencia. Verificar la evidencia ya que se identifica para el número consecutivo "9" que se marca múltiple seguimiento.
10/03/2023
No se generan observaciones ni sugerencias adicionales frente al reporte del periodo.</t>
  </si>
  <si>
    <t xml:space="preserve">Para el mes de febrero de 2023, fueron contestadas sesenta y un  (61) acciones de tutela  de las cuales  dos (2) fueron  contestadas por fuera del término, por tanto el 97.7 % de las acciones de tutela fueron atendidas  en oportunidad.  </t>
  </si>
  <si>
    <t xml:space="preserve">10/03/2023
No se generan observaciones frente al reporte del periodo.
Para el próximo reporte se sugiere incluir  las causas por las cuales no fue posible contestar en término las acciones de tutela. </t>
  </si>
  <si>
    <t xml:space="preserve">Para el mes de marzo, fueron contestadas sesenta y nueve (69) acciones de tutela  de las cuales cuatro  (4) fueron contestadas por fuera del término, por tanto, el 94% de las acciones de tutela fueron atendidas en oportunidad y el 5.7 fue contestado fuera de término. 
Las 4 acciones de tutela  no fueron contestadas en el termino concedido por el despacho, por las demoras en la remisión de los insumos en las respuestas por parte de las áreas técnicas involucradas en las acciones constitucionales.
</t>
  </si>
  <si>
    <t xml:space="preserve">
Para el mes de ABRIL de 2023, fueron contestadas cincuenta y cuatro (54) acciones de tutela  de las cuales solo una  (1) fue contestada por fuera del término, por tanto, el 98% de las acciones de tutela fueron atendidas en oportunidad y el 2% fue contestado fuera de término. 
La tutela se contestó por fuera del término por retraso del área técnica en el envío del insumo requerido para efectuar la contestación. </t>
  </si>
  <si>
    <t xml:space="preserve">Para el mes de mayo de 2023, fueron contestadas sesenta y ocho (68) acciones de tutela  de las cuales solo una  (1) fue contestada por fuera del término, por tanto, el 99 % de las acciones de tutela fueron atendidas en oportunidad y el 1% fue contestado fuera de término. 
La tutela se contestó por fuera del término por retraso del área técnica en el envío del insumo requerido para efectuar la contestación. </t>
  </si>
  <si>
    <t>Para el mes de junio  de 2023, fueron contestadas sesenta  y dos (62) acciones de tutela  de las cuales solo una  (1) fue contestada por fuera del término, por tanto, el 98% de las acciones de tutela fueron atendidas en oportunidad y el 2% fue contestado fuera de término. 
La tutela se contestó por fuera del término por retraso del área técnica en el envío del insumo requerido para efectuar la contestación.
Es importante tener en cuenta que  de acuerdo con el articulo 19 del Decreto 2591 de 1991, el plazo para presentar informes es de uno a tres días.  Dicho término es un término judicial y se entiende en días hábiles</t>
  </si>
  <si>
    <t>12/07/2023
Se solicita verificar la evidencia presentada ya que se identifican algunas acciones de tutela que fueron contestadas por fuera de los términos que allí se detallan, ejemplo: fila 23, 24, 32, 43, 62.
14/07/2023
No se generan observaciones ni sugerencias adicionales frente al reporte del periodo.</t>
  </si>
  <si>
    <t>GJ-006</t>
  </si>
  <si>
    <t>Actuaciones judiciales atendidas oportunamente</t>
  </si>
  <si>
    <t>Determinar, conocer y garantizar la oportunidad en la defensa judicial de la Entidad.</t>
  </si>
  <si>
    <t xml:space="preserve">Atención de las actuaciones judiciales  dentro del termino establecido por la ley y/o el despacho judicial. </t>
  </si>
  <si>
    <t>(Número de actuaciones atendidas oportunamente en el periodo / Número de actuaciones notificadas que requieren actuación) * 100%</t>
  </si>
  <si>
    <t>Base de reparto 2023 OJ - Hoja llamada "judicial y prejudicial.
Sistema de Información de Procesos Judiciales- SIPROJ WEB-  Módulo Judiciales- Contingente Judicial</t>
  </si>
  <si>
    <t xml:space="preserve">Con la base de datos "Base de reparto 2023 OJ - Hoja llamada "judicial y prejudicial", se elabora una tabla dinámica y se tiene en cuenta la columna "NOTIFICACIÓN RECIBIDA Tipos documentales /Actuaciones" y la columna "Cumplimiento", para el periodo del reporte. 
</t>
  </si>
  <si>
    <t xml:space="preserve">Base de reparto 2023 OJ </t>
  </si>
  <si>
    <t>Para el mes de Enero, se atendieron oportunamente todos los requerimientos y actuaciones notificadas al correo de notificaciones judiciales de la Secretaría Distrital de Integración Social.</t>
  </si>
  <si>
    <t>Para el mes de Febrero, se atendieron oportunamente todos los requerimientos y actuaciones notificadas al correo de notificaciones judiciales de la Secretaría Distrital de Integración Social.</t>
  </si>
  <si>
    <t>Para el mes de Marzo, se atendieron oportunamente todos los requerimientos y actuaciones notificadas al correo de notificaciones judiciales de la Secretaría Distrital de Integración Social.</t>
  </si>
  <si>
    <t>Para el mes de Abril, se atendieron oportunamente todos los requerimientos y actuaciones notificadas al correo de notificaciones judiciales de la Secretaría Distrital de Integración Social</t>
  </si>
  <si>
    <t>Para el mes de Mayo, se atendieron oportunamente todos los requerimientos y actuaciones notificadas al correo de notificaciones judiciales de la Secretaría Distrital de Integración Social</t>
  </si>
  <si>
    <t xml:space="preserve">Para el mes de Junio, se atendieron oportunamente todos los requerimientos y actuaciones notificadas al correo de notificaciones judiciales de la Secretaría Distrital de Integración Social.
Como análisis del primer semestre de 2023, es importante señalar que 672 actuaciones fueron notificadas en la Oficina Jurídica que requieren actuación y de este numero 666 actuaciones fueron atendidas oportunamente en el periodo, solo 6 se atendieron fuera del término, obtenido un 99% de cumplimiento en el semestre.  </t>
  </si>
  <si>
    <t>12/07/2023
No se generan observaciones ni sugerencias frente al reporte del periodo.</t>
  </si>
  <si>
    <t>GL-001</t>
  </si>
  <si>
    <t>Circular N° 012 del 29/04/2022</t>
  </si>
  <si>
    <t>Servicios Logísticos Satisfactorios</t>
  </si>
  <si>
    <r>
      <t xml:space="preserve">
Medir el cumplimiento de los servicios logísticos a través de la atención oportuna de las solicitudes</t>
    </r>
    <r>
      <rPr>
        <strike/>
        <sz val="9"/>
        <rFont val="Arial"/>
        <family val="2"/>
      </rPr>
      <t xml:space="preserve"> </t>
    </r>
    <r>
      <rPr>
        <sz val="9"/>
        <rFont val="Arial"/>
        <family val="2"/>
      </rPr>
      <t>presentadas derivadas de las alertas tempranas, conceptos sanitarios , visitas de supervisión en campo o informes de los operadores.</t>
    </r>
  </si>
  <si>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</si>
  <si>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</si>
  <si>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</si>
  <si>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</si>
  <si>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</si>
  <si>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Para el mes de enero se gestionó el alistamiento de los insumos para la prestación de los servicios logísticos de la vigencia 2023, así como también, se prestaron todos los servicios logísticos requeridos por las unidades operativas, sin embargo, no se contabilizó el detalle de la información del mes, dado lo anterior, para el reporte del mes de febrero se presenta la información consolidada de los dos meses.
Para los reportes de los meses de marzo en adelante, se tendrá en cuenta que la presentación de la información es mensual.</t>
  </si>
  <si>
    <t>13/03/2023 Se recomienda indicar reporte cuantitativo, teniendo en cuenta la periodicidad del indicador, así mismo justificar el motivo por el cual en el periodo no se atendieron los servicios logísticos. Adicionalmente, reportar y adjuntar la evidencia formulada para el periodo.
21/03/2023 No se generan observaciones respecto al análisis reportado para el seguimiento del indicador.</t>
  </si>
  <si>
    <t>El reporte contiene la información unificada de los meses de enero y febrero de 2023.
Para el periodo anteriormente mencionado se recibieron requerimientos por parte de las diferentes Unidades operativas y subdirecciones locales con referencia a:
• Vigilancia 3482
• Manipulación de alimentos 1252
• Servicios generales 979
• Transporte 3298
• Lavado de tanques y fumigación 147
Los cuales fueron gestionados de forma eficiente en el transcurso del periodo.</t>
  </si>
  <si>
    <t>13/03/2023 Se recomienda verificar la evidencia reportada, ya que se adjunta un informe en Word y la formulada es una matriz en Excel.
21/03/2023 No se generan más observaciones respecto al análisis reportado para el seguimiento del indicador.</t>
  </si>
  <si>
    <t>En el mes de marzo se recibieron 4337 requerimientos por parte de las diferentes unidades operativas y subdirecciones locales con referencia a los servicios de vigilancia, transporte, servicios generales y manipulación de alimentos, papelería, fotocopiado, mantenimiento, lavado de tanques y fumigación, los cuales fueron gestionados en un 100% de forma eficiente en el transcurso del periodo</t>
  </si>
  <si>
    <t>11/04/2023 No se generan más observaciones respecto al análisis reportado para el seguimiento del indicador.</t>
  </si>
  <si>
    <t>Durante el mes de abril se recibieron 2949 requerimientos por parte de las diferentes unidades operativas y subdirecciones locales referente a los servicios prestados de vigilancia, transporte, servicios generales y manipulación de alimentos, papelería, fotocopiado, mantenimiento, lavado de tanques y fumigación, los cuales fueron gestionados en su totalidad (100%) de manera eficiente.</t>
  </si>
  <si>
    <t>09/05/2023 No se generan más observaciones respecto al análisis reportado para el seguimiento del indicador.</t>
  </si>
  <si>
    <t>Durante el mes de mayo se recibieron 4300 requerimientos por parte de las diferentes unidades operativas y subdirecciones locales, referente a los servicios prestados de vigilancia, transporte, servicios generales y manipulación de alimentos, papelería, fotocopiado, mantenimiento, aseo y cafetería, lavado de tanques y fumigación, los cuales fueron gestionados en su totalidad (100%) de manera eficiente.</t>
  </si>
  <si>
    <t>13/06/2023 Para los siguientes reportes, se recomienda justificar la gestión. No se generan más observaciones respecto al análisis reportado para el seguimiento del indicador.</t>
  </si>
  <si>
    <t>Durante el mes de junio se recibieron 4.871 requerimientos por parte de las diferentes Unidades Operativas y Subdirecciones Locales, referente a los servicios prestados, de la siguiente manera; vigilancia 596, transporte1.114, servicios generales y manipulación de alimentos 1.594, papelería 20, fotocopiado 70, mantenimiento 31, aseo y cafetería 1.343, lavado de tanques y fumigación 73.
Gracias a  la buena planificación y ejecución,  se logra cumplir con el 100% de los servicios requeridos, en un tiempo no mayor a los 30 días calendario siguientes a su solicitud de recepción.</t>
  </si>
  <si>
    <t>11/07/2023 Se recomienda justificar la gestión realizada, empelando la estructura sugerida.
12/07/2023 Verificar redacción del análisis.
18/07/2023 No se generan más observaciones respecto al análisis reportado para el seguimiento del indicador.</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</si>
  <si>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</si>
  <si>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</si>
  <si>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</si>
  <si>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</si>
  <si>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</si>
  <si>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</si>
  <si>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</si>
  <si>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</si>
  <si>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Durante el mes de enero se realizo el alistamiento para realizar reuniones con el equipo de gestores y referentes de inventarios para la vigencia.</t>
  </si>
  <si>
    <t>13/03/2023 No se generan observaciones respecto al análisis reportado para el seguimiento del indicador.</t>
  </si>
  <si>
    <t>El día 22 de febrero se realizó la socialización de entrega de refrigeradores y congeladores para el 2023 en los jardines infantiles de la SDIS.
El día 28 de febrero se llevó a cabo la presentación del equipo y la socialización de la elaboración de los conceptos de bajas para 2023</t>
  </si>
  <si>
    <t>13/03/2023 Para los siguientes reportes, se recomienda contextualizar la gestión realizada. 
No se generan más observaciones respecto al análisis reportado para el seguimiento del indicador.</t>
  </si>
  <si>
    <t>El 10 de Marzo se llevó a cabo la socialización del procedimiento de ingreso de bienes para los gestores de inventarios de nivel central. El 27 de marzo se llevó a cabo una socialización del formato para la realización de las pruebas representativas, expedición de conceptos técnicos y una explicación sobre el funcionamiento de la AZ Digital para los temas relacionados con los inventarios. Estas socializaciones se realizaron vía Teams con la participación de los Referentes Administrativos y Gestores de Inventarios de las distintas Subdirecciones Técnicas y Locales.</t>
  </si>
  <si>
    <t>El 12 de Abril se llevó a cabo la socialización del proceso de legalización de los Fondos de Desarrollo Local con la asistencia de los gestores de inventarios, agentes territoriales y funcionarios de las alcaldías locales, con el fin de dar a conocer los pormenores y demás elementos importantes sobre este procedimiento.</t>
  </si>
  <si>
    <t>En el mes de mayo se realizó la socialización sobre el proceso de entrega de las tarjetas de acceso a nivel central y el manejo de las mismas para el ingreso a las instalaciones de la Secretaría Distrital de Integración Social -SDIS.</t>
  </si>
  <si>
    <t>13/06/2023 No se generan más observaciones respecto al análisis reportado para el seguimiento del indicador.</t>
  </si>
  <si>
    <t>Para el mes de Junio se llevaron a cabo los siguientes espacios:
El 1 de junio se llevó a cabo la reunión de Bajas de equipos de refrigeración en jardines infantiles.
El 23 de junio se llevó a cabo la reunión de entrega de tarjetas de acceso al nivel central.
En el primer semestre de 2023 se llevaron a cabo 8 socializaciones relacionadas de la siguiente manera: Febrero 2, Marzo 2,  Abril 1, Mayo 1 y Junio 2.
Las socializaciones y demás reuniones contaron con la participación de los Referentes Administrativos y Gestores de Inventarios de las distintas Subdirecciones Técnicas y Locales con el fin de mejorar la gestión de los bienes de inventario en la SDIS.
Lo anterior,  nos indica que el reporte del indicador fue del 400%  con respecto  a la meta programada para la vigencia 2023 (2 socializaciones en el año), por lo cual el proceso al detectar el sobrecumplimiento, toma la decisión de actualizar dicho indicador.
Como soporte se remite carpeta de socializaciones.</t>
  </si>
  <si>
    <t>11/07/2023 Se recomienda verificar las evidencias, ya que no se identifican las que soportan lo realizado en febrero y marzo. Así mismo, se indican que se realizaron dos socializaciones en junio pero no se incluyen en el resumen del semestre, así serían 8 socializaciones y no 6.
12/07/2023 Pendiente el ajuste en las evidencias.
18/07/2023 No se generan más observaciones respecto al análisis reportado para el seguimiento del indicador.</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</si>
  <si>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</si>
  <si>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</si>
  <si>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</si>
  <si>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</si>
  <si>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</si>
  <si>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</si>
  <si>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</si>
  <si>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</si>
  <si>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En el mes de enero se recibieron 575 solicitudes de traslado las cuales fueron atendidas en su totalidad.</t>
  </si>
  <si>
    <t>13/03/2023 Para los siguientes reportes, se recomienda dar un mayor contexto de la gestión realizada. 
No se generan más observaciones respecto al análisis reportado para el seguimiento del indicador.</t>
  </si>
  <si>
    <t>En el mes de febrero se recibieron 591 solicitudes de traslado las cuales fueron atendidas en su totalidad.</t>
  </si>
  <si>
    <t>En el mes de marzo se gestionaron 730 solicitudes de traslado de bienes de inventario, las cuales fueron atendidas en su totalidad (100%).
Durante el primer trimestre del 2023 se recibieron 1.896 solicitudes de servicios las cuales fueron ejecutados al 100%</t>
  </si>
  <si>
    <t>En el mes de abril se gestionaron 477 solicitudes de traslado de bienes de inventario las cuales fueron atendidas en su totalidad.</t>
  </si>
  <si>
    <t>En el mes de mayo se gestionaron 584 solicitudes de traslado de bienes de inventario las cuales fueron atendidas en su totalidad.</t>
  </si>
  <si>
    <t>Durante el mes de junio se gestionaron 620 solicitudes de traslado de bienes de inventario las cuales fueron atendidas en su totalidad.
Para el primer trimestre de la vigencia 2023, se recibieron   1.896 solicitudes,  en el segundo trimestre se recibieron 1.681 solicitudes  para un total de 3.577 solicitudes de traslado de bienes de inventario, las cuales fueron atendidas en su totalidad con un cumplimiento del  100%, esto debido a  una adecuada  planificación y ejecución por parte del equipo de inventarios.
Como evidencia se remiten archivos de Excel de reportes mensuales de los traslados aplicados.</t>
  </si>
  <si>
    <t>11/07/2023 Se recomienda incluir, al inicio del análisis, la gestión realizada en junio, así mismo, emplear la estructura sugerida para redactar el análisis. Adicionalmente se recomienda revisar la cifra reportada, me da un total de 1.681 solicitudes durante el II trimestre.
12/07/2023 Pendiente enunciar la gestión de junio y se sugiere emplear la estructura sugerida en el procedimiento PCD-SG-002.
18/07/2023 No se generan más observaciones respecto al análisis reportado para el seguimiento del indicador.</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</si>
  <si>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</si>
  <si>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</si>
  <si>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</si>
  <si>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</si>
  <si>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</si>
  <si>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</si>
  <si>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</si>
  <si>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</si>
  <si>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Durante el mes de Enero se realizaron 14 pruebas representativas en las diferentes unidades operativas y demás dependencias de la SDIS</t>
  </si>
  <si>
    <t>Durante el mes de Febrero se realizaron 14 pruebas representativas en las diferentes unidades operativas y demás dependencias de la SDIS</t>
  </si>
  <si>
    <t>Durante el mes de marzo se realizaron 62 pruebas representativas ejecutadas en las Subdirecciones Locales y Subdirecciones Técnicas por parte de los referentes de Nivel Central y los Gestores Locales de Inventario.</t>
  </si>
  <si>
    <t>Durante el mes de abril se realizaron 112 pruebas representativas ejecutadas en las Subdirecciones Locales y Subdirecciones Técnicas por parte de los referentes de Nivel Central y los Gestores Locales de Inventario.</t>
  </si>
  <si>
    <t>Durante el mes de mayo se realizaron 66 pruebas representativas ejecutadas en las Subdirecciones Locales y Subdirecciones Técnicas por parte de los referentes de Nivel Central y los Gestores Locales de Inventario.</t>
  </si>
  <si>
    <t xml:space="preserve">Durante el mes de junio se realizaron 55 pruebas representativas ejecutadas en las Subdirecciones Locales y Subdirecciones Técnicas por parte de los referentes de Nivel Central y los Gestores Locales de Inventario.
Para el primer semestre de 2023 se han llevado a cabo 323 pruebas representativas con una identificación de 22.264 bienes de inventario en las Subdirecciones Locales y Subdirecciones Técnicas por parte de los referentes de Nivel Central y los Gestores Locales de Inventario.
Lo anterior,  nos indica que el reporte del indicador tuvo un sobrecumplimiento del 2692%  con respecto  a la meta programada para la vigencia 2023 (12 pruebas representativas),   por lo cual el proceso al detectar dicho sobrecumplimiento, tomó la decisión de actualizar el indicador.
Como evidencia se remiten los informes  mensuales de las pruebas representativas realizadas en las  Subdirecciones Locales y Subdirecciones Técnicas que dan cuenta para el periodo reportado.
</t>
  </si>
  <si>
    <t>11/07/2023 Se recomienda incluir, al inicio del análisis, la gestión realizada en junio, así mismo, emplear la estructura sugerida para redactar el análisis. Adicionalmente, se recomienda revisar las evidencias ya que no se identifican las evidencias que soportan la gestión realizada en enero, febrero y marzo. Por otra parte se recomienda verificar la formulación del indicador, ya que en la formula de calculo se indica que son 12 pruebas, así las cosas el indicador presentaría un sobrecumplimiento elevado.
12/07/2023 Pendiente incluir la gestión de junio y verificar la estructura sugerida (PCD-SG-002) para el análisis.
18/07/2023 No se generan más observaciones respecto al análisis reportado para el seguimiento del indicador.</t>
  </si>
  <si>
    <t>IVC-005</t>
  </si>
  <si>
    <t>Circular No. 026 del 18/08/2022</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</si>
  <si>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</si>
  <si>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</si>
  <si>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</si>
  <si>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</si>
  <si>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</si>
  <si>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</si>
  <si>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</si>
  <si>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En el mes de enero siete (7)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</si>
  <si>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09/03/2023 Para los siguientes reportes se recomienda solo hacer mención a las novedades que se presentan en el mes, ya que se evidencia que la única diferencia entre los dos reportes es el nombre del mes y la cantidad de instituciones.
No se generan más observaciones respecto al análisis reportado para el seguimiento del indicador.</t>
  </si>
  <si>
    <t>En el mes de febrero tres (3) instituciones se inscribieron en el SIRSS para la prestación del servicio social de Educación Inicial .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</si>
  <si>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marzo no se inscribieron instituciones en el SIRSS para la prestación del servicio social de Educación Inicial ni de Atención y Protección a las Personas Mayores. Durante el periodo, el equipo de Inspección y Vigilancia realizó visitas de primera vez.
Con corte a marzo se visitaron ocho (8) jardines infantiles privados realizando la visita de primera vez efectiva. Se debe aclarar que se visitaron 9 jardines, uno de ellos no atiendo la visita reprogramándose para el segundo trimestre.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</si>
  <si>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09/04/2023 Se recomienda realizar la gestión pertinente para cumplir con la meta formulada. No se generan más observaciones respecto al análisis reportado para el seguimiento del indicador.</t>
  </si>
  <si>
    <t>En el mes de abril no se inscribieron instituciones en el SIRSS para la prestación del servicio social de Educación Inicial . Durante el periodo, el equipo de Inspección y Vigilancia realizó visitas de primera vez pendientes de los meses anteriores.
Se continuará priorizando la realización de las visitas de primera vez conforme se reciban inscripciones, para lograr así el cumplimiento de la meta propuesta para la presente vigencia.</t>
  </si>
  <si>
    <t>En el mes de mayo 3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</si>
  <si>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junio se inscribieron seis (6) instituciones en el SIRSS para la prestación del servicio social de Educación Inicial. teniendo un total de  19 inscritos acumulados durante la vigencia 2023, el equipo de Inspección y Vigilancia realizó visitas de primera vez.
Con corte a junio  se visitaron doce (12) jardines infantiles privados realizando la visita de primera vez efectiva. Se debe aclarar que las visitas a las siete instituciones de educación inicial  pendientes se programarán para el tercer trimestre de 2023. 
En este sentido se continuará realizando programación continua de visitas de primera vez a las instituciones que realicen o han realizado el proceso de inscripción al SIRSS, en el marco de  la primera verificación de condiciones de operación de estas instituciones y el respectivo proceso de inspección y vigilancia y así lograr el cumplimiento de la meta del indicador.</t>
  </si>
  <si>
    <t>10/07/2023 No se generan más observaciones respecto al análisis reportado para el seguimiento del indicador.</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</si>
  <si>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</si>
  <si>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</si>
  <si>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</si>
  <si>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Talento humano suficiente para llevar a cabo las visitas de inspección y vigilancia a las instituciones no inscritas, e inscritas y activas.
Disposición de las instituciones para atender las visitas de inspección y vigilancia de verificación de estándares técnicos de calidad u otros lineamientos</t>
  </si>
  <si>
    <t>(Número total de visitas efectivas de inspección y vigilancia realizadas acumuladas / Número total de visitas de inspección y vigilancia programadas acumuladas en el periodo)*100</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</si>
  <si>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</si>
  <si>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</si>
  <si>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</si>
  <si>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Durante el mes de enero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</si>
  <si>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09/03/2023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</si>
  <si>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</si>
  <si>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A marzo de la presente vigencia, se programaron 262 visitas de verificación de estándares de calidad a  222 instituciones, de las cuales 177 visitas fueron efectivas aplicando el Instrumento Único de Verificación - IUV de estándares, correspondientes a 147 visitas de inspección y 30 a vigilancias presenciales y virtuales.
En ese sentido se realizaron: 
- 56 visitas de inspección a  Instituciones de Protección y Atención a las Personas Mayores.
- 121 visitas de inspección y vigilancia a instituciones que prestan los servicios de Educación Inicial - AIPI de carácter público y privado, de las cuales 91 fueron de inspección y 30 a vigilancias presenciales y virtuales.
Las instituciones restantes tuvieron imposibilidad de visita, considerando que por diversos factores manifestados en los Hogares Gerontológicos (HG) o Jardines Infantiles (JI) no atendieron la visita. De igual forma, se continuará programando las diferentes instituciones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</si>
  <si>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Durante el mes de abril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</si>
  <si>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Durante el mes de mayo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</si>
  <si>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 xml:space="preserve">A junio de la presente vigencia, se programaron 905 visitas de verificación de estándares de calidad a  628 instituciones (Instituciones de Protección y Atención a las Personas Mayores y a Instituciones que prestan Servicios de Educación Inicial – AIPI de carácter público y privado), de las cuales  808 visitas fueron efectivas aplicando el Instrumento Único de Verificación - IUV de estándares (para un total de 399) y/o el diligenciamiento del acta (para un total de 409),  correspondientes a 702 visitas de inspección y  106 a vigilancias presenciales y virtuales.
Es importante resaltar que acorde a la programación no se realizaron un total de 97 visitas pues el equipo no se desplazó a la institución, por lo que se reprogramarán.  De igual forma, se continuará programando las diferentes instituciones para lograr  efectivamente en las visitas, con el fin de avanzar en el cumplimiento de la meta establecida. Adicionalmente, se continuará realizando seguimiento a la programación y ejecución de las visitas de verificación de estándares técnicos de calidad.
</t>
  </si>
  <si>
    <t>PE-001</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</si>
  <si>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</si>
  <si>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</si>
  <si>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</si>
  <si>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</si>
  <si>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</si>
  <si>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</si>
  <si>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</si>
  <si>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Los resultados obtenidos obedecen a que se brindó respuestas a las siete (7) solicitudes allegadas al corte comprendidas entre el 24 de diciembre de 2022 al 23 de enero de 2023, detallado de la siguiente manera:
*SUBDIRECCIÓN ADMINISTRATIVA Y FINANCIERA /  COMISION ASEO Y CAFETERIA
*SUBDIRECCIÓN DE ABASTECIMIENTO  /  CARNES 2023
*SUBDIRECCIÓN DE ABASTECIMIENTO  / PANADERIA 2023
*SUBDIRECCIÓN DE ABASTECIMIENTO  / HUEVOS FRUTAS Y VERDURAS 2023
*SUBDIRECCIÓN DE ABASTECIMIENTO /  VIVERES Y ABARRORES
*SUBDIRECCIÓN DE ABASTECIMIENTO /  LACTEOS
*SUBDIRECCIÓN DE ABASTECIMIENTO /  MUESTRAS MICROBIOLOGICAS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</si>
  <si>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t>
  </si>
  <si>
    <t>Los resultados obtenidos obedecen a que se brindó respuestas a las tres (3) solicitudes allegadas al corte comprendidas entre el 24 de enero al 24 de febrero de 2023, detallado de la siguiente manera:
*SUBDIRECCIÓN ADMINISTRATIVA Y FINANCIERA /  SERVICIO INTEGRA DE FOTOCOPIADO BLANCO Y NEGRO Y SERVICIOS AFINES (ESCÁNER)
*SUBDIRECCIÓN DE ABASTECIMIENTO /  RANGOS DE COMISION
*SUBDIRECCIÓN PARA LA VEJEZ  / COMUNIDAD DE CUIDADO - 7770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</si>
  <si>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 xml:space="preserve">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
</t>
  </si>
  <si>
    <t>Los resultados obtenidos obedecen a que se brindó respuestas a las dos (2) solicitudes allegadas al corte comprendidas entre el 25 de febrero al 22 de marzo de 2023, detallado de la siguiente manera:  
* EXTINTORES 2023
* CENTRO INTEGRARTE – ATENCIÓN EXTERNO
En las revisiones realizadas a los procesos radicados se evidencia los siguientes errores:
* EXTINTORES 2023: Errores de digitación en el archivo de validación de precios unitarios de referencia Y Requisitos mínimos requeridos en las cotizaciones
* CENTRO INTEGRARTE – ATENCIÓN EXTERNO: Requisitos mínimos requeridos en las cotizaciones Y Requerimientos técnicos del proceso (documentos técnicos) vs lo reflejados en la solicitud de información del estudio de mercado.
En las revisiones realizadas a los procesos radicados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</si>
  <si>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10/04/2023 Se recalca la recomendación respecto al análisis reportado, ya que se evidencia las mismas novedades en los 3 meses reportados, solo se cambia, fecha y cantidad. Así mismo, se sugiere adicionar en la segunda hoja de la evidencia, el mes en que se atiende cada solicitud, ya que no es claro cuantos y cuales fueron los casos atendidos en cada mes.
11/04/2023 No se generan observaciones respecto al análisis reportado para el seguimiento del indicador.</t>
  </si>
  <si>
    <t>Los resultados obtenidos obedecen a que se brindó respuestas a las cinco  (5) solicitudes allegadas al corte comprendidas entre el 23 de marzo al 27 de abril de 2023, de acuerdo al indicador, se obtiene un 100% de cumplimiento. 
Las solicitudes atendidas, se detallan de la siguiente manera:
*RESPEL 2023
*GASTOS ADMON TAXIS
*LISTADO DE PRECIOS ASEO PERSONAL                                                              
*OPERADOR LOGISTICO 2023
*LISTADO PRECIOS BASCULA DIGITAL (CUIDADO EN CASA)
En las revisiones realizadas a los procesos radicados se evidencia los siguientes errores:       
* RESPEL 2023: falta de información inicial en la validación de requisitos mínimos  y  se presentaron errores  en la digitación y formulación del archivo  anexo de precios.
* GASTOS ADMON TAXIS: faltó información en las cotizaciones suministradas como soporte del proceso.
* ASEO PERSONAL: se evidencia errores en los requerimientos mínimos de las cotizaciones suministradas como soporte del proceso. En general el proceso no presentó requerimientos adicionales.                                                    * OPERADOR LOGÍSTICO: con la información suministrada, se ajustan los datos para lograr obtener un mínimo de elementos dentro del rango de la dispersión  menor al 20%, se encuentran algunas diferencias en la información de las cotizaciones suministradas y errores en la digitación de información.                                                                      * BASCULA DIGITAL (CUIDADO EN CASA): para este proceso se suministra toda la información requerida y cumple en su totalidad  con los soportes para la aprobación de pecios unitarios de referencia.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</si>
  <si>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08/05/2023 No se generan observaciones respecto al análisis reportado para el seguimiento del indicador.</t>
  </si>
  <si>
    <t>Los resultados obtenidos obedecen a que se brindó respuesta a las tres (3) solicitudes allegadas al corte comprendidas entre el 28 de abril al 27 de mayo de 2023, de acuerdo al indicador, se obtiene un 100% de cumplimiento. 
Las solicitudes atendidas, se detallan de la siguiente manera:
* MANTENIMIENTO DE PLANTAS ELÉCTRICAS 2023
* PAPELERÍA E INSUMOS DE ARCHIVO                                                                                               * MOVIMIENTO VERTICAL
En las revisiones  adelantadas para los procesos radicados durante el periodo del reporte y de acuerdo a lo dispuesto en el Procedimiento  de precios unitarios de referencia  PCD-PE-014., se evidenciaron las siguientes observaciones: 
Se solicitaron ajustes en la información suministrada para la viabilidad  de los requisitos mínimos de las cotizaciones,  se requirió información adicional en el alcance suministrado para algunos servicios solicitados y se presentaron inconsistencias y la solicitud de ajustes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</si>
  <si>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Los resultados obtenidos obedecen a que se brindó respuesta a las cinco  (5) solicitudes allegadas al corte comprendidas entre el 28 de mayo al 26 de junio  de 2023, de acuerdo al indicador, se obtiene un 100% de cumplimiento. 
Las solicitudes atendidas, se detallan de la siguiente manera:
*LAVADO Y FUMIGACIÓN DE TANQUES 2023
* CERTIFICADOS DE ASCENSORES 2023
*MANTENIMIENTO DE LAVADORAS DOMÉSTICAS
*MOBILIARIO, MENAJE Y EQUIPOS INDUSTRIALES
*MANTENIMIENTO EQUIPOS DE GIMNASIA 2023
En las revisiones  adelantadas para los procesos radicados durante el periodo del reporte y de acuerdo a lo dispuesto en el Procedimiento  de precios unitarios de referencia  PCD-PE-014., se evidenciaron las siguientes observaciones: 
*Ajustes en la descripción de  la información de las características técnicas de los bienes y servicios requeridos.
*Alcance en la información suministrada para la viabilidad  de los requisitos mínimos de las cotizaciones
*Solicitud de validación y ajustes en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</si>
  <si>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PE-7741-003</t>
  </si>
  <si>
    <t>Cumplimiento del plan de acción integrado de las dependencias que hacen parte del proyecto de inversión</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</si>
  <si>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</si>
  <si>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</si>
  <si>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t>
  </si>
  <si>
    <t>Reporte en Excel de la ejecución trimestral del Plan de Acción Institucional Integrado</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</si>
  <si>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</si>
  <si>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trimestral de ejecución del Plan de Acción Institucional Integrado 
Acta del Comité Institucional de Gestión y Desempeño con el resultado del seguimiento por dependencias en el Plan de Acción Institucional Integrado.</t>
  </si>
  <si>
    <t>Con corte a 31 de enero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</si>
  <si>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10/03/2023 No se generan observaciones respecto al análisis presentado en el seguimiento al indicador de gestión. Se deja la siguiente recomendación: se debe adelantar todas las acciones pertinentes para dar cumplimiento a la meta propuesta.</t>
  </si>
  <si>
    <t>Con corte a 28 de febrero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</si>
  <si>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 xml:space="preserve">Con corte a 31 de marzo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
De esta manera, una vez se realice la revisión del reporte del Plan de Acción Institucional Integrado por parte de la segunda línea de defensa se presentarán los resultados del desempeño de las dependencias en el Comité Institucional de Gestión y Desempeño para el primer trimestre de 2023, reportándose el avance del indicador PE-7741-003 en el mes de junio de 2023.
Ahora bien, en el mes de marzo de 2023 se reportan los resultados del Plan de Acción Institucional Integrado con corte al IV trimestre de 2022,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95%, Subdirección de Investigación e Información: 100% y Oficina Asesora de Comunicaciones: 100%, lo que resulta en un avance promedio de estas 4 dependencias del 99%.
Como evidencia se encuentra el reporte del PAII con corte al 31 de diciembre de 2022 y el cuadro con los avances promedios de cada dependencia </t>
  </si>
  <si>
    <t>Con corte a 30 de abril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del mes de julio de 2023.</t>
  </si>
  <si>
    <t>10/05/2023 No se generan observaciones respecto al análisis presentado en el seguimiento al indicador de gestión. Se deja la siguiente recomendación: adelantar las acciones pertinentes para lograr el cumplimiento con respecto a la meta propuesta.</t>
  </si>
  <si>
    <t>Con corte a 30 de mayo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del mes de julio de 2023.</t>
  </si>
  <si>
    <t xml:space="preserve">Con corte a 30 de junio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 julio de 2023.
Ahora bien, en el mes de junio de 2023 se reportan los resultados del Plan de Acción Institucional Integrado con corte al I trimestre de 2023,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100%, Subdirección de Investigación e Información: 100% y Oficina Asesora de Comunicaciones: 100%, lo que resulta en un avance promedio de estas 4 dependencias del 100%,  y de acuerdo a la meta programada del 98% y un avance promedio del avance del PAII de las 4 dependencias del 100%, se obtiene un avance del 102% del indicador.
Como evidencia se encuentra el reporte del PAII con corte al 31 de marzo de 2023 y el cuadro con los avances promedios de cada dependencia </t>
  </si>
  <si>
    <t>PSS-7564-002</t>
  </si>
  <si>
    <t>Circular No 014 - 29/03/2023</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</si>
  <si>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</si>
  <si>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</si>
  <si>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</si>
  <si>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</si>
  <si>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</si>
  <si>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</si>
  <si>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</si>
  <si>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Para el mes de enero de 2023, un gran porcentaje de los contratistas se encontraban culminando su contrato de prestación de servicios, situación que puede generar afectación en el registro de resultado de las actuaciones de seguimiento programadas, lo cual podría afectar el resultado de la medición del correspondiente indicador.</t>
  </si>
  <si>
    <t>07/03/2023
No se generan observaciones frente al reporte cualitativo recibido.
Se sugiere revisar y adelantar la actualización del indicador para la vigencia 2023.</t>
  </si>
  <si>
    <t>Para el mes de  febrero de 2023 el proceso de contratación de las y los profesionales de seguimiento en las comisarías de familia se fue dando de manera progresiva, contando para este mes con por lo menos un profesional por despacho, lo cual se traducen en  acciones que beneficia el registro oportuno de actuaciones en actual sistema de información misional SIRBE.</t>
  </si>
  <si>
    <t xml:space="preserve">Para el mes de marzo de 2023, se recibe reporte del indicador por parte de la Subdirección de Diseño, Evaluación y Sistematización, en el cual se identifica que en el primer trimestre del año 2023, se programaron en seguimiento 31.027 actuaciones, de las cuales 29.121 registran resultado. Lo cual indica un porcentaje de cumplimiento del 93,8%para este indicador.
Situaciones como el proceso de contratación que se dio paulatinamente durante los meses de enero y febrero, pudo incidir en cumplimiento de la meta del  indicador, para el mes de marzo la contratación de profesionales de seguimiento, ha alcanzado más del 90%, siendo importante señalar que para la Comisaría de Familia Suba 1, continua pendiente.
</t>
  </si>
  <si>
    <t>10/04/2023
No se generan observaciones ni sugerencias frente al reporte cualitativo y cuantitativo recibido.</t>
  </si>
  <si>
    <t xml:space="preserve">
Durante el mes de abril de 2023, se espera mantener el promedio de resultado en el cumplimiento de la meta del indicador de seguimiento para Comisarías de Familia, toda vez que todos los despachos cuentan con por lo menos un profesional en el equipo de seguimiento, ya que se logró la contratación del personal,  como también se está reforzando esta actividad con un equipo de 8 Profesionales ubicados en las Comisarías de Familia de: Usme-2, Bosa-3, Kennedy-1, Engativa-1, Engativá-2, Ciudad Bolivar-2, Usaquén -2.
La profesional ubicada como apoyo a la descongestión en el despacho Usme-1, solicitó la suspensión de su contrato por termino de 1 mes contado a partir del 15 de abril, en razón a una situación de salud presentada, que impide el desarrollo de las actividades contractuales contratadas.
</t>
  </si>
  <si>
    <t>10/05/2023
No se generan observaciones ni sugerencias frente al reporte del periodo.</t>
  </si>
  <si>
    <t>Durante el mes de mayo de 2023, se adelantaron actividades para mejorar el promedio de resultado en el cumplimiento de la meta del indicador de seguimiento para Comisarías de Familia, toda vez que todos los despachos cuentan con por lo menos un profesional en el equipo de seguimiento y se ha venido trabajando con los equipos de los diferentes despachos, sobre la importancia del registro de actuaciones en el sistema de información SIRBE.
Continua el refuerzo con los profesionales Nivel 4, del equipo de descongestión ubicados en las Comisarías de Familia de: Usme-1, Bosa-3, Kennedy-1, Engativa-1, Engativá-2, Ciudad Bolivar-2, Usaquén -2.</t>
  </si>
  <si>
    <t xml:space="preserve">En el trascurso del mes de  junio  de 2023, se adelantaron actividades en conjunto  con algunos despachos  para mejorar el registro de las actuaciones de resultado en el cumplimiento de la meta del indicador de seguimiento para Comisarías de Familia, toda vez que todos los despachos cuentan con un profesional en el equipo de seguimiento y se ha venido trabajando con los equipos de los diferentes despachos sobre la importancia del registro de actuaciones en el sistema de información SIRBE.                                    Se continua el refuerzo con los profesionales Nivel 4, del equipo de descongestión ubicados en las Comisarías de Familia de: Usme-1, Bosa-3, Kennedy-1, Engativa-1, Engativá-2, Ciudad Bolivar-2, Usaquén -2.  Así mismo,  se verifica  el alcance de los logros en estos despachos, una vez cumplidos. se rotara a los profesionales de descongestión a otros otras Comisarías de Familia que lo requieran, se dio cumplimiento al 94% de los seguimientos que tienen resultado en términos con 27.827 de 29.650 que se presentaron en el periodo. </t>
  </si>
  <si>
    <t xml:space="preserve">10/07/2023
No se generan observaciones ni sugerencias frente al reporte del periodo. </t>
  </si>
  <si>
    <t>Prestación de servicios sociales  para la inclusión social</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</si>
  <si>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</si>
  <si>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PSS-7730-001</t>
  </si>
  <si>
    <t>Circular No. 007 del 28/02/2022</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</si>
  <si>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</si>
  <si>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</si>
  <si>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</si>
  <si>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</si>
  <si>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</si>
  <si>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</si>
  <si>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</si>
  <si>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Durante el mes de enero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Fundación Scalabrini, CNR Cafam, y Americares y cuyos principales motivos son de Protección/Seguridad, generación de ingresos, nutrición/alimentación y salud.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</si>
  <si>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08/03/2023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</si>
  <si>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seguida de Consejo Noruego para los Refugiados y Secretaría Distrital de Integración Social, cuyos principales motivos son de Protección/Seguridad en acompañamiento, alojamiento y entrega de ayudas humanitarias y educación.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</si>
  <si>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 xml:space="preserve">Durante el mes de marzo el cumplimiento del indicador corresponde a 100%, dado que se referenciaron 2 personas y se realizaron 2 seguimientos a la referenciación.
Durante el primer trimestre de 2023, se referenciaron un total de 99 personas, realizando seguimiento a un total de 60 personas, con lo cual el porcentaje de seguimiento fue de 61%, de esta forma se presenta sobrecumplimiento a la meta registrada para el indicador que es de 60%, razón por la cual se hará un seguimiento a esta tendencia.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t>
  </si>
  <si>
    <t>11//04/2023 Se recomienda consolidar el formato de seguimiento a la referenciación, de acuerdo con lo formulado.
No se generan más observaciones respecto al análisis reportado para el seguimiento del indicador.</t>
  </si>
  <si>
    <t>Durante el mes de abril se continua con el proceso de referenciación a la población de flujos migratorios mixtos acorde con los lineamientos y metas del proyecto. Se ha realizado una referenciación  a servicios externos con cooperantes nacionales e internacionales. 
Se evidencia referenciación a la entidad externa ADN Dignidad, seguida en su orden por Scalabrini y FAMIG , cuyos principales motivos son de Protección/Seguridad en alojamiento y entrega de ayudas humanitarias.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</si>
  <si>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09//05/2023 No se generan observaciones respecto al análisis reportado para el seguimiento del indicador.</t>
  </si>
  <si>
    <t>Durante el mes de mayo se continua con el proceso de referenciación a la población de flujos migratorios mixtos de acuerdo con el procedimiento Orientación, información y referenciación (PCD-PSS-006) de la Secretaría Distrital de Integración Social (SDIS). 
Se ha realizado una referenciación a servicios internos y externos con cooperantes nacionales e internacionales y se evidencia en el mes de mayo mayor referenciación al Proyecto 7749 de la SDIS, seguida en su orden por Cruz Roja y Americares, cuyos principales motivos son de Protección/Seguridad en alojamiento temporal.            
En términos operativos desde el equipo del servicio se están adelantando las acciones para dar cumplimiento a la meta del indicador de acuerdo con lo esperado y adicionalmente se está monitoreando el comportamiento de este.”</t>
  </si>
  <si>
    <t>13//06/2023 No se generan observaciones respecto al análisis reportado para el seguimiento del indicador.</t>
  </si>
  <si>
    <t>Durante el mes de junio el cumplimiento del indicador corresponde a 60%, dado que se referenciaron 90 personas y se realizaron 54 seguimientos a la referenciación.
Durante el segundo trimestre de 2023, se referenciaron un total de 126 personas, realizando seguimiento a un total de 75 personas, con lo cual el porcentaje de seguimiento fue de 60%, no se evidencian rezagos en el cumplimiento de la meta planteada para el indicador, razón por la cual se plantea hacer seguimiento al ejercicio de referenciación por cada una de las unidades operativas como ejercicio de autocontrol y fortalecer de esta manera el ejercicio de Seguimiento a la referenciación en el marco del procedimiento Orientación, información y referenciación (PCD-PSS-006). 
Por último se continuara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t>
  </si>
  <si>
    <t>10/07/2023 Se recomienda verificar la evidencia, ya que según su formulación corresponde a un seguimiento consolidado y no ha un seguimiento mensual. Adicionalmente, verificar el análisis, ya que se indica un rezago, pero el indicador tiene un cumplimiento del 99,3% respecto a la meta y se encuentra es rango satisfactorio, por lo que lo enunciado no aplica.
11/07/2023 No se generan observaciones respecto al análisis reportado para el seguimiento del indicador.</t>
  </si>
  <si>
    <t>PSS-7735-002</t>
  </si>
  <si>
    <t>Circular N° 021 del 23/06/2023</t>
  </si>
  <si>
    <t xml:space="preserve">Personas atendidas en el Servicio Centros de Desarrollo Comunitario y Servicio Tiempo Propio para personas cuidadoras, que participan en otros servicios de la Secretaría Distrital de Integración Social. </t>
  </si>
  <si>
    <t>Medir el número de personas que se vinculan al Servicio Centros de Desarrollo Comunitario-CDC y al Servicio Tiempo Propio para personas cuidadoras, que participan en otros servicios sociales de la Secretaría Distrital de Integración Social - SDIS.</t>
  </si>
  <si>
    <r>
      <t>1. Desarrollo de acciones del Servicio Centros de Desarrollo Comunitario-CDC y del Servicio Tiempo Propio para personas cuidadoras, para vincular participantes de otros servicios de la SDIS
2. Complementariedad y articulación de acciones  entre los otros servicios de la SDIS y los servicios: Centros de Desarrollo Comunitario-CDC y</t>
    </r>
    <r>
      <rPr>
        <sz val="9"/>
        <rFont val="Arial"/>
        <family val="2"/>
      </rPr>
      <t xml:space="preserve"> Tiempo Propio para personas cuidadoras.</t>
    </r>
  </si>
  <si>
    <t>(Número de personas vinculadas al servicio Centros de Desarrollo Comunitario y al Servicio Tiempo Propio para personas cuidadoras, en estado "atendido formado(cursos)" y estado "atendido no formado (cursos)", que participan en otros servicios de la SDIS en cualquier estado / Número total de personas vinculadas al Servicio Centros de Desarrollo Comunitario y al Servicio Tiempo Propio para personas cuidadoras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</si>
  <si>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</si>
  <si>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Centros de Desarrollo Comunitario y Servicio Tiempo Propio para personas cuidadoras en estado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</si>
  <si>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</si>
  <si>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</si>
  <si>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N.D.</t>
  </si>
  <si>
    <t>A corte de enero se registraron 2.220 personas únicas atendidas en los Centros de Desarrollo Comunitario. Para este periodo no es posible contar con el dato cuantitativo de personas vinculadas a otros servicios de  las SDIS, por lo que no es posible calcular el indicador de gestión para este corte. Sin embargo cuando se compara las cifra de personas únicas atendidas, con la cifra de atenciones (2.391 atenciones), se observa un buen alcance de los servicios prestados en los centros de desarrollo comunitario.
Para este periodo la oferta relacionada con el aprovechamiento del tiempo liberado (Modalidad Desarrollo de Capacidades) y Zonas de Descanso y Autocuidado (Servicio tiempo propio para personas cuidadoras) tuvo muy buena acogida entre la ciudadanía que demanda servicios de los CDC, así como las personas cuidadoras vinculadas desde el Sistema Distrital de Cuidado.</t>
  </si>
  <si>
    <t>21/03/2022. No se generan observaciones respecto al análisis cualitativo reportado para el seguimiento del indicador.
Se recomienda definir acciones que de manera preventiva aseguren la disponibilidad de las fuentes de datos, con el fin de evitar retrasos o incumplimientos en próximos reportes cuantitativos.</t>
  </si>
  <si>
    <t xml:space="preserve">A corte de Febrero se registraron 6070 personas únicas atendidas en los Centros de Desarrollo Comunitario, de estas 1728 se encuentran vinculados a otros servicios de la SDIS, presentando como resultado un 28% en el indicador de gestión. Lo que es un buen indicador teniendo en cuenta que la meta es el 40%. Esto se relaciona con que se continua fortaleciendo la complementariedad de los servicios que se prestan en los CDC, con los demás servicios de la entidad. Adicionalmente, se asocia a la implementación del sistema distrital del cuidado, donde la oferta de los CDC, se plantea como uno de los componentes de la dupla de atención formulada en las manzanas del cuidado y se proponen servicios simultáneos para los sujetos de cuidado y para las personas cuidadoras, impactando en la dinámica de los servicios y orientando así la complementariedad de los servicios de manera más amplia. 
Para este periodo la oferta relacionada con el aprovechamiento del tiempo liberado (Servicio CDC) y las Zonas de Descanso y Autocuidado (Servicio tiempo propio para personas cuidadoras) tuvo muy buena acogida entre la ciudadanía que demanda servicios de los CDC, así como las personas cuidadoras vinculadas desde el Sistema Distrital de Cuidado. </t>
  </si>
  <si>
    <t>21/03/2022. No se generan observaciones respecto al análisis y evidencia reportada para el seguimiento del indicador.</t>
  </si>
  <si>
    <t xml:space="preserve">A corte de Marzo se han registrado 10386 personas únicas atendidas en los Centros de Desarrollo Comunitario, de las cuales 2968 se encuentran vinculados a otros servicios de la SDIS, presentando como resultado un 29% en el indicador de gestión (complementariedad), reflejando un buen desempeño a la fecha. El cual está relacionado con la pertinencia de las articulaciones realizadas desde lo local entre los referentes de los distintos servicios de la Secretaría. 
A lo anterior se suma,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31 de marzo la oferta relacionada con el aprovechamiento del tiempo liberado (Servicio CDC) y las Zonas de Descanso y Autocuidado (Servicio tiempo propio para personas cuidadoras), continúan liderando la demanda entre la ciudadanía  general, así como entre las personas cuidadoras vinculadas desde el Sistema Distrital de Cuidado y sus manzanas de cuidado. </t>
  </si>
  <si>
    <t>18/04/2023. No se generan observaciones respecto al análisis y evidencia reportada para el seguimiento del indicador.</t>
  </si>
  <si>
    <t xml:space="preserve">A corte de Abril se han registrado 13449 personas únicas atendidas en los Centros de Desarrollo Comunitario, de las cuales 3827 se encuentran vinculados a otros servicios de la SDIS, presentando como resultado un 28.5% en el indicador de gestión (complementariedad), reflejando un buen desempeño a la fecha. Esto se relaciona con la pertinencia de las articulaciones realizadas desde lo local entre los referentes de los distintos servicios de la Secretaría. 
Para este periodo vale la pena resaltar las dificultades presentadas en la digitación de las fichas SIRBE, por la no continuidad de los agentes de atención ciudadana de los CDC, quienes tienen entre sus responsabilidades dicha labor. Lo que ha generado déficit en el reporte de personas atendidas.
Por otro lado, es importante mencionar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30 de abril el servicio Centros de Desarrollo Comunitario en su eje estratégico aprovechamiento del tiempo liberado, lidera la demanda y oferta dentro de los dos servicios, aportando aproximadamente la mitad de la población atendida. </t>
  </si>
  <si>
    <t>18/05/2023. No se generan observaciones respecto al análisis y evidencia reportada para el seguimiento del indicador.</t>
  </si>
  <si>
    <t>A corte a mayo se han registrado 16698 personas únicas atendidas en los Centros de Desarrollo Comunitario, de las cuales 4715 se encuentran vinculados a otros servicios de la SDIS, presentando como resultado un 28.2% en el indicador de gestión (complementariedad), reflejando un buen desempeño y la pertinencia de las articulaciones realizadas desde lo local entre los referentes de los distintos servicios de la Secretaría. 
Para comprender la dinámica del indicador, es importante mencionar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corte del 31 de mayo el servicio Centros de Desarrollo Comunitario en su nivel de  iniciación, lidera la demanda y oferta dentro de los dos servicios, aportando mas de la mitad de la población atendida. Lo que se relaciona a la alta de manda de actividades y cursos cortos desde los territorios.
Finalmente, es de resaltar las dificultades presentadas en la digitación de las fichas SIRBE, por inconsistencias en las variables especificas del proyecto, para el cierre de mayo. Lo anterior, afecto el cargue de cursos y actividades, así como los cambios de estado a realizarse entre el 26 y el 31 de mayo.</t>
  </si>
  <si>
    <t>14/06/2023. La descripción de los datos no corresponde con lo reportado en las columnas AO, AP y AQ; se esta repitiendo el reporte del mes de abril. Revisar y ajustar.
Adicionalmente se sugiere revisar el último párrafo, pues el análisis respecto a las inconsistencias no es claro en la última frase.
16/06/2023. No se generan observaciones adicionales respecto al análisis y evidencia reportada para el seguimiento del indicador.</t>
  </si>
  <si>
    <t>Para el periodo de junio de 2023 se han registrado 22035 personas únicas atendidas en los Centros de Desarrollo Comunitario, de las cuales 6776 se encuentran vinculados a otros servicios de la SDIS, presentando una complementariedad entre servicios del 30.8% en el indicador de gestión, lo cual refleja una avance significativo hacia el cumplimiento de la meta.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junio de 2023, en los Centros de Desarrollo Comunitario, el eje estratégico de aprovechamiento de tiempo liberado lidera la demanda y oferta, aportando mas de la mitad de la población atendida. 
Finalmente, y como alerta a tener en cuenta, es de resaltar que de las 6 piscinas ubicadas en los CDC, solo las piscinas del CDC Julio Cesar Sánchez, CDC Lourdes y CDC La Victoria se encuentran en funcionamiento, la piscina del CDC El Porvenir se encuentra cerrada por mantenimiento preventivo y correctivo, y las piscinas de los CDC Bellavista y del CDC Simón Bolívar se encuentran cerradas por intervención en sus cubiertas. Esta situación, impacta de manera directa el indicador en mención, pues los cursos y actividades de medio acuático, suelen presentar una alta demanda de los beneficiarios de otros servicios de la SDIS.</t>
  </si>
  <si>
    <t xml:space="preserve">
17/07/2023. No se generan observaciones respecto al análisis y evidencia reportada para el seguimiento del indicador.</t>
  </si>
  <si>
    <t>PSS-7740-001</t>
  </si>
  <si>
    <t>Circular No. 029 del 26/09/2022</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</si>
  <si>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</si>
  <si>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</si>
  <si>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</si>
  <si>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</si>
  <si>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</si>
  <si>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</si>
  <si>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</si>
  <si>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Para el componente de prevención integral se realizaron diferentes actividades, campañas comunicativas,  jornadas, conferencias, ferias, entre otros, en torno a temas de prevención en Salud Mental y Orientación; Prevención sustancias psicoactivas SPA. Desarrollado de forma articulada en los servicios territoriales de la Subdirección para la Juventud.</t>
  </si>
  <si>
    <t>Desde el equipo de prevención de la Subdirección para la Juventud se siguen ampliando los espacios de participación de prevención integral en busca de un mayor acercamiento 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 sociales que, desde la salud mental y prevención del suicidio, prevención de sustancias psicoactivas, prevención de violencias, y la estrategia de orientación socio ocupacional-oso, propiciamos asistencia y comunicación profesional y adecuada con los jóvenes, desde la ética y el consentimiento de los mismos para participar de sus derechos en la Sociedad.</t>
  </si>
  <si>
    <t>Desde el equipo de prevención de la Subdirección para la Juventud se aporta para el primer trimestre con la atención de 772 jóvenes en temas de prevención integral, así mismo se aporta con la creación de contenidos informativos en piezas que permitan brindar información sobre la prevención del consumo de sustancias psicoactivas, para este caso el tema de VAPEADORES, brindando información sobre efectos y consecuencias del uso de los mismos.</t>
  </si>
  <si>
    <t>17/04/2023:
No se generan observaciones respecto al análisis y evidencias reportados para el seguimiento del indicador. Sin embargo, se recomienda que en la actualización a los indicadores que está pendiente, revisen las evidencias que se entregan, toda vez que no se está evidenciando totalmente la cifra del denominador, de acuerdo a lo que mencionan en la casilla de Descripción del método de cálculo.</t>
  </si>
  <si>
    <t>Desde el equipo de prevención de la Subdirección para la Juventud se avanza en la ampliación de los espacios de participación de prevención integral en busca de un mayor acercamiento para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trabajadores(as) sociales que, desde la salud mental y prevención del suicidio, prevención de sustancias psicoactivas, prevención de violencias, y la estrategia de orientación socio ocupacional- oso, propician asistencia y comunicación profesional y adecuada con los jóvenes, desde la ética y el consentimiento de los mismo para participar de sus derechos en la Sociedad
En el mes de abril, se diseñó y compartió un folleto educativo con los aspectos clave para la prevención del Consumo de Sustancias Psicoactivas, el cual fue diseñado con el equipo de prevención y a nivel territorial, con el propósito de que éste sea una herramienta para las ferias de prevención y actividades propias en los colegios Distritales.</t>
  </si>
  <si>
    <t>10/05/2023:
No se generan observaciones respecto al análisis reportado para el seguimiento del indicador. Sin embargo, se recuerda la actualización que está pendiente de los indicadores, de acuerdo con el análisis anual entregado de la vigencia pasada.</t>
  </si>
  <si>
    <t>Desde el equipo de prevención integral para el mes de mayo, se vienen generando estrategias de articulación con instituciones educativas, organizaciones juveniles en programación para el segundo semestre del año, así como las diferentes iniciativas para llevar la oferta de orientación socio ocupacional a la población de los sectores LGTBI en el territorio. Asimismo, se siguen realizando estrategias que permitan el fortalecimiento de las acciones por parte del equipo territorial –gestores- en espacios en la comunidad como ferias de servicios.</t>
  </si>
  <si>
    <t>14/06/2023:
No se generan observaciones respecto al análisis reportado para el seguimiento del indicador. Sin embargo, se recuerda la actualización que está pendiente de los indicadores, de acuerdo con el análisis anual entregado de la vigencia pasada.</t>
  </si>
  <si>
    <t>Para el periodo comprendido entre abril y junio de la presente vigencia se informaron 1.773 jóvenes  en prevención integral de acuerdo con el conteo de datos del Sistema misional y lo programado por el proyecto para el cumplimiento de las metas; durante este periodo el equipo de prevención integral, se encargó de gestionar, socializar y proyectar la oferta institucional en colegios de diferentes localidades, para realizarse al regreso de la vacaciones de mitad de año, así mismo durante el mes participó en actividades de prevención de consumo de sustancias psicoactivas y orientación socio ocupacional, en el festival K-pop con la participación de jóvenes de diferentes localidades en punto como la biblioteca virgilio barco, IDPAC,CDC KENNEDY y la final del evento el día 18 de junio en el palacio de los deportes, dicho festival consolidaba la colaboración de jóvenes con habilidades para la danza, entendiendo los intereses de cada uno como parte de la construcción del proyecto de vida, además de participar en el stand de prevención de spa con juegos pedagógicos.</t>
  </si>
  <si>
    <t>14/07/2023: 
En la evidencia aportada para este indicador no se identifican las cifras reportadas, revisar y ajustar.
17/07/2023:
No se generan observaciones respecto al análisis y evidencias reportados para el seguimiento del indicador. Sin embargo, se recuerda el compromiso de actualización del indicador.</t>
  </si>
  <si>
    <t>PSS-7740-002</t>
  </si>
  <si>
    <t>Jóvenes vinculados a la plataforma Distrito Joven</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</si>
  <si>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</si>
  <si>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</si>
  <si>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</si>
  <si>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</si>
  <si>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r>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r>
    <r>
      <rPr>
        <b/>
        <sz val="9"/>
        <rFont val="Arial"/>
        <family val="2"/>
      </rPr>
      <t xml:space="preserve">
</t>
    </r>
    <r>
      <rPr>
        <sz val="9"/>
        <rFont val="Arial"/>
        <family val="2"/>
      </rPr>
      <t>Nota: el resultado del acumulado del periodo es la sumatoria.</t>
    </r>
  </si>
  <si>
    <t>Reporte de registros de la plataforma Distrito Joven</t>
  </si>
  <si>
    <t>Se realiza la consolidación de los reportes de usuarios inscritos y oportunidades cargadas en la plataforma web y App distrito joven del mes de enero del año 2023.</t>
  </si>
  <si>
    <t>Con el objetivo de realizar mejoras operativas y de funcionamiento de la App Distrito Joven, desde el equipo de comunicaciones de la Subdirección para la Juventud se han venido realizando reuniones con el equipo de Informática de la Secretaría Distrital de Integración Social con el fin de revisar ajustes y modificaciones a cada una de las secciones y módulos de la aplicación web y móvil a través de mesas de trabajo virtual.</t>
  </si>
  <si>
    <t>Para el primer trimestre (enero, febrero y marzo) se inscribieron un total de 5.801 jóvenes entre los 14 y 28 años. Las acciones realizadas durante el transcurso del mes de marzo de 2023, se encuentran orientadas a la búsqueda activa de oportunidades tanto del ámbito público como privado, con el objetivo de que los jóvenes accedan a ofertas de: educación, emprendimiento, empleo y aprovechamiento del tiempo libre. El cargue de oportunidades se está realizando todos los lunes de cada semana, en el que también se aprovecha para depurar oportunidades vencidas.</t>
  </si>
  <si>
    <t>Para el mes de abril, la Subdirección para la Juventud se ha orientado a la búsqueda activa de oportunidades tanto del ámbito público como privado para los jóvenes, con el objetivo de promover el acceso a ofertas de: educación, emprendimiento, empleo y aprovechamiento del tiempo libre, estas oportunidades se divulgan mediante la APP Distrito Joven.</t>
  </si>
  <si>
    <t>Alrededor de 3.000 jóvenes se inscribieron y beneficiaron de la App Distrito Joven durante el mes de mayo de 2023, ya que a través de este medio lograron acceder a las oportunidades ofertadas en la misma y realizar su preinscripción al programa Parceros por Bogotá.</t>
  </si>
  <si>
    <t>Para el segundo trimestre (abril, mayo y junio) se inscribieron un total de 11.422 jóvenes entre los 14 y 28 años que se beneficiaron de las ofertas de educación, empleabilidad, emprendimiento y aprovechamiento del tiempo libre, adicionalmente se participó de la reunión con el área de tecnología de la entidad para revisar posibles mejoras, pruebas y ajustes pertinentes de funcionalidad de la aplicación y en el mes de junio se hizo el cargue de 87 oportunidades a la App Distrito Joven, las cuales involucran ofertas de entidades de la administración Distrital y del sector público.</t>
  </si>
  <si>
    <t>14/07/2023:
No se generan observaciones respecto al análisis y evidencias reportados para el seguimiento del indicador. Sin embargo, se recuerda el compromiso de actualización del indicador.</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</si>
  <si>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</si>
  <si>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</si>
  <si>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</si>
  <si>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</si>
  <si>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</si>
  <si>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específica para los servicios sociales de la Subdirección para la Juventud de las variables clasificación por grupo etario y sexo femenino.
El denominador corresponde al dato tomado del conteo de metas de la ficha sirbe específica para los servicios sociales de la Subdirección para la Juventud de las variables grupo etario y sexo en su totalidad.
Nota: el resultado del acumulado del periodo es la sumatoria.</t>
  </si>
  <si>
    <t>Conteo de metas del Sistema de Información Misional.</t>
  </si>
  <si>
    <t>Las actividades que se realizaron para el mes de enero referente a las actividades del enfoque diferencial fueron: ajustar el plan de trabajo y actualizar el cronograma de fechas conmemorativas.</t>
  </si>
  <si>
    <t>En el marco de las atenciones en los servicios sociales se han formulado estrategias territoriales que prioricen la oferta de  los servicios sociales de la Subdirección para la Juventud a mujeres en condiciones de vulnerabilidad social y económica, es así como la dependencia pretende beneficiar a esta población.</t>
  </si>
  <si>
    <t>Para el primer trimestre se atendieron un total de 8.763 jóvenes, de los cuales 4.955 son mujeres, lo que representa una atención del 57% con enfoque de género en los diferentes servicios de la subdirección, de igual manera se hicieron actividades como la conmemoración del 8M y se realizó articulación con la Alcaldía para  el posicionamiento de un stand para hablar sobre educación en sexualidad con apoyos pedagógicos creados por el equipo de PMYPT como la ruleta y modulares para el uso del preservativo.</t>
  </si>
  <si>
    <t>Para el mes de abril, se diseñaron 3 piezas gráficas sobre jóvenes trans, enfoque de género y nuevas masculinidades. Estos contenidos apoyan la estrategia de comunicaciones y la campaña de “Las Diferencias Nos Unen” que actualmente se encuentra en desarrollo.</t>
  </si>
  <si>
    <t>Para el segundo trimestre se atendieron un total de 14.839 jóvenes, de los cuales 8.575 son mujeres, lo que representa una atención del 58% con enfoque de género en los diferentes servicios de la subdirección.</t>
  </si>
  <si>
    <t>14/07/2023: 
En la evidencia aportada para este indicador no se identifican las cifras reportadas, revisar y ajustar.</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</si>
  <si>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</si>
  <si>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</si>
  <si>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</si>
  <si>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</si>
  <si>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</si>
  <si>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</si>
  <si>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</si>
  <si>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</si>
  <si>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</si>
  <si>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En el marco del programa de Justicia restaurativa de los centros forjar, se realizaron las publicaciones en las redes sociales de Distrito joven de las diferentes actividades desarrolladas en el mes de noviembre, lo anterior teniendo en cuenta que los centros forjar tienen por objetivo de contribuir a la resocialización de los a jóvenes de Bogotá de 14 a 18 años que hacen parte del Sistema de Responsabilidad Penal para adolescentes.</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</si>
  <si>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</si>
  <si>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17/04/2023:
No se generan observaciones respecto al análisis y evidencias reportados para el seguimiento del indicador.</t>
  </si>
  <si>
    <t>Para el mes de abril se realizó la articulación socio jurídica con las autoridades administrativas y judiciales competentes del SRPA, participando activamente en los Subcomités de Justicia Restaurativa, Información e Infraestructura y Seguridad, donde en este se revisa y ajusta al Protocolo de Ingreso y Registro Preventivo en las Unidades Operativas, aportando elementos de prevención, pedagógicos y restaurativos, para posteriormente socializar en el mismo escenario con otros operadores y entidades, asumiendo los respectivos compromisos adquiridos.</t>
  </si>
  <si>
    <t>Durante el mes de mayo, se egresaron de las unidades operativas del servicio Forjar Restaurativo, un total de 21 adolescentes/jóvenes, que cumplieron con la ejecución de la sanción y cumplimiento de objetivos en los procesos de restablecimiento de derechos, en las tres unidades operativas, lo que representa cumplimiento en la meta y proyección para el servicio Forjar Restaurativo, periodo 2023.</t>
  </si>
  <si>
    <t>A través del cumplimiento de los procesos de inclusión del servicio se egresaron 80 adolescentes y jóvenes distribuidos en  los reportes de las diferentes unidades operativas así: ( RUU: 61, Suba 10 y Ciudad Bolívar: 9), de acuerdo con los tres soportes de egresados o atendidos,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</si>
  <si>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14/07/2023: 
Revisar y ajustar, ya que lo que está descrito en el análisis no coincide con lo que están reportando en cifras, adicionalmente no se adjuntó evidencia para este indicador, se debe adjuntar de acuerdo a lo formulado.
17/07/2023:
No se generan observaciones respecto al análisis y evidencias reportados para el seguimiento del indicador. Sin embargo, se recuerda el compromiso de actualización del indicador.</t>
  </si>
  <si>
    <t>PSS-7744-001</t>
  </si>
  <si>
    <t>Circular No. 017 del 24/04/2023</t>
  </si>
  <si>
    <t>Niñas y niños de primera infancia con permanencia mínima de 90 días en el servicio jardines infantiles y sus modalidades jardín infantil nocturno, casas de pensamiento intercultural y espacios rurales</t>
  </si>
  <si>
    <t>Monitorear la permanencia mínima de 90 días de niñas y niños de primera infancia que participan en el servicio jardines infantiles y sus modalidades jardín infantil nocturno, casas de pensamiento intercultural y espacios rurales.</t>
  </si>
  <si>
    <t>Diligenciamiento del Formato Ficha SIRBE y el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</si>
  <si>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acumulado de niñas y niños de primera infancia que permanecen mínimo 90 días en el servicio jardines infantiles y sus modalidades jardín infantil nocturno, casas de pensamiento intercultural y espacios rurales / No. acumulado de niñas y niños de primera infancia atendidos en el servicio jardines infantiles y sus modalidades jardín infantil nocturno,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</si>
  <si>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</si>
  <si>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el servicio jardines infantiles y sus modalidades jardín infantil nocturno, casas de pensamiento intercultural y espacios rurales, y, dividirlo entre el número acumulado de niñas y niños en estados: atendido, en atención y suspendido en el servicio jardines infantiles y sus modalidades jardín infantil nocturno,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
El resultado acumulado del indicador es igual al valor ejecutado en diciembre.</t>
  </si>
  <si>
    <t>Numerador: reporte de la meta 2 de las modalidades jardines infantiles diurnos, nocturnos, casas de pensamiento intercultural y espacios rurales. 
Denominador: reporte Sistema Misional SIRBE</t>
  </si>
  <si>
    <t>En enero, se adelantó el proceso de contratación del talento humano interdisciplinario que brinda atención a las niñas y los niños en jardines infantiles diurnos, nocturnos, casas de pensamiento intercultural y espacios rurales; así mismo, se realizó el mantenimiento preventivo, correctivo, poda de césped, lavado de tanques, mantenimiento de elementos de refrigeración, activación de líneas telefónicas e internet en las unidades operativas; y se inició la atención de las y los participantes a fin de garantizar a las niñas y los niños de primera infancia espacios adecuados, seguros, protectores y cuidado cualificado brindado por talento humano idóneo y suficiente.</t>
  </si>
  <si>
    <t xml:space="preserve">En febrero, se dio continuidad a la atención de niñas y niños de primera infancia en jardines infantiles diurnos y nocturnos, casas de pensamiento intercultural y espacios rurales de manera presencial a partir de diversas acciones intencionadas asociadas a los componentes nutrición y salubridad, ambientes adecuados y seguros, proceso pedagógico, talento humano y proceso administrativo.
Se precisa que la atención de las y los participantes se brindó en jardines infantiles operados de manera directa por la SDIS, operados a través de convenios suscritos con Entidades sin Ánimo de lucro, y, operados a partir de convenios celebrados con Cajas de Compensación Familiar. 
Adicionalmente, se articularon acciones entre los profesionales del nivel central y local para la búsqueda de participantes que permita aumentar el número de niñas y niños de la ciudad que se benefician de la atención que se brinda en jardines infantiles diurnos y nocturnos, casas de pensamiento intercultural y espacios rurales para promover su desarrollo integral.
</t>
  </si>
  <si>
    <t>Con corte a marzo, 78 niñas y niños de primera infancia presentaron una permanencia mínima de 90 días en jardines infantiles diurnos, nocturnos, casas de pensamiento intercultural y espacios rurales, lo que equivale a un resultado de 17%, es decir, setenta y cuatro puntos porcentuales bajo la meta del indicador; lo anterior, obedece a que la atención de las y los participantes inició en la última semana de enero de conformidad con lo planeado, por lo que durante los primeros meses de la vigencia los participantes asisten paulatinamente, así mismo, en febrero y marzo algunas familias continúan el proceso para la oficialización de la asignación de cupo. Se proyecta continuar el seguimiento a las coberturas y recurrencias en la asistencia diaria de las y los participantes de jardines infantiles diurnos, nocturnos, casas de pensamiento intercultural y espacios rurales.
Así mismo, durante el mes, se adelantaron acciones de articulación entre el nivel central y las Subdirecciones Locales a fin de acordar y generar estrategias que permiten efectuar seguimiento a las situaciones que podrían afectar la concurrencia en la vinculación de participantes.</t>
  </si>
  <si>
    <t>11/04/2023 No se generan observaciones respecto al análisis presentado en el seguimiento al indicador de gestión. Se deja la siguiente recomendación: se debe adelantar todas las acciones pertinentes para dar cumplimiento a la meta propuesta.</t>
  </si>
  <si>
    <t>En abril, se dio continuidad a la atención de niñas y niños de primera infancia en jardines infantiles diurnos, nocturnos, casas de pensamiento intercultural y espacios rurales, a partir de acciones enmarcadas en los componentes nutrición y salubridad, ambientes adecuados y seguros, proceso pedagógico, talento humano y proceso administrativo. Además, se presentó un aumento en la vinculación de talento humano en las unidades operativas, lo que permite mayor capacidad de atención en los territorios. 
No obstante, es importante tener en cuenta que la presencia de Enfermedades Prevalentes de la Infancia (EPI) como brotes respiratorios (IRA, infecciones gastrointestinales (EDA), eruptivas, entre otras, puede afectar en la permanencia mínima de 90 días en el servicio jardines infantiles y sus modalidades jardín infantil nocturno, casas de pensamiento intercultural y espacios rurales. Por tanto, se han venido reportando los casos identificados por salud, con el fin de monitorear los sectores con mayor impacto de enfermedades y así evitar afectación en la continuidad de permanencia de los participantes en las unidades operativas.  
Se proyecta reforzar acciones de acompañamiento para el seguimiento a los reportes dados por la entidad sanitaria en los territorios, con el fin de generar articulación con las Subedes de salud para prevenir y mitigar el impacto del pico de enfermedades en la primera infancia en todo el Distrito.</t>
  </si>
  <si>
    <r>
      <t xml:space="preserve">En mayo, se dio continuidad a la atención de niñas y niños de primera infancia en jardines infantiles diurnos, nocturnos, casas de pensamiento intercultural y espacios rurales, a partir de las planeaciones establecidas para tal fin. Adicionalmente, se ha realizado acompañamiento a las estrategias adoptadas por cada unidad operativa, con el fin de incentivar, motivar y generar la permanencia ininterrumpida de las niñas y los niños en el servicio de jardines infantiles y sus modalidades.
Así mismo, durante el mes se realizó acompañamiento desde el componente de salud con el fin de que se acaten y promuevan las medidas sanitarias emitidas por la entidad de salud, ya que aún continúa la alerta por enfermedades respiratorias. En este sentido, se han realizado cuarentenas focalizadas y aislamientos preventivos, situaciones que pueden interferir en la permanencia mínima de 90 días de las y los participantes. Se realizan las alertas correspondientes para tomar estrategias que minimicen el impacto sanitario en las unidades operativas.
Se proyecta realizar monitoreo a los casos reportados por la entidad de salud, para atender las recomendaciones sanitarias y así garantizar la permanencia de las niñas y niños en los jardines infantiles diurnos, nocturnos, casas de pensamiento intercultural y espacios rurales.
</t>
    </r>
    <r>
      <rPr>
        <sz val="9"/>
        <color theme="1"/>
        <rFont val="Arial"/>
        <family val="2"/>
      </rPr>
      <t xml:space="preserve">
 </t>
    </r>
  </si>
  <si>
    <t xml:space="preserve">Con corte a junio, 564 niñas y niños de primera infancia presentaron una permanencia mínima de 90 días en jardines infantiles diurnos, nocturnos, casas de pensamiento intercultural y espacios rurales, lo que equivale a un resultado de 97%, es decir, seis (6) puntos porcentuales sobre la meta del indicador; lo anterior, obedece a las acciones de monitoreo y gestión adelantadas en los meses anteriores. 
Durante este mes se adelantaron acciones de mantenimiento en poda de césped, lavado de tanques, mantenimiento de elementos de refrigeración a fin de garantizar a las niñas y los niños de primera infancia espacios adecuados, seguros, protectores.
Se proyecta continuar con el seguimiento a los casos reportados por enfermedad, ya que aún persisten la presencia de IRA-ERA y otras enfermedades prevalentes en la primera infancia; así mismo, se continuará con el monitoreo de las asistencias para garantizar la permanencia de las niñas y niños en los jardines infantiles diurnos, nocturnos, casas de pensamiento intercultural y espacios rurales.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</si>
  <si>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</si>
  <si>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PSS-7744-002</t>
  </si>
  <si>
    <t>Gestantes, niñas y niños de primera infancia atendidos en el servicio creciendo juntos.</t>
  </si>
  <si>
    <t xml:space="preserve">Monitorear la atención de gestantes, niñas y niños de primera infancia que participan en el servicio creciendo juntos. </t>
  </si>
  <si>
    <t>Calidad de la información al focalizar gestantes, niñas y niños de primera infancia para el ingreso al servicio creciendo juntos.
Diligenciamiento del Formato Ficha SIRBE y registro oportuno de su información en el Sistema Misional SIRBE.
Formalización del ingreso de gestantes, niñas y niños de primera infancia en el servicio creciendo juntos.</t>
  </si>
  <si>
    <t>(No. de gestantes, niñas y niños de primera infancia en estados: atendido, en atención y suspendido en el servicio creciendo juntos durante el mes, excluyendo las unidades operativas que no tengan en su denominación CRJU    / No. de cupos ofertados en el servicio creciendo juntos, excluyendo las unidades operativas que no tengan en su denominación CRJU) * 100</t>
  </si>
  <si>
    <t>Numerador: Sistema Misional SIRBE
Denominador: directorio servicios sociales Subdirección para la Infancia</t>
  </si>
  <si>
    <t>Identificar en el aplicativo SIRBE el número de gestantes, niñas y niños de primera infancia del servicio creciendo juntos atendidos durante el mes en estados: atendido, en atención y suspendido, excluyendo las unidades operativas que no tengan en su denominación CRJU y dividirlo entre el número de cupos ofertados en el servicio creciendo juntos registrado en el directorio servicios sociales Subdirección para la Infancia.
Se hará seguimiento al indicador a partir de febrero teniendo en cuenta que desde este mes empieza la operación de la modalidad creciendo juntos a través de convenios de asociación.
Nota: la sigla "CRJU" significa creciendo juntos operada y se asigna a las unidades operativas que funcionan a través de convenios de asociación.
El resultado acumulado del indicador se calcula a partir del promedio mensual.</t>
  </si>
  <si>
    <t>Numerador: reporte Sistema Misional SIRBE.
Denominador: directorio servicios sociales Subdirección para la Infancia.</t>
  </si>
  <si>
    <t>Según lo definido en la “descripción del método de cálculo”, se hará seguimiento al presente indicador a partir de febrero teniendo en cuenta que a partir de dicho mes iniciará la operación de creciendo juntos a través del convenio de asociación que suscribirá la Entidad con la Caja de Compensación Familiar Cafam.
Así mismo, se precisa que durante enero, se adelantaron los trámites para la suscripción del convenio con la Caja de Compensación Familiar Cafam para la operación del servicio creciendo juntos, y, se entregaron a las y los participantes de creciendo juntos en estado “en atención” bonos canjeables por alimentos.</t>
  </si>
  <si>
    <t xml:space="preserve">Con corte a febrero, se contó con 20.009 gestantes, niñas y niños de primera infancia en estados atendido, en atención y suspendido en el sistema misional (SIRBE) en creciendo juntos, lo que equivale a un resultado de 100%; esto obedece a la estabilidad de participantes presentada por estar en proceso la habilitación del traslado a jardines infantiles o colegios públicos y privados. Se proyecta la depuración y vinculación de nuevos participantes a creciendo juntos a través del convenio celebrado por la Entidad con la Caja de Compensación Familiar Cafam. 
Así mismo, se precisa que durante el mes, las y los participantes en estado “en atención” en creciendo juntos se transfirieron a las unidades operativas que presentan en su denominación “CRJU”, las cuales funcionan en el marco del convenio de asociación suscrito por la Entidad con la Caja de Compensación Familiar Cafam, que inició ejecución el 20 de febrero. Además, se realizó la jornada de fortalecimiento técnico con el talento humano de la Caja de Compensación Familiar que operará dicho convenio.
Así mismo, durante el mes las y los participantes en estado “en atención” en creciendo juntos se transfirieron a las unidades operativas CRJU, las cuales funcionan a través del convenio de asociación suscrito por la Entidad con la Caja de Compensación Familiar Cafam. Además, se realizó la jornada de fortalecimiento técnico con el talento humano de la Caja de Compensación Familiar que operará el convenio de asociación.   </t>
  </si>
  <si>
    <t>Con corte a marzo, se atendieron 19.575 gestantes, niñas y niños de primera infancia en creciendo juntos, lo que equivale a un resultado de 98%, es decir, dos puntos porcentuales bajo la meta del indicador y dos puntos porcentuales bajo el resultado del mes anterior; lo que obedece al incremento de niñas y niños que ingresaron a jardines infantiles o colegio públicos y privados, incidiendo en la disminución de participantes atendidos en creciendo juntos. Se proyecta el aumento de nuevos participantes en la medida en que avanza la vigencia, como resultado de la articulación e implementación de acciones de búsqueda, identificación y vinculación. 
Así mismo, se precisa que durante el mes, en el marco del Convenio 1920 de 2023 suscrito con la Caja de Compensación Familiar Cafam, el asociado realizó el proceso de identificación y re identificación de participantes en estado “En Atención” en el Sistema Misional (SIRBE) con el fin de actualizar su información e iniciar su atención por el equipo interdisciplinario, así como, para la focalización de nuevos participantes que ingresan al servicio a partir de abril.</t>
  </si>
  <si>
    <t>Con corte a abril, se atendieron 19651 gestantes, niñas y niños de primera infancia en el servicio creciendo juntos, lo que equivale a un resultado de 98%, es decir, 2 puntos porcentuales bajo la meta del indicador, con tendencia al alta con respecto al reporte del mes anterior; lo que obedece al ejercicio de reidentificación de participantes en el servicio y al tránsito a jardines infantiles o instituciones educativas públicas y privadas, ya que esto incide en la estabilidad de la cobertura.
Así mismo, es importante resaltar que los tiempos establecidos para la gestión de los egresos es otro factor que incide en la disponibilidad de cupos al momento de realizar la activación de nuevos participantes. No obstante, durante el mes se realizó focalización permanente en aras de garantizar el ingreso de nuevos participantes.  
Se proyecta dar continuidad a la vinculación de nuevos participantes de tal manera que se logre la meta de atención.</t>
  </si>
  <si>
    <t>Con corte a mayo, se atendieron 19.269 gestantes, niñas y niños de primera infancia en creciendo juntos, lo que equivale a un resultado de 96%, es decir, 4 puntos porcentuales bajo la meta del indicador; lo que obedece a la gestión de suspensión y  egresos que se viene llevando a cabo en las localidades como resultado de la necesidad manifiesta por los participantes de ingresar sus niños y niñas a los jardines infantiles de la SDIS y a suspensión de participantes que definitivamente no se lograron contactar.
Durante este mes se realizaron 39 jornadas de focalización en las cuales se diligenciaron 899 fichas lo cual permitirá un aumento significativo en la cobertura el próximo mes.
Se proyecta continuar con la gestión de los egresos con el propósito de habilitar cupos e incrementar las jornadas de focalización en las localidades que aún no hayan completado la cobertura establecida.</t>
  </si>
  <si>
    <t xml:space="preserve">Con corte a junio, se atendieron 19565 gestantes, niñas y niños de primera infancia en creciendo juntos, lo que equivale a un resultado de 98%, es decir, dos (2) puntos porcentuales bajo la meta del indicador; lo que obedece al ejercicio de seguimiento al cumplimiento del pacto de corresponsabilidad, pues esto ha incrementa las suspensiones, y, por ende, los egresos. Así como a la permanente solicitud de retiro del servicio por parte de las familias participantes con el fin de acceder a los cupos en los jardines infantiles. 
Durante el mes se dio continuidad a la focalización a través de 43 jornadas en las cuales se captaron 759 nuevos participantes. 
Se proyecta fortalecer el ejercicio de focalización en aquellas localidades en las cuales no se ha alcanzado la meta de cobertura y movilizar las acciones necesarias para minimizar los tiempos de gestión de los egresos tanto voluntarios como administrativos.
</t>
  </si>
  <si>
    <t>14/07/2023 No se generan observaciones y/o recomendaciones respecto al análisis presentado en el seguimiento al indicador de gestión.</t>
  </si>
  <si>
    <t>PSS-7744-003</t>
  </si>
  <si>
    <t>Gestantes, niñas y niños de primera infancia con permanencia mínima de 90 días en el servicio creciendo juntos.</t>
  </si>
  <si>
    <t xml:space="preserve">Monitorear la permanencia mínima de 90 días de gestantes, niñas y niños de primera infancia que participan en el servicio creciendo juntos. </t>
  </si>
  <si>
    <t>Promoción de acuerdos de corresponsabilidad con participantes del servicio creciendo juntos.
Seguimiento a la permanencia de gestantes, niñas y niños del servicio creciendo juntos.</t>
  </si>
  <si>
    <t>(No. acumulado de gestantes, niñas y niños de primera infancia en estados: atendido, en atención y suspendido que permanecen mínimo 90 días en el servicio creciendo juntos / No. acumulado de gestantes, niñas y niños de primera infancia en estados: atendido, en atención y suspendido durante la vigencia en el servicio creciendo juntos) * 100</t>
  </si>
  <si>
    <t>Numerador: sistema misional SIRBE.
Denominador: sistema misional SIRBE.</t>
  </si>
  <si>
    <t>Identificar en el sistema misional SIRBE el número acumulado de gestantes, niñas y niños de primera infancia en estados: atendido, en atención y suspendido con mínimo 90 días de permanencia en el servicio creciendo juntos y dividirlo entre el número acumulado de gestantes, niñas y niños de primera infancia en estados: atendido, en atención y suspendido durante la vigencia en el servicio creciendo juntos, identificados en el sistema misional SIRBE. 
Se toma la permanencia de 90 días dado que es el tiempo mínimo en el que gestantes, niñas y niños reciben la totalidad de atenciones ofrecidas por el servicio.
El denominador se registrará de manera trimestral dado que se obtiene del reporte suministrado por la DADE.
El resultado acumulado del indicador es igual al valor ejecutado en diciembre.</t>
  </si>
  <si>
    <t>Numerador: reporte sistema misional SIRBE. 
Denominador: reporte sistema misional SIRBE.</t>
  </si>
  <si>
    <t>En enero, las gestantes, niñas y niños de primera infancia de creciendo juntos se beneficiaron con la asignación de bono canjeable por alimentos e integral en la atención; así mismo, se efectuaron actualizaciones en la información del Sistema Misional SIRBE en lo referente a los datos básicos de las y los participantes y sus acudientes.</t>
  </si>
  <si>
    <t>En febrero, las gestantes, niñas y niños de creciendo juntos en estado “en atención” se transfirieron a las unidades operativas que presentan en su denominación “CRJU”, que operan en el marco del convenio de asociación suscrito por la Entidad con la Caja de Compensación Familiar Cafam el cual inició ejecución el 20 de febrero. Se proyecta a través de dicho convenio continuar la implementación de acciones que contribuyen a la garantía de los derechos de las y los participantes, al potenciamiento de su desarrollo y al fortalecimiento de las capacidades de sus familias para educarlos, cuidarlos y protegerlos.
Así mismo, se desarrolló la jornada de fortalecimiento técnico con la participación del talento humano de la Caja de Compensación Familiar Cafam que operará el convenio en mención.</t>
  </si>
  <si>
    <t>Con corte a marzo, 7.521 gestantes, niñas y niños de primera infancia presentaron una permanencia mínima de 90 días en creciendo juntos, lo que equivale a un resultado de 38%, es decir, cincuenta y cuatro puntos porcentuales bajo la meta del indicador; en razón a que, se está iniciando la vigencia, así como, la atención de los participantes a través del Convenio 1920 de 2023 suscrito por la Entidad con la Caja de Compensación Familiar Cafam y se presentaron movimientos en la cobertura por el ingreso de participantes a jardines infantiles de la Entidad, privados o colegios de la Secretaria de Educación Distrital. Se proyecta que a partir del periodo comprendido entre abril y mayo se estabilice la cobertura, así como, la planeación e implementación de acciones para incentivar la permanencia en el servicio. 
Adicionalmente, durante el mes, se realizaron acciones de identificación de participantes y sus familias con el propósito de iniciar la atención total por parte del equipo interdisciplinario y del servicio en el territorio; se iniciaron los tamizajes nutricionales; se desarrolló la acogida para la firma de acuerdos de corresponsabilidad; y las atenciones en los componentes desarrollo infantil, salud y nutrición y psicosocial.</t>
  </si>
  <si>
    <t>En el mes de abril, se continuó la implementación de acciones interdisciplinarias que contribuyen al potenciamiento del desarrollo y la garantía de derechos de gestantes, niñas y niños de primera infancia, y al fortalecimiento de las capacidades para cuidar, educar y proteger de sus familias. Se proyecta que, a partir de la focalización y vinculación de nuevos participantes, se logre estabilizar la cobertura en el servicio y que esto impacte directamente en la continuidad de los participantes.</t>
  </si>
  <si>
    <r>
      <t>En mayo, se continuó con la atención a gestantes, niñas y niños de primera infancia en el servicio creciendo juntos, a partir de lo establecido para cada uno de los componentes de atención. Se siguen generando acciones para la vinculación de nuevos participantes</t>
    </r>
    <r>
      <rPr>
        <sz val="9"/>
        <color theme="1"/>
        <rFont val="Arial"/>
        <family val="2"/>
      </rPr>
      <t xml:space="preserve">; en razón a que no se ha alcanzado la meta en cobertura y que permanentemente se adelanta la gestión de egresos.
Durante este mes se dio continuidad a las atenciones territoriales, con énfasis en la relevancia y pertenencia del servicio esto con el objetivo que las familias generen sentido de pertenencia.  De igual manera se están realizando focalizaciones permanentes para alcanzar la cobertura.
Se proyecta que, a partir de la focalización y vinculación de nuevos participantes, se logre estabilizar la cobertura en el servicio y que esto impacte directamente en la continuidad de los participantes.  </t>
    </r>
    <r>
      <rPr>
        <sz val="9"/>
        <color rgb="FFFF0000"/>
        <rFont val="Arial"/>
        <family val="2"/>
      </rPr>
      <t>.</t>
    </r>
  </si>
  <si>
    <t xml:space="preserve">Con corte a junio, 18633 gestantes, niñas y niños de primera infancia presentaron una permanencia mínima de 90 días en creciendo juntos, lo que equivale a un resultado de 84%, es decir, ocho (8) puntos porcentuales bajo la meta del indicador; esto en razón a la continua solicitud de egresos por parte de las familias de los participantes y a la permanente evaluación del cumplimiento del acuerdo de corresponsabilidad.  
Durante el mes, a través de las atenciones territoriales se incentivó a las familias participantes a vincularse activamente al servicio creciendo juntos, con el propósito que se genere sentido de pertenencia.
Se proyecta dar continuidad al fortalecimiento técnico del talento humano con el objetivo que los encuentros generen mayor impacto en los participantes.
</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</si>
  <si>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</si>
  <si>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</si>
  <si>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</si>
  <si>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</si>
  <si>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</si>
  <si>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</si>
  <si>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
El denominador será incluido por la Subdirección para la Infancia.
El resultado acumulado del indicador se calcula a partir del promedio mensual.</t>
  </si>
  <si>
    <t>Numerador: reporte sistema misional SIRBE.
Denominador: directorio servicios sociales Subdirección para la Infancia.</t>
  </si>
  <si>
    <t xml:space="preserve">Con corte a enero, se atendieron 493 gestantes, niñas y niños de primera infancia en crecemos en la ruralidad, lo que equivale a un resultado de 91%, es decir, nueve puntos porcentuales bajo la meta del indicador; lo que se debe a que el servicio inició atención la última semana del mes y los participantes aumentan progresivamente durante los primeros meses del año por las dinámicas de la población a la cual está dirigido. Se proyecta el aumento de participantes en la medida en que avanza la vigencia, así como, la implementación de acciones de búsqueda, identificación y vinculación de gestantes, niñas y niños al servicio. 
Así mismo, se precisa que se inició a partir de la verificación de datos de las y los participantes y sus familias en Suba, Chapinero, Ciudad Bolívar, Usme y Sumapaz a fin de identificar los cupos e iniciar la búsqueda activa de niñas, niños y gestantes. Además, se realizaron acompañamientos a las familias de las niñas y los niños de la ruralidad dispersa en el marco de los compromisos y responsabilidades para garantizar la atención con calidad y pertinencia. </t>
  </si>
  <si>
    <t xml:space="preserve">Con corte a febrero, se atendieron 470 niñas, niños y gestantes en crecemos en la ruralidad, lo que equivale a un resultado de 87%, es decir, trece puntos porcentuales bajo la meta del indicador, y, cuatro puntos porcentuales menos que el mes anterior; lo que obedece a que, en este periodo algunos participantes transitaron al sistema educativo y las familias de otros cambiaron de localidad de residencia. Se proyecta el aumento de participantes en la medida en que avanza la vigencia, así como, la articulación de acciones de búsqueda, identificación y vinculación de gestantes, niñas y niños al servicio.  
Adicionalmente, durante el mes, se acompañó a las familias con actividades pedagógicas, nutricionales y con la entrega de bonos canjeables por alimentos y paquetes alimentarios. El equipo interdisciplinario continuó la búsqueda activa de participantes a través de diferentes estrategias y se efectuó el registro semanal de las acciones mencionadas en la matriz de seguimiento mensual. </t>
  </si>
  <si>
    <t>Con corte a marzo, se atendieron 458 gestantes, niñas y niños de primera infancia en crecemos en la ruralidad, lo que equivale a un resultado de 85%, es decir, quince puntos porcentuales bajo la meta del indicador, y, dos puntos porcentuales menos que el mes anterior; en razón al avance progresivo en la implementación de estrategias que permiten identificar y vincular a nuevos participantes en crecemos en la ruralidad. Se proyecta explorar otras veredas para identificar potenciales participantes.
Además, durante el mes, se desarrollaron actividades enmarcadas en la conmemoración de los derechos de las mujeres del 8 de marzo; se reconocieron prácticas que permitieron conmemorar en familia y comunidad los derechos económicos, sociales y culturales, ganados por y para las mujeres.</t>
  </si>
  <si>
    <t>Con corte a abril, se atendieron 446 gestantes, niñas y niños de primera infancia en crecemos en la ruralidad, lo que equivale a un resultado de 83%, es decir, 17 puntos porcentuales bajo la meta del indicador, y 2 puntos porcentuales bajo el reporte anterior; en razón a la dinámica local y laboral de las familias. Se proyecta realizar acciones de búsqueda activa de participantes para alcanzar la cobertura esperada. 
Así mismo, durante el mes de abril se realizaron acciones de movilización social en el marco de la celebración del mes de la niñez, a través de actividades de juego y lúdica, con la participación de familia y comunidad.</t>
  </si>
  <si>
    <t xml:space="preserve">Con corte a   mayo, se atendieron 454 gestantes, niñas y niños de primera infancia en la modalidad familiar Crecemos en la Ruralidad, lo que equivale a un resultado de 84%, es decir, diez y seis puntos porcentuales bajo la meta del indicador, y un punto porcentual más que el mes anterior; en razón al avance progresivo en la implementación de estrategias que permiten identificar y vincular a nuevos participantes en crecemos en la ruralidad. 
Durante el mes, se realizaron actividades de movilización social en el marco de la conmemoración al día de la familia, con el fin de promover escenarios de participación de niñas, niños, gestantes y sus familias a través de espacios pedagógico artístico, literario, reflexivo en torno a la integración e interacción de las familias.  
Se proyecta realizar búsqueda activa de participantes por territorios, a través de las estrategias de voz a voz y volanteo con los habitantes de la ruralidad 
</t>
  </si>
  <si>
    <t xml:space="preserve">Con corte a junio, se atendieron 476 gestantes, niñas y niños de primera infancia en la modalidad familiar Crecemos en la Ruralidad, lo que equivale a un resultado de 88%, es decir, doce (12) puntos porcentuales bajo la meta del indicador, y cuatro (4) punto porcentual más que el mes anterior; en razón al avance progresivo en la implementación de estrategias que permiten identificar y vincular a nuevos participantes en crecemos en la ruralidad. 
Durante el mes, se dio continuidad a las actividades de movilización social a través de diferentes estrategias comunitarias. Se realizó un encuentro denominado Celebrar el Tejido de las Infancias Rurales – Campesinas, que busca reconstruir memorias, voces y saberes de la experiencia de los niños rurales de Bogotá, en el marco de la atención integral de las modalidades Crecemos en la Ruralidad y Espacios rurales. Así mismo, se realizó búsqueda activa de participantes por territorios.
Se proyecta fortalecer las estrategias de búsqueda activa de participantes por territorios con el fin de lograr la meta propuesta para la vigencia.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</si>
  <si>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86%, 14 puntos por debajo.</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</si>
  <si>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</si>
  <si>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</si>
  <si>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</si>
  <si>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</si>
  <si>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</si>
  <si>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El resultado acumulado del indicador es igual al valor ejecutado en diciembre.</t>
  </si>
  <si>
    <t>Numerador: reporte sistema misional SIRBE 
Denominador: reporte sistema misional SIRBE</t>
  </si>
  <si>
    <t>En enero, se inició la atención de las y los participantes en creciendo juntos a partir de la verificación de sus datos y los de sus familias en Suba, Chapinero, Ciudad Bolívar, Usme y Sumapaz para identificar cupos y comenzar proceso de búsqueda activa de niñas, niños y gestantes. Además, se desarrollaron acompañamientos a las familias de las niñas y los niños que habitan en zonas rurales dispersas de conformidad con los compromisos y las responsabilidades que permiten garantizar una atención con calidad y pertinencia.</t>
  </si>
  <si>
    <t>En febrero, se dio continuidad a la atención de las y los participantes de crecemos en la ruralidad, sin embargo, algunos transitaron al sistema educativo y otros cambiaron su localidad de residencia. Así mismo, se brindó acompañamiento a las familias a través de actividades pedagógicas, nutricionales y la entrega de bonos canjeables por alimentos y paquetes alimentarios. Además, se continuó la búsqueda activa de niñas, niños y gestantes y se registraron semanalmente las acciones enunciadas en la matriz de seguimiento mensual.</t>
  </si>
  <si>
    <t>Con corte a marzo, 372 gestantes, niñas y niños de primera infancia presentaron una permanencia mínima de 90 días en crecemos en la ruralidad, lo que equivale a un resultado de 72%, es decir, dieciocho puntos porcentuales bajo la meta; en razón a la alta rotación de las y los participantes ocasionada por la llegada de familias migrantes que ingresan y egresan a crecemos en la ruralidad con alta frecuencia y las transiciones extemporáneas a educación durante este periodo. Se proyecta realizar búsquedas activas en otros sectores de la ruralidad.
Así mismo, durante el mes, se brindó atención interdisciplinaria a las y los participantes en el marco de los proyectos educativos comunitarios -PEC-, los cuales se orientaron en el fortalecimiento de la pervivencia de los saberes rurales - campesinos en los seis territorios rurales de la ciudad; ello se logró a través de siete unidades operativas, con atenciones interdisciplinares cotidianas que propiciaron entornos protectores y enriquecidos para promover el desarrollo integral y el goce efectivo de los derechos; las niñas y los niños vivenciaron experiencias pedagógicas que los incentivaron a movilizar sus capacidades y relacionarse entre sí, con otros pares, con el mundo y darle sentido en corresponsabilidad de los actores que acompañan el proceso de desarrollo de la primera infancia rural.</t>
  </si>
  <si>
    <t xml:space="preserve">En abril, se dio continuidad a la atención de gestantes, niñas y niños de primera infancia en la modalidad crecemos en la ruralidad; sin embargo, en razón a diferentes situaciones de orden económico, las familias se trasladan de una localidad a otra, en busca de mejores oportunidades laborales. Se proyecta generar acciones de búsqueda activa para lograr la cobertura proyectada.
Así mismo, durante el mes de abril, las actividades pedagógicas estuvieron centradas en el eje de trabajo: comunicación, lenguaje y movimiento, con el fin de fortalecer el desarrollo de la corporeidad y la conexión entre la madre y la niña o el niño, a través del lenguaje no verbal, las expresiones físicas y el contacto corporal. En las experiencias pedagógicas de las unidades operativas de la ruralidad, se facilitaron ambientes con movimientos, juegos para explorar la corporeidad en la interacción con pares y adultos cuidadores. En el marco de la estrategia “el viaje de colores” se realizaron actividades lúdico-recreativas con las familias en articulación con entidades locales y distritales. </t>
  </si>
  <si>
    <t xml:space="preserve">En mayo,  se dio continuidad a la atención de gestantes, niñas y niños de primera infancia en la modalidad crecemos en la ruralidad, a través de actividades  dirigidas a la primera infancia rural - campesina , orientadas con mayor fuerza en el eje pedagógico de desarrollo social y personal de las niñas y los niños, a través de actividades artísticas, literarias en familia y comunidad  en el marco del mes de la familia, orientadas a lograr una representación sobre el contexto y la construcción de sí mismos;  las actividades   desarrolladas lograron  fortalecer la construcción de autonomía  y  seguridad emocional en  los primeros años de vida de las niñas y los niños, tiendo en cuenta el contexto social y cultural  donde habitan con personas cercanas  o círculos  familiares. 
Por otra parte, debido a la movilidad de participantes en razón a situaciones de orden económico y social, se han generado estrategias para la focalización de potenciales participantes en la zona rural de atención.
Se proyecta realizar acciones para fortalecer la corresponsabilidad de la familia y comunidad con el proceso de la modalidad y el desarrollo de las niñas y los niños.
</t>
  </si>
  <si>
    <t xml:space="preserve">Con corte a junio, 391 gestantes, niñas y niños de primera infancia presentaron una permanencia mínima de 90 días en crecemos en la ruralidad, lo que equivale a un resultado de 62%, es decir, treinta y ocho (38) puntos porcentuales bajo la meta; en razón a la alta rotación de las y los participantes ocasionada por la llegada de familias migrantes que ingresan y egresan a crecemos en la ruralidad con alta frecuencia por el cambio de localidad en busca de mejorar su situación económica fuera de los territorios rurales. 
Así mismo, durante el mes, se brindó atención interdisciplinaria a las y los participantes en el marco de los proyectos educativos comunitarios -PEC-, y la generación de entornos protectores y enriquecidos para promover el desarrollo integral y el goce efectivo de los derechos.
Se proyecta fortalecer las estrategias de búsqueda activa de participantes por territorios y realizar comunicación con líderes locales para identificación de nuevos participantes, con el fin de lograr la meta propuesta para la vigencia. Así mismo, reuniones con otras instituciones para realizar articulaciones e ingresar participantes.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</si>
  <si>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69%, 31 puntos por debajo.</t>
  </si>
  <si>
    <t>PSS-7744-006</t>
  </si>
  <si>
    <t>Niñas, niños y adolescentes atendidos en el servicio centro amar y su modalidad centro amar nocturno que culminan el plan de atención integral.</t>
  </si>
  <si>
    <t>Monitorear el número de niñas, niños y adolescentes atendidos en el servicio centro amar y su modalidad centro amar nocturno que culminan el plan de atención integral.</t>
  </si>
  <si>
    <t>Estrategias oportunas de atención dirigidas a niñas, niñas, adolescentes y familias en situación de trabajo infantil vinculados al servicio centro amar y su modalidad centro amar nocturno.
Cambio del estado de seguimiento en el Sistema Misional SIRBE.</t>
  </si>
  <si>
    <t>(No. De niñas, niños y adolescentes que culminan el plan de atención integral durante el bimestre / No. total de niñas, niños y adolescentes en estado atendido durante el bimestre) * 100</t>
  </si>
  <si>
    <t>Numerador: sistema misional SIRBE
Denominador: sistema misional SIRBE</t>
  </si>
  <si>
    <t>Identificar de manera bimestral el número de niñas, niños y adolescentes que egresan del servicio centro amar y de su modalidad centro amar nocturno "estado ATENDIDO" con motivo "finalización proceso de atención" en el sistema misional SIRBE durante el bimestre; y dividirlo entre el número total de niñas, niños y adolescentes en "estado ATENDIDO" en el sistema misional SIRBE durante el bimestre.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acumulado del indicador se calcula a partir de la sumatoria de los valores ejecutados cada bimestre.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</si>
  <si>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</si>
  <si>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</si>
  <si>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En enero, se atendieron niñas, niños y adolescentes en los centros amar diurnos y nocturnos, se precisa que, en Mártires I y Ciudad Bolívar dicha atención se brindó a partir de visitas domiciliarias, entrega de paquetes de alimentos y seguimiento telefónico.
Adicionalmente, se avanzó de manera progresiva en el proceso de contratación del talento humano que brinda atención a las y los participantes en los centros amar; y se efectuó la programación de las acciones administrativas para el egreso de participantes por cumplimiento de objetivos en el Sistema Misional (SIRBE).</t>
  </si>
  <si>
    <t>Con corte a febrero, 13 niñas, niños y adolescentes atendidos en los centros amar diurnos y nocturnos culminaron el plan de atención integral, lo que equivale a un resultado de 13%, es decir, veintisiete puntos porcentuales bajo la meta del indicador; lo que obedece, a las dinámicas de migración de la población atendida en los territorios distrital y nacional, y, al avance progresivo del proceso de contratación del talento humano que brinda atención a niñas, niños y adolescentes en los centros amar. Se proyecta continuar avanzando en el proceso de contratación del talento humano e implementar acciones articuladas que incentiven la culminación del plan de atención integral.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</si>
  <si>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marzo, se atendieron a las niñas, niños y adolescentes en los centros amar diurnos y nocturnos a partir de las directrices del Modelo Atención Integral a niñas, niños y adolescentes en situación o riesgo de trabajo infantil Ampliado y de la Entidad. 
Así mismo, se dio continuidad a la atención de las y los participantes que aún no han culminado el proceso de atención; se tramitaron algunos egresos por culminación del plan de atención integral, retiro voluntario, traslado a otra localidad, pérdida de contacto y en menor medida por mayoría de edad. Adicionalmente, se dio ingreso a nuevos beneficiarios, a quienes se adelantaron visitas domiciliarias, valoraciones integrales desde cada componente, toma de talla y peso a fin de consolidar su plan de atención integral individual y familiar. 
Además, en el marco de la atención integral en los centros amar, se dio cumplimiento al plan de atención a partir del avance en la consolidación del proyecto pedagógico, de los encuentros con familias y de la elaboración e implementación de los acuerdos de convivencia.</t>
  </si>
  <si>
    <t>Con corte a abril, 54 niñas, niños y adolescentes atendidos en los centros amar diurnos y nocturnos culminaron el plan de atención integral, lo que equivale a un resultado de 31%, es decir, nueve puntos porcentuales bajo la meta del indicador y dieciocho puntos porcentuales por encima del reporte anterior; lo que obedece, a las acciones de verificación de la disminución de las situaciones de riesgo asociadas el trabajo infantil que llevó a cabo el talento humano en el marco del modelo de atención; y a la depuración de la gestión administrativa que subyace al proceso de egreso. Se proyecta alcanzar la meta del indicador a través de atenciones desde los 4 componentes que integran el modelo de atención (Psicosocial, educativo, salud y nutrición y de referenciación) para que, en conjunto con las familias y/o cuidadores puedan erradicarse de forma progresiva el trabajo infantil.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</si>
  <si>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el mes de mayo, se continuó con la atención de  niñas, niños y adolescentes en los centros amar diurnos y nocturnos de acuerdo con lo establecido en  el Modelo de atención integral a niñas, niños y adolescentes en situación o riesgo de trabajo infantil ampliado. Durante este mes se avanzó en la implementación del plan de atención de las niñas, niños y adolescentes en atención en los 13 centro amar, en el marco del proyecto pedagógico diseñado a partir de las necesidades e intereses de las y los participantes, con un enfoque diferencial y de género que involucra las artes, la lúdica, el deporte y de forma transversal las acciones de salud, nutrición y el componente psicosocial. En aras de fortalecer la corresponsabilidad de las familias se realizaron encuentros mensuales con padres, madre y/o cuidadores, en los que se buscó enriquecer la crianza amorosa y la prevención de violencia o riesgos asociados al trabajo infantil ampliado.
Se proyecta continuar fortaleciendo la implementación del modelo de atención integral a las niñas, niños y adolescentes en situación o riesgo de trabajo infantil para así garantizar, junto con la corresponsabilidad de la familia, el cumplimiento del plan de atención integral de cada una de las y los participantes vinculados a los 13 centro amar que operan en el Distrito. Se espera llevar a cabo acciones conmemorativas en torno al 12 de junio, día contra el trabajo infantil</t>
  </si>
  <si>
    <t xml:space="preserve">Con corte a junio, 107 niñas, niños y adolescentes atendidos en los centros amar diurnos y nocturnos culminaron el plan de atención integral, lo que equivale a un resultado de 48%, es decir, ocho puntos porcentuales sobre la meta del indicador; lo que obedece, a las acciones adelantadas en los meses anteriores para lograr la finalización del proceso de atención por cumplimiento de objetivos.
Durante el mes de junio se realizó la conmemoración contra el Trabajo Infantil en las 12 localidades del Distrito, donde actualmente tienen operación los centros Amar, a través de la movilización interinstitucional "Mas Sonrisas, Menos Trabajo Infantil" y en articulación con el equipo de Política Pública de Infancia y adolescencia.
Se proyecta fortalecer la corresponsabilidad de la familia en el cumplimiento del plan de atención integral de cada una de las y los participantes vinculados a los 13 centro amar y su modalidad nocturna, a través de la socialización del mismo y sus avances. Sensibilizar al talento humano frente al diseño e implementar estrategias creativas e innovadoras que permitan fortalecer la asistencia y participación de las y los beneficiarios del servicio. Continuar con la implementación del plan de atención de las niñas, niños y adolescentes en atención con un enfoque diferencial y de género que involucra las artes, la lúdica, el deporte y de forma transversal las acciones de salud, nutrición y el componente psicosocial.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</si>
  <si>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121%, 21 puntos por encima.</t>
  </si>
  <si>
    <t>PSS-7744-007</t>
  </si>
  <si>
    <t>Unidades operativas de la Subdirección para la Infancia cualificadas por el servicio atrapasueños para la atención de niñas, niños y adolescentes víctimas y afectados por el conflicto armado.</t>
  </si>
  <si>
    <t>Monitorear las unidades operativas de la Subdirección para la Infancia cualificadas por el servicio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</si>
  <si>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</si>
  <si>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el servicio atrapasueños (acumulado) / No. total de unidades operativas diurnas de la Subdirección para la Infancia que operan en el periodo de reporte) *100</t>
  </si>
  <si>
    <t>Numerador: base de datos de asistencia a las cualificaciones del servicio atrapasueños.
Denominador: directorio servicios sociales Subdirección para la Infancia.</t>
  </si>
  <si>
    <t xml:space="preserve">Identificar en la base de datos de cualificación del servicio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
El resultado acumulado del indicador es igual al último valor ejecutado en la vigencia. </t>
  </si>
  <si>
    <t>Numerador: base de datos de cualificación del servicio atrapasueños.
Denominador: directorio servicios sociales Subdirección para la Infancia.</t>
  </si>
  <si>
    <t>Se hará seguimiento al indicador a partir de febrero, según lo definido en la “Descripción del método de cálculo”, teniendo en cuenta las dinámicas de la atención en las unidades operativas a las cuales se dirige el ciclo de cualificación de la estrategia atrapasueños. Así mismo, se precisa que en enero, se avanzó en el proceso de contratación de las y los profesionales de la estrategia.</t>
  </si>
  <si>
    <t>En febrero, se adelantó la actualización del proceso de cualificación de las unidades operativas de la Subdirección para la Infancia que brinda la estrategia atrapasueños para la atención de niñas, niños y adolescentes víctimas y afectados por el conflicto armado. Así mismo, se continuó avanzando de manera progresiva en el proceso de contratación de las y los profesionales de la estrategia.</t>
  </si>
  <si>
    <t>En marzo, se elaboró la propuesta metodológica para desarrollar de manera virtual el ciclo de cualificación de siete sesiones que brinda la estrategia atrapasueños para la atención de niñas, niños y adolescentes víctimas y afectados por el conflicto armado, a fin de brindar al talento humano de las unidades operativas de la Subdirección para la Infancia recursos interactivos, documentos de consulta y herramientas que les permita contar con variedad de recursos técnicos para brindar una atención idónea, oportuna y suficiente a la población en mención. Se proyecta iniciar ciclo de cualificación en abril con un grupo de diez unidades operativas, así como, continuar avanzando en el proceso de contratación de los profesionales de la estrategia atrapasueños.
Adicionalmente, se realizó el proceso de identificación de diez unidades operativas de la Subdirección para la Infancia que se convocaran para iniciar en abril el primer ciclo de cualificación que desarrollará la estrategia atrapasueños.</t>
  </si>
  <si>
    <t>En abril, se ajustó la propuesta metodológica para desarrollar de manera virtual el ciclo de cualificación de siete sesiones que brinda la estrategia atrapasueños para la atención de niñas, niños y adolescentes víctimas y afectados por el conflicto armado. Se proyecta iniciar ciclo de cualificación entre los meses de mayo y junio con un grupo de diez unidades operativas, y avanzar progresivamente hacia 60 unidades operativas, teniendo en cuenta la reducción del equipo de profesionales de la estrategia atrapasueños. Se continúa avanzando en el proceso de contratación de los profesionales de la estrategia.</t>
  </si>
  <si>
    <t xml:space="preserve">
En mayo se realizo la socialización de la propuesta de fortalecimiento técnico a referentes, dirigido a profesionales de atención a la primera infancia orientado a brindar herramientas que les permitan implementar un proceso de atención diferencial a las niñas y los niños víctimas por el conflicto armado aportando a la transformación de imaginarios frente a esta población.
Se comparte link de inscripción para el primer ciclo que iniciará de junio a Agosto se encuentran registradas 47 unidades operativas ubicadas en las siguientes localidades: Tunjuelito, Chapinero, Kennedy, Bosa, Suba, Puente Aranda, San Cristóbal, Usme, Engativá, Antonio Nariño, Candelaria y Usaquén. 
Se proyecta iniciar el fortalecimiento técnico con las unidades operativas inscritas en el primer ciclo en el mes de junio y un segundo proceso de inscripción en el mes de Septiembre para completar el fortalecimiento técnico a 13 unidades operativas dando cumplimiento de manera progresiva a las 60 unidades operativas.
</t>
  </si>
  <si>
    <t>14/06/2023 No se generan observaciones respecto al análisis presentado en el seguimiento al indicador de gestión. Se deja la siguiente recomendación y alerta: debemos revisar el cumplimiento de avance de este indicador, actualmente se encuentra muy rezagado en su primeros cinco meses del año. En el reporte cualitativo del mes de abril refieren que en el mes de mayo ya iniciaba la proyección. Su cumplimiento actual es del 0% de avance con respecto a la meta propuesta (18%).</t>
  </si>
  <si>
    <t xml:space="preserve">En junio se realizaron las planeaciones pedagógicas de los módulos que desarrollarán los profesionales de atención a la primera infancia y se avanza en la organización y seguimiento de las unidades operativas inscritas, logrando que 60 Unidades operativas se registraran para el fortalecimiento. Las unidades operativas se ubican en las siguientes localidades: Barrios unidos-Tunjuelito, Chapinero, Kennedy, Bosa, Suba, Puente Aranda, San Cristóbal, Usme, Engativá, Antonio Nariño, Candelaria, Usaquén, Ciudad Bolívar, Los Mártires, Puente Aranda y Santa Fe.
Se proyecta realizar 30 unidades operativas que iniciaran en el mes Julio.
</t>
  </si>
  <si>
    <t>14/07/2023 No se generan observaciones respecto al análisis presentado en el seguimiento al indicador de gestión. Se deja la siguiente recomendación y alerta: debemos revisar el cumplimiento de avance de este indicador, actualmente se encuentra muy rezagado en este I semestre. Esta alerta se ha dejado desde el mes de enero. Su cumplimiento actual es del 0% de avance con respecto a la meta propuesta (18%).</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</si>
  <si>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</si>
  <si>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</si>
  <si>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</si>
  <si>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</si>
  <si>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</si>
  <si>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</si>
  <si>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
El resultado acumulado del indicador es igual al valor ejecutado en noviembre.</t>
  </si>
  <si>
    <t>Numerador: Reporte del Sistema Misional SIRBE por localidad.
Denominador: reporte del Sistema de Información y Registro de Servicios Sociales.</t>
  </si>
  <si>
    <t>En atención a lo definido en la “descripción del método de cálculo” se hará seguimiento al indicador a partir del mes de febrero, teniendo en cuenta que los jardines infantiles privados inician servicio en la última semana de enero. Así mismo, se avanza en el proceso de contratación de los profesionales del equipo de Fortalecimiento Técnico, el cual está en curso.</t>
  </si>
  <si>
    <t>Con corte a febrero, 14 jardines infantiles privados inscritos en el Sistema de Información y Registro de Servicios Sociales se asesoraron técnicamente, lo que equivale a un resultado de 1%, es decir, veinticuatro puntos porcentuales bajo la meta del indicador; esto obedece a que al iniciar la vigencia los jardines infantiles privados priorizan aspectos relacionados de manera directa con el inició de la atención de las niñas y los niños, así como, al avance progresivo en el proceso de contratación del talento humano del equipo fortalecimiento técnico. Se proyecta la articulación de acciones para promover la participación de los jardines infantiles privados en las asesorías técnicas y continuar avanzando en el proceso de contratación del talento humano.    
Adicionalmente, en el mes los profesionales del equipo en mención formularon el plan de fortalecimiento técnico, en el cual se proyectaron durante la presente vigencia las asesorías técnicas dirigidas a jardines infantiles privados, a través de la implementación de ciclos de fortalecimiento técnico.</t>
  </si>
  <si>
    <t>Con corte a marzo, 57 jardines infantiles privados inscritos en el Sistema de Información y Registro de Servicios Sociales se asesoraron técnicamente, lo equivale a un resultado de 4%, es decir, veintiún puntos porcentuales bajo la meta del indicador; lo cual obedece a que los primeros meses de la vigencia los jardines infantiles privados priorizan aspectos asociados directamente con la atención de las niñas y los niños, así como, al progresivo avance del proceso de contratación de los profesionales del equipo fortalecimiento técnico. Se proyecta implementar acciones para promover e incentivar la participación del talento humano de los jardines infantiles privados en las asesorías técnicas, así mismo, continuar avanzando en el proceso de contratación de los profesionales del equipo.    
Adicionalmente, durante el mes se realizaron dos (2) mesas de trabajo con las asociaciones que agremian a los jardines infantiles privados ANDEP, ACEPS Y ASCAPEI, con el fin de presentar el plan de fortalecimiento técnico, las acciones dirigidas y el cronograma para continuar con la línea técnica desde de la Secretaría Distrital de Integración Social. A partir de estas mesas se establecieron estrategias para brindar el 28 y 29 de abril a los jardines infantiles privados el Ciclo Saber Pedagógico. 
Además, se propuso una jornada de fortalecimiento virtual, con el propósito de brindar claridades a los jardines infantiles privados en torno a las comprensiones del Protocolo Construcción o actualización del proyecto pedagógico (PTC-PSS-058), la cual se desarrollará en el mes de abril.</t>
  </si>
  <si>
    <t>Con corte a abril, 130 jardines infantiles privados inscritos en el Sistema de Información y Registro de Servicios Sociales se asesoraron técnicamente, lo equivale a un resultado de 10%, es decir, quince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Así mismo, durante el mes abril, se realizaron tres (3) mesas de trabajo con las asociaciones que agremian a los jardines infantiles privados ANDEP, ACEPS Y JARDINCO, con el fin de presentar el cronograma de ciclos de fortalecimiento para los meses de abril y mayo, y así continuar con la asesoría técnica desde de la Secretaría Distrital de Integración Social a jardines privados. De igual forma, en estas mesas se establecieron estrategias de articulación para brindar a los jardines los siguientes ciclos: dos (2) sesiones de "El saber pedagógico y su incidencia en la educación inicial", dos (2) sesiones de "Promoción de la salud y la nutrición en el desarrollo de las niñas y los niños" y  dos (2) sesiones de “Direccionamiento de la gestión", también las Asesorías Especializadas  "Orientaciones para la construcción y/o actualización del proyecto pedagógico" y el "Sentido de la Educación inicial- Lineamiento Pedagógico y curricular".
Además, se desarrolló un encuentro virtual el 28 de abril con el propósito de brindar claridades a los jardines infantiles privados en torno a las comprensiones de la Educación inicial y como invitación para la jornada de Asesoría especializada “Construcción y/o actualización proyecto pedagógico”, que se desarrollará de manera presencial en el mes de mayo en el Colegio Bethlemitas.</t>
  </si>
  <si>
    <t xml:space="preserve">
Con corte a mayo, 186 jardines infantiles privados inscritos en el Sistema de Información y Registro de Servicios Sociales se asesoraron técnicamente, lo equivale a un resultado de 14%, es decir, 11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Durante el mes mayo, se establecieron estrategias de articulación con las asociaciones de ANDEP Y ACEPS para brindar a los jardines infantiles privados los siguientes ciclos presenciales: cuatro (4) sesiones de "Promoción de la salud y la nutrición en el desarrollo de las niñas y los niños.", dos (2) sesiones de "Diálogos y tejidos" y  seis (6) sesiones de “Asesoría Técnica Integral", también las Asesorías Especializadas  "Orientaciones para la construcción y/o actualización del proyecto pedagógico" y el "Sentido de la Educación inicial- Lineamiento Pedagógico y curricular", estos ciclos buscan la transformación de imaginarios y prácticas, además brindar referentes técnicos para enriquecer las prácticas de las y los participantes. En ese sentido, son espacios que buscan trascender de la lógica de una asesoría en un tema particular para ser un proceso reflexivo e inspirador.
También, se desarrolló una (1) Asesoría presencial Especializada - Orientaciones para la construcción y/o actualización del proyecto pedagógico, con el propósito de avanzar en la comprensión y el sentido del proyecto pedagógico, en la cotidianidad del jardín infantil desde la socialización de los siete criterios establecidos en el protocolo para la construcción y actualización del proyecto pedagógico de la SDIS.
Para el mes de junio se proyecta realizar una (1) mesa de trabajo con la asociación ACEPS que agremian a los jardines infantiles privados, con el fin de articular acciones de fortalecimiento que permitan la identificación de buenas prácticas reconocer las comprensiones en torno a la calidad en los servicios de educación inicial.
</t>
  </si>
  <si>
    <t xml:space="preserve">Con corte a junio, 204 jardines infantiles privados inscritos en el Sistema de Información y Registro de Servicios Sociales se asesoraron técnicamente, lo equivale a un resultado de 15%, es decir, diez (10)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Durante el mes junio, se establecieron mesas de trabajo con el propósito de generar acciones de articulación con las asociaciones de ACEPS Y ASCAPEI,  para brindar a los jardines infantiles privados espacios de fortalecimiento mediante los siguientes ciclos presenciales: tres (3) sesiones de "Ciclo Direccionamiento de la gestión", dos (2) sesiones de "Diálogos y tejidos" y seis (6) sesiones de “Asesoría Técnica Integral" estos ciclos buscan la transformación de imaginarios y prácticas, además brindar referentes técnicos para enriquecer las prácticas de las y los participantes. En ese sentido, son espacios que buscan trascender de la lógica de una asesoría en un tema particular para ser un proceso reflexivo e inspirador.
También, se desarrolló una (1) Asesoría técnica especializada "Buenas Prácticas, alta calidad y sistematización de experiencias" con el propósito de profundizar en la comprensión de la alta calidad en la educación Inicial y como incide está en las prácticas en la cotidianidad del jardín.
Para el mes de julio se proyecta realizar un encuentro de los seis (6) jardines con certificado de alta calidad con el objetivo de articular acciones de fortalecimiento que permitan la identificación de buenas prácticas y las comprensiones en torno a la calidad en los servicios de educación inicial.
</t>
  </si>
  <si>
    <t>PSS-7744-011</t>
  </si>
  <si>
    <t>Niñas y niños de primera infancia atendidos en el servicio jardines infantiles y sus modalidades jardín infantil nocturno, casas de pensamiento intercultural y espacios rurales.</t>
  </si>
  <si>
    <t>Monitorear la atención de las niñas y los niños de primera infancia atendidos en el servicio jardines infantiles y sus modalidades jardín infantil nocturno, casas de pensamiento intercultural y espacios rurales.</t>
  </si>
  <si>
    <t>Diligenciamiento del Formato Ficha SIRBE y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</si>
  <si>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de niñas y niños de primera infancia que participan en el servicio jardines infantiles y sus modalidades jardín infantil nocturno, casas de pensamiento intercultural y espacios rurales durante el mes / No. de cupos ofertados en el servicio jardines infantiles y sus modalidades jardín infantil nocturno, casas de pensamiento intercultural y espacios rurales durante el mes) * 100</t>
  </si>
  <si>
    <t>Numerador: Sistema Misional SIRBE.
Denominador: directorio de servicios sociales Subdirección para la Infancia.</t>
  </si>
  <si>
    <t xml:space="preserve">Identificar en el reporte de la meta 2 remitido por la DADE el número de niñas y niños de primera infancia en estados: atendido, en atención y suspendido y dividirlo entre el número de cupos ofertados y su optimización en el servicio jardines infantiles y sus modalidades jardín infantil nocturno, casas de pensamiento intercultural y espacios rurales del directorio de servicios sociales Subdirección para la Infancia durante el mes.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
El resultado acumulado del indicador se calcula a partir del promedio mensual. </t>
  </si>
  <si>
    <t>Numerador: reporte de la meta 2 del servicio jardines infantiles y sus modalidades jardín infantil nocturno, casas de pensamiento intercultural y espacios rurales, remitido por la DADE.
Denominador: directorio de servicios sociales Subdirección para la Infancia.</t>
  </si>
  <si>
    <t>Con corte a enero, se atendieron 18.629 niñas y niños de primera infancia en jardines infantiles diurnos, nocturnos, casas de pensamiento intercultural y espacios rurales, lo que equivale a un resultado de 22%, es decir, sesenta y tres puntos porcentuales bajo la meta del indicador; lo anterior, obedece a que los servicios en mención, iniciaron atención la última semana del mes y el número de participantes aumenta de manera progresiva durante los primeros meses de la vigencia por las dinámicas de la población atendida. Se proyecta el aumento de participantes en la medida en que avanza la vigencia, así como, la implementación articulada de acciones de identificación y vinculación de niñas y niños a los servicios. 
Adicionalmente, se precisa que durante el mes, se articularon acciones con el área de apoyo logístico de la Entidad para adelantar los procesos de poda de césped, lavado de tanques, mantenimiento de elementos de refrigeración, activación de líneas telefónicas e internet en los inmuebles donde funcionan los jardines infantiles diurnos, nocturnos, casas de pensamiento intercultural y espacios rurales operados de manera directa por la SDIS. Adicionalmente, se adelantaron las gestiones correspondientes ante la Subdirección de Plantas Físicas de la Entidad para realizar los mantenimientos preventivos y correctivos en las infraestructuras de los mencionados servicios a fin de garantizar espacios adecuados y seguros para brindar atención a las niñas y los niños de primera infancia de la ciudad.</t>
  </si>
  <si>
    <t xml:space="preserve">Con corte a febrero, se atendieron 26.972 niñas y niños de primera infancia en jardines infantiles diurnos, nocturnos, casas de pensamiento intercultural y espacios rurales de manera presencial, lo que equivale a un resultado de 60%, es decir, veinticinco puntos porcentuales bajo la meta del indicador, y, treinta y ocho puntos porcentuales más que el mes anterior; en razón, a la vinculación e ingreso progresivo de participantes a los servicios en mención. Se proyecta continuar el aumento de participantes en la medida en que avanza la vigencia, así como, las acciones articuladas de identificación y vinculación de niñas y niños a los servicios.
Así mismo, se adelantaron jornadas de inducción y reinducción al talento humano de los jardines infantiles diurnos, nocturnos, casas de pensamiento intercultural y espacios rurales; se realizó la socialización del Procedimiento Seguimiento a la operación del servicio social jardines infantiles (PCD-PSS-010) cuyo objetivo es “definir las acciones para el seguimiento a la prestación del servicio jardines infantiles de la Secretaría Distrital de Integración Social – SDIS con el propósito de identificar alertas en su operación y efectuar articulaciones oportunas y pertinentes encaminadas a brindar a las y los participantes atención de calidad.”.
Adicionalmente, se lideraron comités de seguimiento y mesas de trabajo con los profesionales de las Subdirecciones Locales para monitorear las coberturas de los jardines infantiles diurnos, nocturnos, casas de pensamiento intercultural; se generaron alertas en la prestación del servicio a fin de promover la gestión de acciones para subsanar las respectivas situaciones y garantizar la mejora continua en la prestación de los servicios; y se desarrollaron actividades en las Subdirecciones Locales para la búsqueda de niñas y niños que permita aumentar el número de participantes en jardines infantiles diurnos, nocturnos y casas de pensamiento intercultural. 
</t>
  </si>
  <si>
    <t>Con corte a marzo, se atendieron 35.785 niñas y niños de primera infancia en jardines infantiles diurnos, nocturnos, casas de pensamiento intercultural y espacios rurales, lo que equivale a un resultado de 74%, es decir, once puntos porcentuales bajo la meta del indicador, y, catorce puntos porcentuales más que el mes anterior; en razón a, las acciones de acompañamiento permanente a las Subdirecciones Locales y la gestión articulada para subsanar las alertas asociadas a la operación del servicio que fueron reportadas. Se proyecta continuar con la vinculación de niños y niñas nuevos a partir de estrategias de búsquedas focalizadas y divulgación de oferta en los territorios.
Adicionalmente, en el mes, se acompañaron y lideraron espacios de trabajo con las localidades mediante los comités de seguimiento y mesas de trabajo con la participación de las y los referentes de infancia y gestores locales comunitarios de las Subdirecciones Locales para monitorear las coberturas de los jardines infantiles diurnos, nocturnos, casas de pensamiento intercultural.</t>
  </si>
  <si>
    <t>Con corte a abril, se atendieron 38.220 niñas y niños de primera infancia en jardines infantiles diurnos, nocturnos, casas de pensamiento intercultural y espacios rurales, lo que equivale a un resultado de 79%, es decir, seis puntos porcentuales bajo la meta del indicador, y, cinco puntos porcentuales más que el mes anterior; en razón del  ingreso de niñas y niños a las unidades operativas,  motivadas por  las adecuaciones de los entornos protectores y de  los procesos pedagógicos desarrollados en cada jardín infantil, así mismo, se dio cumplimiento al registro de asistencia al aplicativo RAJ,  la activación de niños y niñas en estado de atención, depuración de estado Inscritos, en los Jardines infantiles, Casas de Pensamiento intercultural y Espacios Rurales.
Se crearon  nuevas estrategias que promueven la participación de las niñas, niños y los procesos de corresponsabilidad con las familias, orientando acciones de autocuidado, manteniendo la cantidad de colaboradores/as acorde a la cobertura autorizada y/o ajustada para el cumplimiento de los Estándares Técnicos de Educación Inicial. 
Para el mes en curso se han  implementando estrategias para el monitoreo de las unidades operativas una a una, respecto a la atención vs asistencia.
Adicionalmente, se contó con la asociación por medio de convenios con las cajas de compensación familiar (Jardines infantiles sociales) y con asociaciones sin ánimo de lucro (Jardines infantiles cofinanciados).</t>
  </si>
  <si>
    <r>
      <t xml:space="preserve">Con corte a mayo, se atendieron 41.021 </t>
    </r>
    <r>
      <rPr>
        <sz val="9"/>
        <color theme="1"/>
        <rFont val="Arial"/>
        <family val="2"/>
      </rPr>
      <t>niñas y niños de primera infancia en jardines infantiles diurnos, noct</t>
    </r>
    <r>
      <rPr>
        <sz val="9"/>
        <rFont val="Arial"/>
        <family val="2"/>
      </rPr>
      <t>urnos, casas de pensamiento intercultural y espacios rurales, lo que equivale a un resultado de 85</t>
    </r>
    <r>
      <rPr>
        <sz val="9"/>
        <color theme="1"/>
        <rFont val="Arial"/>
        <family val="2"/>
      </rPr>
      <t xml:space="preserve">%, es </t>
    </r>
    <r>
      <rPr>
        <sz val="9"/>
        <rFont val="Arial"/>
        <family val="2"/>
      </rPr>
      <t>decir, se alcanzó</t>
    </r>
    <r>
      <rPr>
        <sz val="9"/>
        <color theme="1"/>
        <rFont val="Arial"/>
        <family val="2"/>
      </rPr>
      <t xml:space="preserve"> la meta del indicador</t>
    </r>
    <r>
      <rPr>
        <sz val="9"/>
        <color theme="1"/>
        <rFont val="Arial"/>
        <family val="2"/>
      </rPr>
      <t xml:space="preserve">; en razón al diligenciamiento del Formato Ficha SIRBE y registro oportuno de su información en el Sistema Misional SIRBE. Así mismo, por la formalización del cupo asignado a niñas y niños de primera infancia en el servicio jardines infantiles y sus modalidades jardín infantil nocturno, casas de pensamiento intercultural y espacios rurales. 
Durante este mes se realizó visitas a los equipos locales de infancia para verificar los registros de solicitud de servicios y se generaron estrategias en tiempos para disminuir la información en las bases de datos de inscritos, suspendidos y egresos.
Se proyecta realizar jornadas de revisión a bases de datos de manera frecuente, para generar impacto en los territorios, con el fin de vincular a más niñas y niños. </t>
    </r>
  </si>
  <si>
    <t xml:space="preserve">Con corte a junio, se atendieron 41514 niñas y niños de primera infancia en jardines infantiles diurnos, nocturnos, casas de pensamiento intercultural y espacios rurales, lo que equivale a un resultado de 85%, es decir, se alcanzó la meta del indicador, y se mantiene el porcentaje en relación al mes anterior; en razón a, al diligenciamiento del Formato Ficha SIRBE y registro oportuno de su información en el Sistema Misional SIRBE,  así como a la depuración de estados "Inscritos" del sistema SIRBE. 
Durante este mes se realizó seguimiento en cada localidad mediante mesas de trabajo, haciendo análisis de la cobertura. Así mismo, por la formalización del cupo asignado a niñas y niños de primera infancia en el servicio jardines infantiles y sus modalidades jardín infantil nocturno, casas de pensamiento intercultural y espacios rurales. 
Se proyecta continuar con el acompañamiento directo en las localidades y el monitoreo de las coberturas, para asegurar el cumplimiento de la meta.
</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</si>
  <si>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</si>
  <si>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</si>
  <si>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</si>
  <si>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</si>
  <si>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</si>
  <si>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</si>
  <si>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ACUMULADO DE LA VIGENCIA SERA EL PROMEDIO DE LOS CUATRO TRIMESTRES</t>
  </si>
  <si>
    <t xml:space="preserve">Base de datos del Total de participantes en atención en servicios sociales o apoyos de complementación alimentaria con clasificación del estado nutricional en la SDIS.           </t>
  </si>
  <si>
    <t>La información presentada corresponde a las bases de datos  del  mes de enero con información de los participantes en atención. En el periodo se registraron 1.391 datos de registros de peso y talla de participantes en atención entre el 1 y 31 de enero de 2023, de estos, lograron ser clasificados de acuerdo a indicadores del estado nutricional 1.383 datos, lo que equivale al 99,4% de los datos registrado en el periodo, la meta establecida para el indicador es del 100%.</t>
  </si>
  <si>
    <t>10/03/2023
No se generan observaciones frente al reporte del periodo.
Se sugiere asegurar que los datos mencionados en el análisis del mes concuerde con los datos cuantitativos que deberán reportarse en el trimestre.</t>
  </si>
  <si>
    <t>La información presentada corresponde a las bases de datos mensuales de enero y febrero con información de los participantes en atención, En el periodo se registraron 17.314 datos de peso y talla de participantes en atención en los servicios SDIS entre el 1 de enero y 28 de febrero de 2023; de estos, lograron ser clasificados de acuerdo a indicadores del estado nutricional 17.287 datos, lo que equivale al 99,8% de los datos registrados en el periodo; la meta establecida para el indicador es del 100%.</t>
  </si>
  <si>
    <t>La información presentada corresponde a las bases de datos mensuales de enero, febrero y marzo con información de los participantes en atención, En el periodo se registraron 47,804 datos de registros de peso y talla de participantes en atención entre el 1 de enero y 30 de marzo de 2023, de estos, lograron ser clasificados de acuerdo con indicadores del estado nutricional 47,630 datos, lo que equivale al 99,6% de los datos registrados en el periodo, la meta establecida para el indicador es del 100%.
Cabe señalar que en el reporte acumulado a marzo se presenta variación en los datos totales correspondientes a los meses de enero y febrero, debido al ingreso tardío de información al sistema misional SIRBE por parte de algunas unidades operativas.</t>
  </si>
  <si>
    <t>10/4/2023
No se generan observaciones ni sugerencias frente al reporte cualitativo y cuantitativo del periodo.</t>
  </si>
  <si>
    <t>El proyecto de inversión 7745 desarrolló las acciones de seguimiento a la vigilancia nutricional con los participantes En Atención en los servicios sociales de la SDIS, realizando la clasificación nutricional de los datos reportados en el modulo de nutrición del SIRBE para el mes abril, de todas las unidades operativas que cuentan con apoyo alimentario en la SDIS. Adicionalmente, y con el fin de dar cumplimiento al indicador de gestión, se adelantó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t>
  </si>
  <si>
    <t>10/05/2023
El análisis cualitativo debe corresponder únicamente a la gestión adelantada en el mes de abril, donde se deben indicar las acciones realizadas por el proyecto, o las desviaciones que pudieron ocurrir en relación con la eficacia de la vigilancia nutricional. No se debe analizar nuevamente el resultado del primer trimestre, por favor ajustar.
11/05/2023
No se generan observaciones ni sugerencias adicionales frente al periodo de reporte.</t>
  </si>
  <si>
    <t xml:space="preserve">El proyecto de inversión 7745 desarrolló las acciones de seguimiento a la vigilancia nutricional con los participantes En Atención en los servicios sociales de la SDIS, realizando la clasificación nutricional de los datos reportados en el modulo de nutrición del SIRBE para mayo 2023, de todas las unidades operativas que cuentan con apoyo alimentario en la SDIS. Adicionalmente, y con el propósito de dar cumplimiento al indicador de gestión, se realizó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
Por otra parte, se adelantó la sensibilización en el sistema de vigilancia nutricional, la cual tiene como objetivo, cualificar a los profesionales en el registro adecuado de los datos de peso y talla en el sistema misional SIRBE. </t>
  </si>
  <si>
    <t>13/06/2023
No se generan observaciones ni sugerencias frente al periodo de reporte.</t>
  </si>
  <si>
    <t>El proyecto de inversión 7745 llevo a cabo las acciones de seguimiento a la vigilancia nutricional con los participantes En Atención en los servicios sociales de la SDIS, adelantando la clasificación nutricional de los datos reportados en el modulo de nutrición del SIRBE de la totalidad de unidades operativas que cuentan con apoyo alimentario en la SDIS; la información presentada corresponde a las bases de datos mensuales de abril a junio. En este periodo se registraron 63.538 datos de registros de peso y talla de participantes en atención entre el 1 de abril y 30 de junio de 2023, de estos, se logró la clasificación nutricional de acuerdo con indicadores del estado nutricional de 63.365 datos, siendo equivalente al 99,7% de los datos registrados en el periodo. Cabe señalar que la meta establecida para el indicador es del 100%. 
En atención a lo mencionado, con la finalidad de dar cumplimiento al indicador de gestión, se realizó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
Por otra parte, en el mes de junio se adelantó la sensibilización en el sistema de vigilancia nutricional, esto con el propósito de cualificar a los profesionales en el registro adecuado de los datos de peso y talla en el sistema misional SIRBE; además con el fin de aportar a la garantía de la calidad de los datos, se llevo a cabo fortalecimiento en toma de medidas antropométricas.</t>
  </si>
  <si>
    <t>10/07/2023
Se solicita ajustar los datos cuantitativos y en consecuencia el análisis del trimestre, teniendo en cuenta que deben corresponder al segundo trimestre de la vigencia (periodo 1 de abril- 30 de junio), de  acuerdo con la formulación del indicador.
El análisis del mes debe incluir la información relevante acerca de la gestión del mes de junio y adicionalmente al análisis de avance del indicador para el trimestre.
11/07/2023
No se generan observaciones ni sugerencias adicionales frente al periodo reportado.</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</si>
  <si>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</si>
  <si>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</si>
  <si>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</si>
  <si>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</si>
  <si>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</si>
  <si>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</si>
  <si>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</si>
  <si>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</si>
  <si>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Durante el mes de enero, se continúa  con el proceso de referenciación de población a los servicios de la Secretaría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En el desarrollo del proceso de referenciación del mes de enero se ha evidenciado una disminución en la cantidad de personas referenciadas con relación a diciembre de 2022 lo cual está asociado a la disminución y disponibilidad de beneficios para ser otorgados a las personas atendidas en el servicio. Es necesario precisar que para el año 2023 la disponibilidad de beneficios esta reducida igual que la cantidad de personas atendidas por lo tanto la reducción en las referenciaciones será una constante, lo cual puede afectar el cumplimiento de la meta del indicador.</t>
  </si>
  <si>
    <t xml:space="preserve">08/03/2023:
No se generan observaciones respecto al análisis reportado para el seguimiento del indicador. </t>
  </si>
  <si>
    <t xml:space="preserve">Para el mes de febrero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febrero se ha evidenciado una disminución en la cantidad de personas referenciadas con relación a diciembre de 2022 y enero de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t>
  </si>
  <si>
    <t xml:space="preserve">Durante el mes de marzo,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Para el trimestre enero, febrero y marzo, se referenciaron a los diferentes servicios sociales internos y externos a 1150 personas, de un total de 1830 personas atendidas en el servicio de Respuesta Social en dicho periodo, logrando así un cumplimiento del 62,8% que está relacionado tanto con el empoderamiento del equipo humano en las unidades operativas en la realización del procedimiento Orientación, Información y Referenciación (PCD-PSS-006), como con el seguimiento y acompañamiento realizado a los profesionales del servicio, por parte del equipo coordinador.
Durante el segundo trimestre del 2023 se hará seguimiento a la tendencia de sobre ejecución del indicador y se establecerán posibles soluciones en caso que esta tendencia continúe. </t>
  </si>
  <si>
    <t xml:space="preserve">10/04/2023:
No se generan observaciones respecto al análisis y evidencias reportados para el seguimiento del indicador. </t>
  </si>
  <si>
    <t xml:space="preserve">Para el mes de abril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abril se ha evidenciado una disminución en la cantidad de personas referenciadas con relación al consolidado del primer trimestre del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Si bien para el primer trimestre esto no afectó el cumplimiento de meta del indicador, pues se presentó un sobrecumplimiento, para el segundo trimestre se adelantara observación y seguimiento al comportamiento del indicador, con el fin de tomar las medidas necesarias para el logro de la meta asociada al indicador. </t>
  </si>
  <si>
    <t xml:space="preserve">Para el mes de mayo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mayo se ha evidenciado un aumento en el número de personas referenciadas con respecto al promedio presentado en el primer trimestre del 2023, lo cual está asociado al aumento de capacidad operativa del servicio de Respuesta Social producto de nueva contratación de profesionales para dos localidades que no contaban con este recurso humano. </t>
  </si>
  <si>
    <t>Durante el mes de junio,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el periodo de abril a junio de 2023, se referenciaron a los diferentes servicios sociales internos y externos a 1.190 personas, de un total de 1.998 personas atendidas en el servicio de Respuesta Social en el mismo periodo, obteniendo así un 59,5% de avance de la meta del indicador de gestión del servicio. Como se puede evidenciar el servicio dio cumplimiento a la meta programada para este indicador en el trimestre.
Sin embargo, continuará realizando seguimiento al reporte de las referenciaciones con el fin de mantener la dinámica del reporte del indicador.</t>
  </si>
  <si>
    <t>PSS-7749-002</t>
  </si>
  <si>
    <t>Circular 014 del 29/03/2023</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</si>
  <si>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</si>
  <si>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</si>
  <si>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</si>
  <si>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</si>
  <si>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</si>
  <si>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</si>
  <si>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</si>
  <si>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Para el mes de enero de 2023 se realizó orientación y se brindó información a diferentes servicios sociales internos y externos a la Secretaría Distrital de Integración Social (SDIS) a 61 hogares afectados por emergencias de origen natural o antrópico, para los cuales se realizó la evaluación de daños, riesgo asociado y análisis de necesidades en el ámbito social - EDRAN Social, con el diligenciamiento del formato de registro de población afectada (F05).
Se puede observar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lo cual indicaba el empoderamiento del equipo de Gestión del Riesgo en la realización de las orientaciones y como resultado también del proceso de desarrollo de capacidades del equipo del servicio en todas las reuniones mensuales, se tramitará para el mes de marzo una actualización del indicador ajustando la meta del mismo.</t>
  </si>
  <si>
    <t>Para el mes de febrero de 2023 se realizó orientación e información a diferentes servicios sociales internos y externos a la Secretaría Distrital de Integración Social (SDIS), a 15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se solicitó un aumento en la meta y cambio en la línea base, esta actualización se tramitará para el mes de marzo del 2023.</t>
  </si>
  <si>
    <t>Para el mes de marzo de 2023 se realizó orientación e información a diferentes servicios sociales internos y externos a la Secretaría Distrital de Integración Social (SDIS), a 47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Para el primer trimestre del 2023, se orientaron e informaron a diferentes servicios sociales internos y externos a 123 familias, de un total de 173 familias atendidas en EDRAN SOCIAL en el mismo periodo, obteniendo así un 71% de avance de la meta del indicador de gestión del servicio.
Como se puede evidenciar hay un rezago en el cumplimiento de la meta del indicador, esto esta asociado al reciente ajuste en la meta del indicador. Sin embargo, el equipo de Gestión del Riesgo tiene una mejor adaptación al proceso de orientación e información a la comunidad afectada, lo cual posibilitará que en las mediciones posteriores se cumpla la meta programada.
Por último es importante señalar que mediante circular 014 del 29/03/2023 se actualizó la meta de este indicador, durante el segundo trimestre se evaluará el comportamiento de este frente al ajuste a la meta propuesta.</t>
  </si>
  <si>
    <t xml:space="preserve">Para el mes de abril de 2023 se realizó orientación e información a diferentes servicios sociales internos y externos de la Secretaría Distrital de Integración Social (SDIS), a 25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reporte del primer trimestre del 2023. 
</t>
  </si>
  <si>
    <t>Para el mes de mayo de 2023 se realizó orientación e información a diferentes servicios sociales internos y externos de la Secretaría Distrital de Integración Social (SDIS), a 16 hogares afectados por emergencias de origen natural o antrópico, para los cuales se realizó la evaluación de daños, riesgo asociado y análisis de necesidades en el ámbito social - EDRAN Social, con el diligenciamiento del formato de registro de población afectada (F05).
Han ido disminuyendo gradualmente el número de hogares atendidos y orientados, en virtud a la reducción del número de emergencias para las que es activado el Servicio por el IDIGER, esto a causa de la variación en las condiciones hidrometereológicas.</t>
  </si>
  <si>
    <t>Para el mes de junio de 2023 se realizó orientación e información a diferentes servicios sociales internos y externos a la Secretaría Distrital de Integración Social (SDIS), a 18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aumentando el dato porcentual sobre la cantidad orientación e información a la comunidad con respecto al último reporte del primer trimestre de 2023. 
En el periodo de abril a junio de 2023, se orientaron e informaron a diferentes servicios sociales internos y externos a 59 familias, de un total de 63 familias atendidas en EDRAN SOCIAL en el mismo periodo, obteniendo así un 94% de avance de la meta del indicador de gestión del servicio.
Como se puede evidenciar hay un sobre-cumplimiento de la meta del indicador, esto se encuentra asociado en virtud a la reducción del número de emergencias para las que es activado el Servicio por el IDIGER, esto a causa de la variación en las condiciones hidrometoreológicas, lo que ha posibilitado aumentar el número de orientaciones e informaciones con respecto a las atenciones y al empoderamiento del equipo de Gestión del Riesgo en la realización de las orientaciones y como resultado también del proceso de desarrollo de capacidades del equipo del servicio en todas las reuniones mensuales. 
Sin embargo, es importante señalar que para el segundo trimestre se requirió hacer un cambio de la fuente de datos del “Reporte SIRBE de EDRAN Social con registro de población afectada (F05)” por el Formato Consolidado de familias afectadas por emergencias (FOR-PSS-115), esto debido a que el reporte SIRBE presentó inconsistencias en los criterios del procesamiento de la información, situación que obedece a la configuración del aplicativo y que no es competencia del servicio. Debido a esta situación se tramitará actualización del indicador ajustando la fuente de datos. No obstante el servicio continuará realizando seguimiento a la información arrojada en el reporte SIRBE, con el fin de corroborar los criterios para su procesamiento.</t>
  </si>
  <si>
    <t xml:space="preserve">10/07/2023:
No se generan observaciones respecto al análisis y evidencias reportados para el seguimiento del indicador. Solo se recomienda adelantar cuanto antes la actualización del indicador en lo pertinente. </t>
  </si>
  <si>
    <t>PSS-7752-001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</si>
  <si>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</si>
  <si>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</si>
  <si>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</si>
  <si>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</si>
  <si>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</si>
  <si>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número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indicador al final de la vigencia será acumulado.</t>
    </r>
  </si>
  <si>
    <t>Base de datos con atenciones en los Centros proteger</t>
  </si>
  <si>
    <t xml:space="preserve">Durante el mes de enero de 2023, en el servicio de Centros Proteger se ha dado continuidad a la atención integral,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y fortalecimiento de capacidades, construyendo  entornos protectores y seguros,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En este  periodo se dio continuidad a  la  estrategia de prevención de riesgo de ubicación institucional de niñas y niños, adelantando procesos de intervención y acompañamiento a las familias vinculadas y a las niñas y los niños en una apuesta interdisciplinar que permite el desarrollo de planes de acción con el propósito de superar la condición de vulneración de derechos y la garantía de los mismos.  
Se hadado continuidad al seguimiento oportuno de casos,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</si>
  <si>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Durante el mes de febrero de 2023, en el servicio de Centros Proteger se ha dado continuidad a la atención integral, atendiendo el 100% de niñas y niños remitidos por autoridad competente (Comisario (a) de Familia / Defensor (a) de Familia).
se presentaron diferentes inconvenientes, ya que la mayoría de los equipos contractuales finalizaron contrato, no obstante se logro poner la alerta en la Dirección de Inclusión para el avance en cada uno de los temas adelantados con las familias vinculadas a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Así mismo, se evidencia un logro con la Secretaría de salud, articulando acciones que permiten la atención de niñas, niños y familias vinculados a Capital Salud para que se beneficien del programa de Atención en casa, liderado por ellos.
por lo anterior se priorizo la contratación del personal de los centros con el fin de garantizar la prestación del servicio.</t>
  </si>
  <si>
    <t>07/03/2023
Se sugiere evitar que la redacción de los análisis se repitan mensualmente, con el propósito que el registro corresponda a la gestión o actividades efectivamente realizadas o las dificultades identificadas en cada periodo de reporte.
09/03/2023
No se generan observaciones ni sugerencias adicionales frente al periodo reportado.</t>
  </si>
  <si>
    <t xml:space="preserve">Durante el mes de Marzo  de 2023, en el marco  del servicio Centros Proteger se ha dado continuidad a la atención integral, atendiendo el 100% de niñas y niños remitidos por autoridad competente (Comisario (a) de Familia / Defensor (a) de Familia). 
A la fecha se logró superar la  contingencia de contratación y los equipos de  cada uno de los centros, se cuenta con el personal lo que ha permitido organizar los turnos correspondientes de las cuidadoras directas de  las niñas y lo niños así como las  actividades realizada por los equipos psicosociales. 
 Se  ha dado continuidad  a los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Durante el mes de Marzo se atendieron a 268 ,  niños y niñas.
En coherencia con los lineamientos establecidos, se realizó movilización de los casos y activación de las redes familiares, sociales e institucionales de apoyo que se han requerido en cada caso particular.
Se han tenido dificultades para los temas relacionados con los servicios de salud con las entidades externas, por tal razón se busco la articulación con la  Secretaría de salud, coordinando con cada una de las Sub Red la atención prioritaria de las niñas y lo niños, en citas, medicamentos y atención por área de psicología, así mismo se  articuló con la  Secretaría de educación con el fin de superar las barreas de acceso.  
De Igual forma se  avanzó en la actualización  de documentos y en el trabajo de procesos y procedimientos, que enmarcan la prestación del servicio. PAI, proyecto Pedagógico, Modelo de Atención Integral, Estándares de calidad. 
Se atiende  a las Familias identificadas en el  territorio vinculándolas a los procesos en el marco de la Metodología de  Intervención y acompañamiento a familias cuyos niñas y niños en riesgo de perdida de cuidado parental. </t>
  </si>
  <si>
    <t>10/04/2023
No se generan observaciones ni sugerencias frente al reporte cualitativo recibido.</t>
  </si>
  <si>
    <t>Durante el mes de abril de 2023, en el marco del servicio Centros Proteger se ha dado continuidad a la atención integral, atendiendo el 100% de niñas y niños remitidos por autoridad competente (Comisario (a) de Familia / Defensor (a) de Familia). 
Aportando en oportunidad en una apuesta interdisciplinar a cada una de las actividades desarrolladas en el marco de los procesos administrativos de Restablecimiento de derechos (PARD), promoviendo el reintegro a su medio familiar, minimizando los tiempos de institucionalización y previniendo reingreso al sistema de protección. 
Durante el mes de abril se atendieron a 210 niñas y niños, remitidos por autoridad competente con medida de ubicación institucional.
En coherencia con los lineamientos establecidos y los planes de acción establecidos, se realizó movilización de los casos y activación de las redes familiares, sociales e institucionales de apoyo que se han requerido en cada caso particular.
Cumpliendo con el cronograma establecido y en el marco de la resolución 218 de 2023, se actualizó el Modelo de Atención Integral de Centros Proteger teniendo en cuenta las características del servicio a la fecha, contando el documento se entregó para revisión y observaciones a la Subdirección para la familia con el fin de ser radicado en la mesa técnica GIS, surtiendo e trámite pertinente al interior de la entidad. 
Se ha dado continuidad a las reuniones de las mesas técnicas de trabajo avanzando en la construcción de los procesos y procedimientos inherentes al servicio, y a la actualización de la Metodología de intervención y acompañamiento – Cuidándome. cuidándonos en el marco de la estrategia de prevención.</t>
  </si>
  <si>
    <t>09/05/2023
No se generan observaciones ni sugerencias frente al reporte cualitativo recibido.</t>
  </si>
  <si>
    <t xml:space="preserve">Durante el mes de mayo de 2023, en el  servicio de  Centros Proteger, se dio  continuidad a la atención integral a niñas y niños con derechos vulnerados en Procesos de Restablecimiento de Derechos, con medida de ubicación institucional, atendiendo la totalidad de niñas y niños remitidos por autoridad competente (Comisario (a) de Familia / Defensor (a) de Familia).
En coherencia con los lineamientos establecidos y los planes de acción construidos, se realizó movilización de las redes familiares, barriales, comunitarias, sociales e institucionales de apoyo que se han requerido en cada caso particular.
Cumpliendo con el cronograma establecido y en el marco de la Resolución 218 de 2023, se presentó el Modelo de Atención Integral de Centros Proteger a la mesa técnica GIS teniendo en cuenta las características del servicio, surtiendo el trámite requerido al interior de la entidad para su actualización y ajuste. 
En el mes de mayo del año 2023, se continuó con la implementación de la metodología de intervención y acompañamiento familiar “Cuidándome - Cuidándonos” contribuyendo a fortalecer las capacidades de las familias en un ejercicio de corresponsabilidad para crear espacios protectores y seguros, propendiendo por el reintegro de niñas y niños a su medio familiar, minimizando los tiempos de institucionalización y previniendo reingreso al sistema de protección.
Se  han desarrollado  procesos de restablecimiento de derechos en el marco de la protección integral, los equipos interdisciplinarios implementan  actividades que permitieron el fortalecimiento y la creación de capacidades de las niñas, niños y sus familias en el marco de   procesos l de acuerdo con la problemática específica , con planes de acción establecidos para cada caso particular,
A la fecha  se  continua en la actualización de los documentos PAI Y Proyecto pedagógico y se consolidan los respectivos procedimientos (documentos de trabajo social) en  mesas de trabajo que vinculan a los equipos de trabajo asignados a las unidades operativas y liderados por el equipo técnico de la Subdirección. </t>
  </si>
  <si>
    <t>13/06/2023
No se generan observaciones ni sugerencias frente al reporte cualitativo recibido.</t>
  </si>
  <si>
    <t>Durante el periodo de reporte, en el  servicio de  Centros Proteger, se atendieron niñas y niños, dando continuidad a la atención integral a niñas y niños con derechos vulnerados en Procesos de Restablecimiento de Derechos, con medida de ubicación institucional, atendiendo la totalidad de niñas y niños remitidos por autoridad competente (Comisario (a) de Familia / Defensor (a) de Familia).
Desarrollando planes de acción, individuales y familiares  que permiten avanzar  en procesos de  intervención y acompañamiento teniendo en cuenta la problemática especifica, movilización  las redes familiares, barriales, comunitarias, sociales e institucionales de apoyo que se han requerido en cada caso particular.
Así mismo durante el semestre fueron atendidos 365 niñas y niños  en vulneración de derechos,  los cuales cumplieron con los criterios de  ingreso en el marco de la resolución Resolución 218 de 2023, desarrollando  el Modelo de Atención Integral de Centros Proteger.
En el transcurso del mes de Junio, se continuó con la implementación de la metodología de intervención y acompañamiento familiar “Cuidándome - Cuidándonos” contribuyendo a  la implementación de los planes de acción establecidos para cada familia  con el objetivo de  fortalecer las capacidades de las familias en un ejercicio de corresponsabilidad para crear espacios protectores y seguros, propendiendo por el reintegro de niñas y niños a su medio familiar, minimizando los tiempos de institucionalización y previniendo reingreso al sistema de protección.
Se  han desarrollado procesos de restablecimiento de derechos en el marco de la protección integral, los equipos interdisciplinarios implementan  actividades que permitieron el fortalecimiento y la creación de capacidades de las niñas, niños y sus familias en el marco de   procesos l de acuerdo con la problemática específica , con planes de acción establecidos para cada caso particular,
A la fecha se continua en la actualización de los documentos PAI, Proyecto pedagógico, Metodología de intervención y acompañamiento familia, procesos y procedimiento , articulando acciones  de inclusión con la Subdirección de Discapacidad, en mesas de trabajo que vinculan a los equipos de trabajo asignados a las unidades operativas y liderados por el equipo técnico de la Subdirección. 
En conclusión durante el primer semestre del año se han realizado 347 atenciones de manera oportuna de 365 dando cumplimiento al 95,07% de la gestión.
Nota: para el calculo de este indicador se toma como referencia los tiempos definidos por la autoridad competente correspondientes a 180 días, por lo anterior, se toma información desde el año inmediatamente anterior lo que implica tener en los registros participantes que ingresaron al servicio desde el primero de julio de 2022.</t>
  </si>
  <si>
    <t>11/07/2023
No se generan observaciones ni sugerencias para el periodo reportado.</t>
  </si>
  <si>
    <t>PSS-7753-001</t>
  </si>
  <si>
    <t>Circular Nº 29 del 26/09/2022</t>
  </si>
  <si>
    <t>Asistencia de jóvenes a sesiones grupales e individuales de las Salas de Escucha-Siente tu sexualidad.</t>
  </si>
  <si>
    <r>
      <t xml:space="preserve">Determinar el número de jóvenes que asisten a sesiones </t>
    </r>
    <r>
      <rPr>
        <sz val="9"/>
        <rFont val="Arial"/>
        <family val="2"/>
      </rPr>
      <t>de las Salas de Escucha-Siente tu sexualidad, después de ser programados, para identificar la línea base de alcance de este nuevo beneficio para las y los jóvenes de la ciudad</t>
    </r>
  </si>
  <si>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</si>
  <si>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</si>
  <si>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</si>
  <si>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</si>
  <si>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</si>
  <si>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NA</t>
  </si>
  <si>
    <t>Se realizan procesos de planificación para ajustar metodologías pedagógicas ya existentes y crear herramientas innovadoras para generar aprendizaje significativo. Por ejemplo, la creación de juegos, folletos, carteles, infografías institucionales. Además, actualizar los temas y contenidos propuestos para que sean pertinentes en la implementación.</t>
  </si>
  <si>
    <t>09/03/2023
Se debe relacionar análisis mensual con la información correspondiente al mes de enero, frente a las acciones adelantadas para el avance del indicador.
10/03/2023
No se generan observaciones ni sugerencias adicionales frente al reporte del periodo.</t>
  </si>
  <si>
    <t>Se proyecta realizar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</si>
  <si>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Se revisan y se da inicio a los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</si>
  <si>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Se está trabajando en el diseño de la estrategia para la implementación de las Salas de Escucha – Siente tu sexualidad para el año 2023 teniendo en cuenta las recomendaciones de implementación del año 2022 y las necesidades que han sido identificadas para aumentar la cobertura de la oferta con organizaciones territoriales y articulaciones con instituciones educativas y sector privado.</t>
  </si>
  <si>
    <t>Se presentó la estrategia a la Directora de Poblacional el 18 de mayo durante una reunión presencial para la aprobación de la estrategia. Adicionalmente, se realizó una reunión presencial en la Casa de Juventud de los Mártires con los gestores de las Casas de la Juventud el 24 de mayo para la socialización de la estrategia  de las Salas de Escucha – Siente tu sexualidad para el año 2023 teniendo en cuenta las recomendaciones de implementación del año 2022 y las necesidades que han sido identificadas para aumentar la cobertura de la oferta con organizaciones territoriales y articulaciones con instituciones educativas y sector privado.</t>
  </si>
  <si>
    <t>13/06/2023
Se sugiere especificar a quién fue presentada la estrategia, cuándo se realizó y por qué medio, toda vez que dicha gestión es representativa para el cumplimiento de la meta propuesta, en términos de  incrementar la asistencia de los participantes. 
14/06/2023
No se generan observaciones ni sugerencias adicionales para el periodo de reporte.</t>
  </si>
  <si>
    <t>Durante el primer semestre del presente año, el equipo del Proyecto 7753 ha llevado a cabo diversas acciones con respecto al avance de la meta correspondiente. En primer lugar, se realizó un proceso de revisión y ajuste pedagógico teniendo en cuenta la implementación llevada a cabo durante el año 2022. En segundo lugar, se diseñó la estrategia para la implementación de las Salas de Escucha - Siente tu Sexualidad durante el año 2023, considerando las necesidades identificadas en años anteriores. En tercer lugar, se llevó a cabo la formación y capacitación del equipo de formadores del Proyecto 7753, con el fin de que contaran con los conocimientos necesarios para llevar a cabo los espacios. Finalmente, en el mes de junio se llevó a cabo la primera Sala de Escucha - Siente tu Sexualidad del año 2023.
Para esta implementación, se estableció una articulación con el equipo de la Casa de la Juventud Ayelén a principios de junio, en la cual se definieron las fechas de implementación y el grupo de jóvenes a focalizar. Posteriormente, durante el mismo mes, se lanzó la primera convocatoria dirigida a los jóvenes que asisten de manera recurrente a la Casa de la Juventud Ayelén. El objetivo de esta convocatoria es permitir que los jóvenes interesados en profundizar sus conocimientos sobre sexualidad o derechos sexuales y reproductivos se inscriban. En este sentido, se obtuvieron un total de 10 jóvenes inscritos. Sin embargo, el día de la implementación, que fue el 22 de junio, asistieron solamente 6 jóvenes de los inscritos.
A partir de este primer semestre de avance en el cumplimiento de la meta, se han obtenido varios aprendizajes para la implementación durante el segundo semestre del año 2023. En este sentido, se tiene planeado realizar el lanzamiento del servicio durante la última semana del mes de julio, con el objetivo de abrir los espacios a un mayor número de jóvenes.</t>
  </si>
  <si>
    <t>10/07/2023
El análisis mensual debe contener además de las acciones adelantadas en junio, el análisis de avance en cumplimiento de la meta correspondiente al primer semestre de la vigencia, indicando las acciones adelantadas o las desviaciones encontradas. Se sugiere indicar las causas del número considerablemente bajo de  jóvenes programados para ser atendidos en las Salas de Escucha-Siente tu sexualidad, así como las causas de las inasistencias de esos 4 jóvenes  que fueron programados, como resultado del seguimiento realizado por parte del proyecto.
12/07/2023
No se generan observaciones ni sugerencias adicionales para el periodo de reporte.</t>
  </si>
  <si>
    <t>7756 - Compromiso Social por la Diversidad en Bogotá</t>
  </si>
  <si>
    <t>PSS-7756-003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</si>
  <si>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</si>
  <si>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</si>
  <si>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Diligenciamiento adecuado del instrumento Seguimiento psicosocial (FOR-PSS-424) que acompaña el Plan de Atención Integral. </t>
  </si>
  <si>
    <t>(Número de personas con más de una atención en el mes, desde el componente de orientación psicosocial individual del servicio Casas LGBTI / Número de personas LGBTI que cuentan con una sola atención en el periodo, desde el componente de orientación psicosocial individual del servicio Casas LGBTI) * 100</t>
  </si>
  <si>
    <t xml:space="preserve">Registro del Seguimiento psicosocial (FOR-PSS-424) que soportan las atenciones realizadas en el componente de orientación psicosocial individual del servicio Casas LGBTI.
</t>
  </si>
  <si>
    <t>1. Cada equipo psicosocial debe diligenciar el Formato Seguimiento psicosocial (FOR-PSS-424) de manera mensual.
2. Mensualmente, la coordinadora del componente de orientación psicosocial individual consolida en un solo archivo el seguimiento de las nuevas atenciones.
3. Para obtener el denominador, la gestora de la dependencia del SG identifica el número de personas que cuentan con una atención en el componente de orientación psicosocial individual. Y para calcular el numerador, se debe verificar el número de personas con más de una atención en el mismo componente, en la columna AA del instrumento Seguimiento psicosocial (FOR-PSS-424)
Nota: el reporte acumulado corresponde a la suma de los valores reportados de manera mensual.</t>
  </si>
  <si>
    <t xml:space="preserve">*Registro del Seguimiento psicosocial (FOR-PSS-424), con tabla resumen del resultado y análisis gráfico de la información. 
</t>
  </si>
  <si>
    <t xml:space="preserve">Durante el mes de enero 2023, el equipo de profesionales en psicología y trabajo social de las cuatro casas LGBTI del proyecto 7756 "Compromiso Social por la Diversidad en Bogotá", ubicadas en las localidades de Mártires, Teusaquillo, Suba y Rafael Uribe Uribe, atendió 36 personas de los sectores sociales LGBTI, sus familias y redes de apoyo, desde el componente de orientación psicosocial individual. Cabe resaltar que, 27 de ellas, recibieron más de una atención en el mes. Por lo cual es posible concluir que el 75% de las personas atendidas en enero 2023, recibieron más de una atención en el mes. </t>
  </si>
  <si>
    <t xml:space="preserve">09/03/2022:
Revisar en las evidencias, ya que de acuerdo a lo que se indica en las casillas de las columnas AA y AB, no es fácil identificar los 27 participantes que recibieron más de una atención (en lo que logro identificar me da 22 personas), les sugiero organizar mejor las casillas (que estén centradas, mismo tipo de letra, mismo color).
15/03/2023:
Luego de adelantada la reunión SPI, no se generan observaciones respecto al análisis reportado para el seguimiento del indicador. </t>
  </si>
  <si>
    <t>En febrero 2023, el equipo de profesionales psicosociales de las cuatro casas LGBTI del proyecto 7756 "Compromiso Social por la Diversidad en Bogotá", ubicadas en las localidades de Mártires, Teusaquillo, Suba y Rafael Uribe Uribe, atendió 19 personas de los sectores sociales LGBTI, sus familias y redes de apoyo, desde el componente de orientación psicosocial individual. Cabe resaltar que, 11 de ellas, recibieron más de una atención en el mes, por lo cual es posible concluir que el 58% de las personas atendidas en febrero 2023, recibieron más de una atención en el mismo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
Teniendo en cuenta lo anterior, es posible concluir, que el 58% de las personas atendidas desde el componente de orientación psicosocial individual, está generando adherencia a los procesos que acompañan los/as profesionales en psicología y trabajo social de las unidades operativas asociadas a la Subdirección para Asuntos LGBTI.</t>
  </si>
  <si>
    <t xml:space="preserve">09/03/2022:
Revisar en las evidencias, ya que de acuerdo a lo que se indica en las casillas de las columnas AA y AB, no es fácil identificar los 27 participantes que recibieron más de una atención (en lo que logro identificar me da 13 personas), les sugiero organizar mejor las casillas (que estén centradas, mismo tipo de letra, mismo color).
15/03/2023:
Luego de adelantada la reunión SPI, no se generan observaciones respecto al análisis reportado para el seguimiento del indicador. </t>
  </si>
  <si>
    <t>En el mes de marzo 2023, el equipo de profesionales en psicología y trabajo social de las cuatro casas LGBTI y de la Unidad Contra la Discriminación del proyecto 7756 "Compromiso Social por la Diversidad en Bogotá", atendió 51 personas de los sectores sociales LGBTI, sus familias y redes de apoyo, desde el componente de orientación psicosocial individual. Cabe resaltar que, 30 de ellas, recibieron más de una atención en el mes. Por lo cual es posible concluir que el 59% de las personas atendidas en marzo 2023, recibieron más de una atención en el mes. 
Es importante mencionar que, durante el mes de marzo 2023, se realizó un proceso de seguimiento y acompañamiento al equipo psicosocial de las cuatro casas LGBTI y la Unidad Contra la Discriminación, con el fin de garantizar los cierres de caso de las personas de los sectores sociales LGBTI, sus familias y redes de apoyo, que ya finalizaron proceso de atención en la vigencia 2022, desde el componente de orientación psicosocial individual. Esto con el fin de modificar sus estados de actuación en el Sistema de Información Misional de la entidad y también para garantizar el cumplimiento de los procedimientos asociados a la gestión documental de las historias sociales generadas durante la vigencia 2022 en las distintas unidades operativas de la Subdirección para Asuntos LGBTI.</t>
  </si>
  <si>
    <t xml:space="preserve">10/04/2023: 
Revisar la evidencia presentada, ya que al realizar el filtro en la columna denominada # de sesión, y dejar solo las que tienen más de 1, el número que arroja es 30 y no 28 (incluyendo una que en la columna de seguimiento no tiene información). Revisar y ajustar lo que haya lugar.
10/04/2023: 
No se generan observaciones respecto al análisis y evidencias reportados para el seguimiento del indicador. </t>
  </si>
  <si>
    <t>Durante el mes de abril 2023, el equipo misional de profesionales psicosociales de las cuatro casas LGBTI y de la Unidad Contra la Discriminación del proyecto 7756 "Compromiso Social por la Diversidad en Bogotá", ubicadas en las localidades de Mártires, Teusaquillo, Suba y Rafael Uribe Uribe, atendió 85 personas de los sectores sociales LGBTI, sus familias y redes de apoyo, desde el componente de orientación psicosocial individual. Cabe resaltar que, 37 de ellas, recibieron más de una atención en el mes, lo cual representa el 44% del total de atenciones realizadas en el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t>
  </si>
  <si>
    <t>10/05/2023: 
Se recomienda, seguir trabajando para poder alcanzar la meta propuesta, debido a que hasta el momento después de la actualización de la meta, la misma no se ha podido alcanzar, respecto a las evidencias no se generan observaciones.</t>
  </si>
  <si>
    <t>En el mes de mayo, se brindó atención a un total de 105 personas pertenecientes a los sectores sociales LGBTI, así como a sus familias y redes de apoyo, a través del componente de orientación psicosocial individual. Es importante destacar que de estas personas, 36 recibieron más de una atención durante dicho mes. Además, se registró que 30 personas que ingresaron por primera vez al servicio en abril de 2023, también recibieron más de una atención en el mes de mayo de 2023, sumando un total de 66 personas con múltiples atenciones.
En base a los datos presentados, se puede concluir que el 63% de las personas LGBTI, sus familias y redes de apoyo han recibido más de una atención a través de este componente de orientación y acompañamiento psicosocial.</t>
  </si>
  <si>
    <t>09/06/2023:
Hay que ajustar el reporte de cifras enviado, toda vez que como el indicador es de medición mensual, no se pueden consolidar cifras de varios meses, para pasar un reporte, además recuerden que el indicador es de tendencia constante y no creciente.
14/06/2023: 
Se recomienda, seguir trabajando para poder alcanzar la meta propuesta, debido a que hasta el momento después de la actualización de la meta, la misma no se ha podido alcanzar, aunque se reconoce el avance logrado para el presente mes respecto a las evidencias no se generan observaciones.</t>
  </si>
  <si>
    <t xml:space="preserve">
Durante el mes de junio 2023, el equipo de profesionales en psicología y trabajo social de la Subdirección para Asuntos LGBTI atendió 77 personas nuevas, de las cuales, 24 recibieron mas de una atención en el mismo mes. Además, se registró que 43 personas que ingresaron por primera vez al servicio en mayo de 2023, también recibieron más de una atención en junio 2023 y 9 personas que ingresaron por primera vez durante el mes de abril de 2023, también recibieron más de una atención en junio 2023, sumando un total de 76 personas con múltiples atenciones.
Teniendo en cuenta lo anterior, es posible concluir, que el 99% de las personas atendidas desde el componente de orientación psicosocial individual, está generando adherencia a los procesos que acompañan los/as profesionales en psicología y trabajo social de las unidades operativas asociadas a la Subdirección para Asuntos LGBTI.</t>
  </si>
  <si>
    <t xml:space="preserve">10/07/2023: 
No se generan observaciones respecto al análisis y evidencias reportados para el seguimiento del indicador. </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</si>
  <si>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</si>
  <si>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</si>
  <si>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</si>
  <si>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</si>
  <si>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</si>
  <si>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</si>
  <si>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</si>
  <si>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</si>
  <si>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</si>
  <si>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 xml:space="preserve">Durante el mes de enero se realizaron cualificaciones al equipo de trabajo contratado. Esto sirvió de base para la construcción del plan de acción de la vigencia 2023.
</t>
  </si>
  <si>
    <t>16/03/2023 No se generan observaciones respecto al análisis reportado para el seguimiento del indicador.</t>
  </si>
  <si>
    <t>El equipo de trabajo territorial recopiló los datos pertinentes al corte. Se identificaron en total 12 personas en riesgo de iniciar vida en calle, de las cuales 10 aceptaron la apertura de rutas de atención. Estas personas accedieron a acompañamiento psicosocial y a servicios complementarios para la garantía de derechos y el desarrollo de capacidades, bajo enfoque de género, diferencial y territorial.</t>
  </si>
  <si>
    <t>Para el corte de marzo de 2023 se identificó a 16 ciudadanas y ciudadanos en riesgo de habitar la calle, personas de las cuales 11 (68,75%) aceptaron la activación de rutas de atención, conforme a sus intereses. Esto arroja un avance de 70% en términos de la meta establecida para el indicador.
La atención proporcionada incluyó orientación y referenciación en pro de la garantía de derechos y el desarrollo de capacidades, especialmente en lo relevante a reconocimiento de intereses personales, oportunidades de inclusión socio-ocupacional, atención integral en salud, tratamiento del consumo problemático de sustancias psicoactivas y programas para flujos migratorios mixtos.</t>
  </si>
  <si>
    <t>19/04/2023 Se recomienda no cambiar la formulación en los cuadros de control y seguimiento. No se generan observaciones respecto al análisis reportado para el seguimiento del indicador.</t>
  </si>
  <si>
    <t>Durante el mes de abril, el equipo de trabajo interdisciplinario adelantó labores de abordaje territorial que contribuyeron a la identificación de entornos y situaciones individuales de riesgo para la habitabilidad en calle. A partir de ello se realizaron acciones con enfoque de prevención, que permitieron mitigar factores favorables a la vida en calle y generar oportunidades para la inclusión y el desarrollo de capacidades de las personas en riesgo.
Para el corte de abril se identificó a un total de 32 ciudadanas y ciudadanos en riesgo de habitar la calle, personas de las cuales 20 aceptaron la activación de rutas de atención, conforme a sus intereses. Las personas beneficiadas emprendieron planes de atención en territorio, recibieron acompañamiento en unidades operativas, o fueron objeto de orientación y/o referenciación externa al proyecto 7757, según sus necesidades.</t>
  </si>
  <si>
    <t>10/05/2023 No se generan observaciones respecto al análisis reportado para el seguimiento del indicador.</t>
  </si>
  <si>
    <t>Durante el mes de mayo, los equipos locales realizaron ejercicios de prevención universal, selectiva e indicada, bajo enfoque de género, diferencial y territorial. Esto contribuyó a la mitigación de riesgos y daños y al fortalecimiento de entornos protectores frente al riesgo de habitar la calle.
Entre enero y mayo se identificó a un total de 59 ciudadanas y ciudadanos en situación de riesgo, personas de las cuales 50 se beneficiaron con la apertura de rutas de atención según sus necesidades.</t>
  </si>
  <si>
    <t>13/06/2023  No se generan observaciones respecto al análisis reportado para el seguimiento del indicador.</t>
  </si>
  <si>
    <t>Para el corte de junio de 2023 se identificaron 96 ciudadanas y ciudadanos en riesgo de habitar la calle, personas de las cuales 84 (87,5%) aceptaron la activación de rutas de atención, conforme a sus intereses. 
Lo anterior arroja un avance de 89,3% respecto a la meta establecida para el indicador, logrando así un avance satisfactorio y una mejora respecto al trimestre anterior. Esta gestión se alcanzó mediante el plan de trabajo realizado con el equipo, consistente en  retroalimentación permanente de los factores a tener en cuenta en la estrategia de atención a población en riesgo de habitar la calle, reporte de información relacionada con el proceso, seguimiento a las personas identificadas en situación de riesgo de habitabilidad en calle y mayor incidencia de actividades de prevención selectiva y universal.</t>
  </si>
  <si>
    <t>13/07/2023 Se recomienda complementar el análisis del indicador.
17/07/2023  No se generan observaciones respecto al análisis reportado para el seguimiento del indicador.</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</si>
  <si>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</si>
  <si>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</si>
  <si>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</si>
  <si>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</si>
  <si>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</si>
  <si>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</si>
  <si>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</si>
  <si>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</si>
  <si>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</si>
  <si>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 xml:space="preserve">En el mes de enero se realizaron espacios de cualificación con e equipo de trabajo contratado. Ello sirvió como base para la construcción del plan de acción de la vigencia, y a fin de optimizar la atención a la población en el marco de planes individuales para el desarrollo de capacidades.
</t>
  </si>
  <si>
    <t>A la fecha de corte no se hizo apertura de nuevos planes de atención individual para el desarrollo de capacidades, aunque se realizaron acciones en el marco de procesos previamente abiertos, y se identificaron potenciales beneficiarios de nuevos planes. En total se atendieron 10 personas como parte de los planes ya abiertos.</t>
  </si>
  <si>
    <t>Al corte de marzo se identificó a 4 potenciales beneficiarios de planes de atención individual para el desarrollo de capacidades en calle. Sin embargo, estas personas se atendieron en el marco de jornadas móviles de autocuidado y no como parte de planes individuales. Por eso se tuvo 0% de avance en la meta establecida para el indicador.
Cabe resaltar que a la fecha de corte se registraron 10 personas atendidas como parte de planes individuales abiertos previamente a la vigencia 2023. Estas personas no se consideraron en la medición del indicador, ya que el criterio técnico establecido para el efecto obliga a incluir únicamente a personas atendidas en el marco de planes abiertos durante la vigencia.
Adicionalmente, durante el mes de marzo se identificaron personas habitantes de calle interesadas en culminar sus estudios de nivel básico. Partiendo de ello, se brindó acompañamiento a una ciudadana habitante de la localidad de San Cristóbal, que desarrolló eficazmente dos módulos de formación escolar.</t>
  </si>
  <si>
    <t>Entre enero y abril de 2023, se identificó a 5 potenciales beneficiarios de planes de atención individual para el desarrollo de capacidades en calle. A su vez, se registraron 10 personas atendidas como parte de planes de trabajo abiertos antes de la vigencia 2023.</t>
  </si>
  <si>
    <t xml:space="preserve">Los equipos locales realizaron recorridos con miras a la identificación de ciudadanos y ciudadanas habitantes de calle interesados en abrir planes de atención individual para el desarrollo de capacidades. Sin embargo, las dinámicas territoriales dificultaron avanzar en la apertura de nuevos planes de atención.
Al corte de mayo, se continuaron realizando acciones de acompañamiento a proceso, compromiso a derechos y seguimiento a derechos, con base en planes de atención previamente abiertos. En este marco se atendió a un total de 12 personas, bajo perspectiva de dignificación de condiciones de vida y ampliación de capacidades.
</t>
  </si>
  <si>
    <t>Entre los meses de enero y junio se identificaron 17 posibles participantes en planes de atención individual en calle, personas de las cuales 5 (29,4%) aceptaron la oferta de servicios correspondiente. Esto arroja un avance de 42% en términos de la meta establecida para el indicador, que se cifra en 70%.
Los equipos locales realizaron recorridos para la identificación de personas interesadas en iniciar planes de atención individual, dando lugar a acciones de acompañamiento a proceso, compromiso a derechos y seguimiento a derechos. De esta manera se contribuyó a dignificar las condiciones de vida de la población atendida.
Sin embargo, cabe anotar que las dinámicas territoriales han dificultado el ingreso a algunas zonas de la ciudad y la apertura correspondiente de planes de atención.</t>
  </si>
  <si>
    <t>13/07/2023  No se generan observaciones respecto al análisis reportado para el seguimiento del indicador.</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</si>
  <si>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</si>
  <si>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</si>
  <si>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</si>
  <si>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</si>
  <si>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</si>
  <si>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</si>
  <si>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</si>
  <si>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</si>
  <si>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A lo largo del mes se realizaron ejercicios de lectura territorial, que permitieron identificar a actores sociales clave para efectos de la intervención de conflictos en torno al fenómeno de habitabilidad en calle.</t>
  </si>
  <si>
    <t>Al corte de febrero se realizaron 7 ejercicios de diálogo comunitario alrededor del fenómeno de habitabilidad en calle. En este contexto se facilitó el establecimiento de acuerdos para la mitigación de situaciones problemáticas generadas alrededor del fenómeno, como base del mejoramiento de la convivencia y la superación de imaginarios excluyentes sobre las personas en situación de calle.</t>
  </si>
  <si>
    <t>Al cierre de marzo de 2023, los equipos territoriales continuaron avanzando en el reconocimiento de actores sociales estratégicos y en el desarrollo de diálogos comunitarios para el abordaje de conflictos en torno al fenómeno de habitabilidad en calle. Se llevaron a cabo en total 21 espacios de diálogo.
Los ejercicios realizados se encaminaron al intercambio de percepciones y a la reflexión sobre situaciones problemáticas en torno al fenómeno social. Esto permitió establecer acuerdos y compromisos para el mejoramiento de la convivencia, desde una perspectiva de corresponsabilidad entre los diferentes actores de los territorios.</t>
  </si>
  <si>
    <t>Entre los meses de enero y abril de 2023, los equipos de trabajo avanzaron en el acercamiento con actores estratégicos de distintos territorios, incluyendo a ciudadanos habitantes de calle y exhabitantes de calle, miembros y líderes de la comunidad, integrantes de juntas de acción comunal, funcionarios públicos y representantes de organizaciones no gubernamentales. Partiendo de estos acercamientos, se dio lugar a la ejecución de 39 espacios de diálogo comunitario para el abordaje de conflictos existentes en torno al fenómeno de habitabilidad en calle. Ello permitió el intercambio de percepciones, emociones, inconformidades y necesidades respecto al uso del territorio, así como la definición de acuerdos y compromisos con miras a la resolución de situaciones problemáticas, bajo un marco de corresponsabilidad entre los diferentes actores.</t>
  </si>
  <si>
    <t>Entre enero y mayo de 2023, los equipos de trabajo avanzaron en el acercamiento con actores estratégicos de distintos territorios, entre los que se cuentan ciudadanos habitantes de calle y exhabitantes de calle, miembros y líderes de la comunidad, integrantes de juntas de acción comunal, funcionarios públicos y representantes de organizaciones no gubernamentales. Partiendo de estos acercamientos, se dio lugar al desarrollo de 64 espacios de diálogo comunitario para el abordaje de conflictos existentes alrededor del fenómeno de habitabilidad en calle. Ello permitió el intercambio de percepciones, inconformidades y necesidades respecto al uso del territorio, así como la definición de compromisos con miras a la resolución de situaciones problemáticas, bajo un marco de corresponsabilidad entre los diferentes actores.</t>
  </si>
  <si>
    <t>Entre enero y junio de 2023, se identificaron 333 actores estratégicos para el abordaje del fenómeno de habitabilidad de calle en la ciudad, de estas personas 128 (38,4%) tomaron parte en ejercicios de diálogo comunitario sobre el fenómeno. 
Lo anterior arroja un avance del 64% respecto a la meta establecida para el indicador, alcanzando un resultado deficiente, esto se debió a que el desarrollo de las acciones de diálogo comunitario dependen del interés de los actores estratégicos del territorio, por lo cual los actores identificados en varias ocasiones no son los mismos que participan de los ejercicios. Frente a ello, se estableció que las convocatorias para realizar los procesos de mediación de los conflictos asociados al fenómeno, sean más cercanas a las fechas de los diálogos. De igual manera, se establecieron mecanismos de seguimiento permanente al ejercicio de sistematización, con el fin de evidenciar cualquier tipo de dificultad en el cargue de la información, ya sea por errores humanos o de los sistemas utilizados.</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</si>
  <si>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</si>
  <si>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</si>
  <si>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</si>
  <si>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</si>
  <si>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</si>
  <si>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</si>
  <si>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</si>
  <si>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</si>
  <si>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En el mes de enero se socializaron los resultados de la medición del indicador para la vigencia 2022, con miras al fortalecimiento de la calidad de los servicios ofrecidos por el proyecto.</t>
  </si>
  <si>
    <t>El equipo de trabajo avanzó en la planeación pertinente a la medición del indicador de servicios sociales adaptados, teniendo en cuenta las lecciones aprendidas para su optimización en la vigencia 2022.</t>
  </si>
  <si>
    <t>Para el corte de marzo, el eje de ampliación de capacidades del proyecto acompañó a los equipos de los distintos servicios en la implementación de acciones con enfoque diferencial, de género y territorial, particularmente en lo referente a la inclusión ocupacional de mujeres y personas con movilidad reducida. A su vez, se efectuó un ejercicio de análisis para el ajuste de la programación del indicador, teniendo en cuenta los resultados obtenidos en su medición durante las vigencias anteriores.</t>
  </si>
  <si>
    <t>Al corte del mes de abril, se avanzó en la implementación de acciones bajo enfoque diferencial, de género y territorial por parte de los distintos servicios, con acompañamiento del eje de ampliación de capacidades y generación de oportunidades del proyecto 7757. Esto se refleja, entre otras cuestiones, en el desarrollo de la estrategia del botón de inclusión, que mediante la alianza con empresas y alcaldías locales, ha permitido el acceso de personas con experiencias en calle a oportunidades de empleo (incluyendo a mujeres y a personas con condiciones de movilidad reducida). También se refleja en el desarrollo de la escuela de liderazgo y participación para ciudadanas y ciudadanos habitantes de calle, que cuenta con el apoyo de la Casa Pastoral del Distrito Lasallista de Bogotá.</t>
  </si>
  <si>
    <t>Los equipos de trabajo, con acompañamiento del eje de ampliación de capacidades del proyecto, implementaron acciones bajo enfoque diferencial, de género y territorial en los distintos servicios sociales. Esto propició, entre otras cuestiones, la inclusión ocupacional de mujeres y de personas con movilidad reducida participantes en los servicios.</t>
  </si>
  <si>
    <t>En el mes de junio, por medio de los equipos del proyecto, se propició un espacio de análisis en relación con el indicador. Éste dio lugar a que desde la Subdirección se tomara la decisión de elevar la meta correspondiente de acuerdo con los resultados previamente obtenidos, así como a acuerdos operativos con miras al levantamiento de la información requerida.
El ajuste del indicador se justifica debido a que mostró tendencia a la sobre ejecución en las mediciones realizadas durante 2021 y 2022: para 2021 tuvo como resultado 57,1%, sobre una meta de 50% (avance de 114,2%); y para 2022, un resultado de 83,3%, sobre una meta de 55% (avance de 151,5%). Además, el ajuste se hizo necesario también conforme a los avances cualitativos reportados por los equipos de los servicios en el desarrollo de sus actividades.</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</si>
  <si>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</si>
  <si>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</si>
  <si>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</si>
  <si>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</si>
  <si>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</si>
  <si>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</si>
  <si>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</si>
  <si>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</si>
  <si>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</si>
  <si>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Se socializaron los resultados de la medición del indicador para el año 2022, en aras del fortalecimiento de las estrategias de atención desarrolladas por los servicios vinculados al proyecto.</t>
  </si>
  <si>
    <t>El equipo dio inicio a la planeación de actividades del indicador sobre avances individuales en procesos de inclusión social, considerando las necesidades identificadas durante el ejercicio en 2022.</t>
  </si>
  <si>
    <t>Al corte del mes de marzo, se adelantó un ejercicio de análisis para el ajuste de la programación del indicador. Este ejercicio tomó en consideración los resultados de las mediciones del indicador correspondientes a vigencias anteriores.</t>
  </si>
  <si>
    <t>En el mes de abril, el equipo de trabajo adelantó discusiones sobre las condiciones operativas para la medición del indicador, incluyendo las relevantes a los tiempos y el talento humano requeridos. Se procurará un espacio con la Subdirección de Diseño, Evaluación y Sistematización, a fin de definir las mejores condiciones para el cumplimiento de la tarea.</t>
  </si>
  <si>
    <t>En el mes de mayo, el equipo transversal de la Subdirección para la Adultez tuvo un espacio de análisis con la Subdirección de Diseño, Evaluación y Sistematización, en aras de definir las condiciones operativas más adecuadas para la medición del indicador. Las observaciones realizadas sobre las condiciones del ejercicio, y en particular sobre sus tiempos, se discutirán con el eje de ampliación de capacidades y con el equipo técnico del proyecto, a fin de tomar las decisiones pertinentes.</t>
  </si>
  <si>
    <t>En el mes de junio, por medio de los equipos del proyecto, se propició un espacio de análisis en relación con el indicador, el cual dio lugar a que desde la subdirección se tomara la decisión de elevar la meta correspondiente de acuerdo con los resultados previamente obtenidos, así como a acuerdos operativos con miras al levantamiento de la información requerida.
El ajuste del indicador se justifica debido a que para 2021 se tuvo un resultado de 65,3%, sobre una meta de 50% (avance de 130,7%); y para 2022, un resultado de 66,4%, sobre una meta de 55% (avance de 120,8%). Además, el ajuste se hizo necesario también contemplando los avances cualitativos reportados por los equipos de los servicios en el desarrollo de sus actividades. De otro lado, se identificó la necesidad de actualizar parte de la terminología empleada para el indicador conforme a la resolución N° 218 de 2023. De acuerdo con ésta, las labores de la entidad se estructuran en ‘servicios’ y no en ‘estrategias’ ni en ‘modalidades’, como se indicaba anteriormente.</t>
  </si>
  <si>
    <t>PSS-7768-001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</si>
  <si>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</si>
  <si>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</si>
  <si>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</si>
  <si>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</si>
  <si>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</si>
  <si>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</si>
  <si>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</si>
  <si>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En el mes de enero no se tienen programadas tareas y soportes que den cuenta del avance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</si>
  <si>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del Servicio de Acompañamiento a Hogares Pobres
Soporte 1. Informe de las acciones de acompañamiento y enrutamiento a la oferta público social y privada del Distrito, en el marco del servicio de Acompañamiento a Hogares Pobres
META 3. Tarea 1. Elaborar un (1) tablero de control con el monitoreo de logros, avances y dificultades de los compromisos concertados en los contratos sociales familiares suscritos por los hogares acompañados por el servicio de Acompañamiento a Hogares Pobres
Soporte 1. Tablero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</si>
  <si>
    <t>Para el mes de marzo se encuentran programadas 5 tareas según el plan de acción del proyecto aprobado en el mes de enero del 2023 las cuales registran su avance mediante 5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2 Matrices de planeación, caracterización y seguimiento de recorridos territoriales de la Tropa Social
Tarea 2. Construir un (1) documento sobre el reconocimiento de las dinámicas de segregación socioespacial, que permita profundizar en la lectura del contexto territorial de los hogares caracterizados por la Tropa Social
Soporte 1. 1 Documento técnico de reconocimiento de las dinámicas de segregación socioespacial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
Durante el primer trimestre de la vigencia se registra un avance en el indicador de gestión del proyecto de inversión 7768, mediante la programación de 9 tareas según el plan de acción del proyecto, las cuales registran su avance acumulado mediante 9 soportes, logrando un cumplimiento del 100%.</t>
  </si>
  <si>
    <t>07/03/2023 Se recomienda verificar las cifras reportadas, ya que en el análisis se indican 5, en el avance cuantitativo 9 y en la evidencia 8. Así mismo, para los siguientes reportes se recomienda tener en cuenta la estructura sugerida para redactar el análisis del indicador. 
18/04/2023 No se generan más observaciones respecto al análisis reportado para el seguimiento del indicador.</t>
  </si>
  <si>
    <r>
      <t xml:space="preserve">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2 Matrices de planeación, caracterización y seguimiento de recorridos territoriales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t>
    </r>
    <r>
      <rPr>
        <i/>
        <sz val="9"/>
        <color indexed="8"/>
        <rFont val="Arial"/>
        <family val="2"/>
      </rPr>
      <t xml:space="preserve">NOTA: En el presente reporte no se evidencian ingresos de beneficiarias nuevas en el servicio de Acompañamiento a Hogares Pobres, porque el servicio se encuentra en el tránsito de nuevos criterios de priorización y población objetivo según la nueva ficha técnica de servicio, oficializada mediante la resolución 218 de 2023, estamos a la espera del listado de focalización enviado por DADE, por lo cual no se hace entrega del soporte programado. A partir de los nuevos listados de focalización remitidos por la Dirección de Análisis y Diseño Estratégico se espera que durante el mes de mayo se de inicio a la vinculación y atención de nuevos hogares con lo cual se dará cumplimiento a la entrega de soportes programadas en el plan de acción, por tanto la tarea 1 de la meta 2 no se realiza para este corte. 
</t>
    </r>
    <r>
      <rPr>
        <sz val="9"/>
        <color indexed="8"/>
        <rFont val="Arial"/>
        <family val="2"/>
      </rPr>
      <t>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r>
  </si>
  <si>
    <t xml:space="preserve">
09/05/2023 No se generan más observaciones respecto al análisis reportado para el seguimiento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</si>
  <si>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Matrices de planeación, caracterización y seguimiento de recorridos territoriales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NOTA: En el presente reporte no se evidencian ingresos de beneficiarias nuevas en el servicio de Acompañamiento a Hogares Pobres, porque el servicio se encuentra en el tránsito de nuevos criterios de priorización y población objetivo según la nueva ficha técnica de servicio, oficializada mediante la resolución 218 de 2023. A partir de los nuevos listados de focalización remitidos por la Dirección de Análisis y Diseño Estratégico, se iniciara el mes de junio la vinculación y atención de nuevos hogares, con lo cual se dará cumplimiento a la entrega de soportes programadas en el plan de acción, por tanto la tarea 1 de la meta 2 no se realiza para este corte.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t>
  </si>
  <si>
    <t xml:space="preserve">
15/06/2023 No se generan más observaciones respecto al análisis reportado para el seguimiento del indicador.</t>
  </si>
  <si>
    <t xml:space="preserve">Para el mes de junio se encuentran programadas 6 tareas según el plan de acción del proyecto aprobado en el mes de enero del 2023 las cuales registran su avance mediante 6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2 Matrices de planeación, caracterización y seguimiento de recorridos territoriales de la Tropa Social
Tarea 2. Construir un (1) documento sobre el reconocimiento de las dinámicas de segregación socioespacial, que permita profundizar en la lectura del contexto territorial de los hogares caracterizados por la Tropa Social
Soporte 1. 1 Documento técnico de reconocimiento de las dinámicas de segregación socioespacial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Tableros de control y monitoreo de logros, avances y dificultades de los compromisos concertados en los contratos sociales familiares suscritos por los hogares acompañados por el servicio Acompañamiento a Hogares Pobres
Tarea 2. Elaborar un (1) documento técnico y conceptual, a partir de los resultados del proceso de monitoreo de logros, avances y dificultades de las condiciones que permiten la movilidad social de las mujeres jefas de hogar y sus familias
Soporte 1. Documento técnico y conceptual sobre movilidad social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
Durante el segundo trimestre de la vigencia se registra un avance en el indicador de gestión del proyecto de inversión 7768, mediante la programación de 12 tareas según el plan de acción del proyecto, las cuales registran su avance acumulado mediante 12 soportes, logrando un cumplimiento del 100%.
Nota: Se realiza reprogramación al plan de acción por medio de memorando I22023016716 del 8 de junio, donde se reprograma la ponderación de los soportes de la meta 2 y 4, quedando programado para el mes de Mayo 2 tareas las cuales registran su avance mediante 2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Matrices de planeación, caracterización y seguimiento de recorridos territoriales de la Tropa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Adicional, se reporta tarea con su soporte que no se reporto en el mes de abril. </t>
  </si>
  <si>
    <t xml:space="preserve">
10/07/2023 Se recomienda realizar el análisis de forma estratégica y puntual, así mismo emplear la estructura sugerida. 
No se generan más observaciones respecto al análisis reportado para el seguimiento del indicador.</t>
  </si>
  <si>
    <t>PSS-7770-001</t>
  </si>
  <si>
    <t xml:space="preserve"> Porcentaje de Personas Mayores que se encuentran activas (en atención) en el servicio de Apoyos Económicos para persona mayor</t>
  </si>
  <si>
    <r>
      <t xml:space="preserve">Identificar y evaluar el porcentaje de personas mayores que se encuentran en atención en el servicio de Apoyos Económicos, a partir de </t>
    </r>
    <r>
      <rPr>
        <sz val="9"/>
        <color rgb="FF00B050"/>
        <rFont val="Arial"/>
        <family val="2"/>
      </rPr>
      <t xml:space="preserve"> </t>
    </r>
    <r>
      <rPr>
        <sz val="9"/>
        <rFont val="Arial"/>
        <family val="2"/>
      </rPr>
      <t>las personas programadas para la vigencia.</t>
    </r>
  </si>
  <si>
    <t>Implementar los procedimientos establecidos para garantizar los ingresos de personas mayores, en el marco de la rotación de cupos del servicio.</t>
  </si>
  <si>
    <t>(Número de personas (en atención) en el servicio de Apoyos Económicos para persona mayor para la vigencia / Número de Personas programadas para la vigencia en el servicio de Apoyos Económicos para persona mayor) *100</t>
  </si>
  <si>
    <t>* Sistema de Información  misional  (SIRBE) (A, B y B Desplazados y D) conteo de meta.
* Programación conteo de meta del plan de acción del proyecto de inversión 7770.</t>
  </si>
  <si>
    <t>La SDES remite a la subdirección para la Vejez el reporte del conteo de la meta 1  del proyecto de inversión 7770, en éste, se debe tomar el total de personas de la hoja denominada vigencia. (Numerador)
Del plan de acción del proyecto de inversión 7770 se toma la programación de personas para la vigencia de la meta 1 (Denominador).
Para el avance del indicador,  se tomará el acumulado del reporte de conteo de meta 1 suministrado por la SDES al corte a reportar, conforme a los cupos programados en el plan de acción. 
El avance acumulado del indicador se toma con base en el último dato reportado.</t>
  </si>
  <si>
    <t>*Apoyos Económicos - Conteo de Meta suministrado por SDES.
*Plan de Acción del proyecto 7770.</t>
  </si>
  <si>
    <t>Para el periodo reportado (mes de enero), se logró un cumplimiento del 101%, de acuerdo con lo programado para el mes de enero de 2023, teniendo en cuenta la rotación de cupos en el servicio de apoyos económicos.
En el mes de enero de 2023 ingresaron al servicio 227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</si>
  <si>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febrero), el indicador logró un cumplimiento del 100%, de acuerdo con lo programado para el mes de febrero de 2023, teniendo en cuenta la rotación de cupos en el servicio de apoyos económicos.
En el mes de febrero de 2023 ingresaron al servicio 265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</si>
  <si>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marzo), el indicador logró un cumplimiento del 97%, de acuerdo con lo programado para el mes de marzo de 2023, teniendo en cuenta la rotación que se presenta de cupos en el servicio de apoyos económicos.
En el mes de marzo de 2023 ingresaron al servicio 1.042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</si>
  <si>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13/04/2023:
No se generan observaciones respecto al análisis y evidencias reportados para el seguimiento del indicador. </t>
  </si>
  <si>
    <t>Para el periodo reportado (mes de abril), el indicador logró un cumplimiento del 97%, de acuerdo con lo programado para este periodo, teniendo en cuenta la rotación de cupos en el servicio de apoyos económicos.
En el mes de Abril de 2023 ingresaron al servicio 233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</si>
  <si>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mayo), el indicador logró un cumplimiento del 97%, de acuerdo con lo programado para el mismo mes, teniendo en cuenta la rotación de cupos en el servicio de apoyos económicos.
En el mes de mayo  de 2023 ingresaron al servicio 229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</si>
  <si>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14/06/2023:
No se generan observaciones respecto al análisis y evidencias reportados para el seguimiento del indicador. </t>
  </si>
  <si>
    <t>Para el periodo reportado (mes de junio), el indicador logró un cumplimiento del 98%, de acuerdo con lo programado para el mismo mes, teniendo en cuenta los ingresos nuevos en el servicio de apoyos económicos.
En el mes de junio de 2023 ingresaron al servicio 1.587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</si>
  <si>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11/07/2023: 
Revisar evidencia conteo de meta, ya que no contiene información para poder verificar lo reportado.
12/07/2023:
No se generan observaciones respecto al análisis y evidencias reportados para el seguimiento del indicador. </t>
  </si>
  <si>
    <t>PSS-7770-002</t>
  </si>
  <si>
    <t xml:space="preserve">
Nivel de cumplimiento en la entrega de Apoyos económicos con relación a los cupos programados para giro</t>
  </si>
  <si>
    <r>
      <t xml:space="preserve">Identificar el porcentaje total de Abonos Efectivos realizados a las personas </t>
    </r>
    <r>
      <rPr>
        <strike/>
        <sz val="9"/>
        <rFont val="Arial"/>
        <family val="2"/>
      </rPr>
      <t xml:space="preserve"> </t>
    </r>
    <r>
      <rPr>
        <sz val="9"/>
        <rFont val="Arial"/>
        <family val="2"/>
      </rPr>
      <t>participantes del servicio de Apoyos Económicos para Persona Mayor, respecto al total de cupos programados para giro en el servicio.</t>
    </r>
  </si>
  <si>
    <t>Realizar la gestión de desbloqueo a personas mayores, o efectuar el egreso del servicio de acuerdo con el procedimiento específico.</t>
  </si>
  <si>
    <t>(Número de Abonos Efectivos en el periodo / Total de Cupos programados para giro en el periodo) * 100</t>
  </si>
  <si>
    <t xml:space="preserve">
* Informes de Nómina al Corte (Cofinanciado) proveniente del Departamento Administrativo para la Prosperidad Social.          
*Base en Excel Sistema de Información  misional de los abonos autorizados en el mes.
* Sistema de Información  misional  (SIRBE) (A, B y B Desplazados). 
*Balance del programa Colombia Mayor Apoyo Económico cofinanciado tipo D.</t>
  </si>
  <si>
    <t>Exportar  la información del Sistema Misional SIRBE, se toma el total de personas mayores que se encuentran en atención en los Apoyos Tipo A, B y B Desplazados, en específico a las personas que se les realizó el abono efectivo. Para los tipo Cofinanciado, se toma la cantidad de personas que están en atención y cuyo pago fue programado en nómina, de acuerdo con el balance referenciado por el programa Colombia Mayor (O quien haga sus veces). Los anteriores valores deben sumarse para obtener el numerador.
Exportar la información del Sistema Misional SIRBE, tomando el total de personas mayores que se encuentran en atención en los Apoyos Tipo A, B y B Desplazados, el cual se debe sumar con el total de personas reportadas en Balance del programa Colombia Mayor Apoyo Económico cofinanciado tipo D para obtener el denominador. Es importante aclarar, que los datos que se toman para el denominador, obedecen a la información del mes anterior de las personas que quedaron en atención. 
El avance acumulado del indicador se toma con base en el último dato reportado.</t>
  </si>
  <si>
    <t>*Listados de Nómina del Programa Colombia Mayor (Apoyos Cofinanciados).
 *Base de abonos autorizados SDIS y no autorizados SDIS.        
(Numerador).
*Reporte de cupos programados para giro en el periodo.
(Denominador).</t>
  </si>
  <si>
    <t>Para el periodo reportado (mes de enero), el indicador logró un cumplimiento del 42%, teniendo en cuenta que en el mes enero de 2023, no se realizó el giro del apoyo económico cofinanciado D- programa Colombia .
El no cumplimiento del indicador obedece al proceso de contratación que esta realizando el Departamento Administrativo de prosperidad Social del operador que realiza la entrega del apoyo económico a nivel nacional. 
En las evidencias no se adjunta matriz de Colombia Mayor, dado que no se presentaron giros.</t>
  </si>
  <si>
    <t>Para el periodo reportado (mes de febrero), el indicador logra un cumplimiento del 42%, teniendo en cuenta que en el mes febrero de 2023, no se realizó el giro del apoyo económico cofinanciado D- programa Colombia .
El no cumplimiento del indicador obedece al proceso de contratación que esta realizando el Departamento Administrativo de prosperidad Social para el operador que realiza la entrega del apoyo económico a nivel nacional.
En las evidencias no se adjunta matriz de Colombia Mayor, dado que no se presentaron giros.</t>
  </si>
  <si>
    <t>Para el periodo reportado (marzo), el indicador logró un cumplimiento del 99% Teniendo en cuenta que en este periodo se realizó el giro de los apoyos económico Cofinanciado D - Programa Colombia Mayor de los meses de enero y febrero de 2023.
En los adjuntos se entrega la nomina del mes de enero y febrero de 2023, que fueron entregadas a las personas mayores del 16 al 31 de marzo de 2023.</t>
  </si>
  <si>
    <t xml:space="preserve">13/04/2023:
Revisar las cifras reportadas, porque en la evidencia adjunta se cuentan 37.898 abonos autorizados en cuanto a lo ejecutado, y para lo programado aparece un total de 144.464, no lo que se está reportando cuantitativamente.
17/04/2023:
No se generan observaciones respecto al análisis y evidencias reportados para el seguimiento del indicador. </t>
  </si>
  <si>
    <t>Para el periodo reportado (mes de abril), el indicador logra un cumplimiento del 97% teniendo en cuenta que en este periodo se realizó el giro de los apoyos económicos Cofinanciado D - Programa Colombia Mayor del 2023.
En los adjuntos se entrega la nomina del marzo de 2023, que fueron entregadas a las personas mayores en el mes de abril de 2023.</t>
  </si>
  <si>
    <t>Para el periodo reportado (mayo), el indicador logra un cumplimiento del 97% Teniendo en cuenta que en este periodo se realizó el giro de los apoyos económicos Cofinanciado D - Programa Colombia Mayor del mes de abril  2023.
En los adjuntos se entrega la nomina del Abril de 2023, que fueron entregadas a las personas mayores en el mes del mayo a 13 de junio de 2023.</t>
  </si>
  <si>
    <t xml:space="preserve">13/06/2023:
Revisar la cifra reportada en el denominador, porque si se revisa la ultima hoja del archivo Sistema de información misional SIRBE, la sumatoria de la cobertura es 89.843.
14/06/2023:
No se generan observaciones respecto al análisis y evidencias reportados para el seguimiento del indicador. </t>
  </si>
  <si>
    <t>Para el periodo reportado (Junio), el indicador logra un cumplimiento del 98% teniendo en cuenta que con corte al 30 de mayo de 2023 se contó con 1.177 cupos vacíos no habilitados para pago de junio.
En los adjuntos se entrega la nomina de mayo de 2023, que se encuentra en proceso de pago del 4 al 17 julio de 2023 (este tipo de apoyo económico se esta entregando a las personas mayores mes vencido).</t>
  </si>
  <si>
    <t>PSS-7770-003</t>
  </si>
  <si>
    <t xml:space="preserve">Porcentaje de Participación en las actividades de las personas mayores en el Servicio  Centro Día  Casa de la Sabiduría </t>
  </si>
  <si>
    <t>Realizar seguimiento a la participación en las actividades  de desarrollo humano por parte de las personas mayores en el Servicio Centro Día  Casa de la Sabiduría.</t>
  </si>
  <si>
    <t xml:space="preserve">Implementar acciones de seguimiento que promuevan el acompañamiento interdisciplinario por parte de los equipos locales, a fin de garantizar la continuidad de las estrategias de participación de las personas mayores en el servicio. </t>
  </si>
  <si>
    <t>(Número de asistencias registradas en las actividades  de desarrollo humano del Servicio Centro Día Casa de la Sabiduría  /Número de asistencias programadas de las personas mayores en las actividades  de desarrollo humano en el Servicio Centro Día Casa de la Sabiduría  )*100</t>
  </si>
  <si>
    <t>*Sistema de Información y Registro misional (SIRBE), registro de asistencia por actuaciones de intervención. 
*Matriz de programación de asistencia en unidades operativas.</t>
  </si>
  <si>
    <t>Para el cálculo del numerador la información se obtiene del Sistema de Información misional (SIRBE), con base en las personas mayores en atención con registro de asistencia para el periodo programado. La información suministrada, se debe tomar de los registros de actuaciones de intervención.
En el denominador se incluye el dato del número de asistencias programadas para el mes lo cual se obtiene de la matriz de programación de asistencia en unidades operativas.
El avance acumulado del indicador se toma con base en el último dato reportado.</t>
  </si>
  <si>
    <t>*Reporte SIRBE de asistencias mensuales del Servicio Centro Día  Casa de la Sabiduría (Numerador)
*Matriz de programación de asistencia en unidades operativas (Denominador)</t>
  </si>
  <si>
    <t xml:space="preserve">Para el periodo reportado (mes de enero),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se presta atención la Estrategia Centro Día al Barrio, esta metodología de atención tercerizada favorece la participación de las personas mayores en espacios comunales y barriales donde las personas mayores no cuentan con la posibilidad de asistir a las unidades operativas. </t>
  </si>
  <si>
    <t>Para el periodo reportado (mes de febrero),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presta atención la Estrategia Centro Día al Barrio, esta metodología de atención tercerizada favorece la participación de las personas mayores en espacios comunales y barriales donde las personas mayores no cuentan con la posibilidad de asistir a las unidades operativas. El reporte des mes de febrero, es igual al del mes de enero, puesto que los reportes arrojan que en estos meses se atendió a las mismas personas mayores.</t>
  </si>
  <si>
    <t>Para el periodo reportado (marzo), las unidades operativas del servicio Centro Día Casa de la Sabiduría presentan una participación de las personas mayores reflejada en 53,445 asistencias mensuales de las 109,890 programadas para el marzo, lo que representa un 49% de asistencia programada. Estos datos reflejan la necesidad de fortalecer inmediatamente los ejercicios de seguimiento a las personas mayores en atención y así mismo, incrementar los escenarios de socialización, sensibilización e identificación de personas mayores en los territorios, dando a conocer la oferta y horarios de participación al servicio.</t>
  </si>
  <si>
    <t xml:space="preserve">13/04/2023:
En las evidencias hace falta el reporte SIRBE de asistencias mensuales del Servicio Centro Día  Casa de la Sabiduría para poder identificar el numerador.
17/04/2023:
No se generan observaciones respecto al análisis y evidencias reportados para el seguimiento del indicador. </t>
  </si>
  <si>
    <t>Para el periodo abril 2023, las unidades operativas del servicio Centro Día Casa de la Sabiduría presentan una participación de las personas mayores reflejada en 41.326 asistencias mensuales de las 109,890 programadas para abril, lo que representa un 38% de asistencia programada para el periodo. Estos resultados se presentan como novedad debido a que las unidades operativas han venido realizando cierres de los procesos o culminación de la participación por tiempos de atención, mostrando la necesidad de incrementar los ejercicios de identificación de nuevos participantes, acorde con la socialización, sensibilización y divulgación de la oferta y horarios de participación al servicio.</t>
  </si>
  <si>
    <t>10/05/2023:
Se recomienda realizar las acciones necesarias para lograr el cumplimiento de la meta, ya que hasta el momento el indicador se encuentra en rango deficiente, en cuanto a las evidencias reportadas no se generan observaciones.</t>
  </si>
  <si>
    <t xml:space="preserve">Para el periodo mayo 2023, las unidades operativas del servicio Centro Día Casa de la Sabiduría presentan una participación de las personas mayores reflejada en 49.017 asistencias mensuales de las 109.890 programadas para mayo, lo que representa un 45% de asistencia programada para el periodo. Estos datos presentan un mínimo incremento de asistencia acorde con la regularidad de asistencia de personas mayores frente al proceso de atención en unidades que presentarán cambios en los horarios. Igualmente continúan las jornadas de identificación y georreferenciación de nuevas personas, mediante la articulación entre el servicio Centro Día Casa de la Sabiduría y la Estrategia Redes de Cuidado Comunitario. </t>
  </si>
  <si>
    <t xml:space="preserve">13/06/2023:
En las evidencias aportadas no fue posible, ubicar la cifra de 109.890, en el archivo denominado, Reporte SIRBE de asistencias mensuales del Servicio Centro día, la cifra más cercana que se identifica es en la pestaña de atendido con 10.942, revisar.
14/06/2023:
No se generan observaciones respecto al análisis y evidencias reportados para el seguimiento del indicador. </t>
  </si>
  <si>
    <t>Para el periodo junio 2023, las unidades operativas del servicio Centro Día Casa de la Sabiduría presentan un incremento en la participación de las personas mayores reflejada en 42.436 asistencias mensuales de las 93.334 programadas para el presente periodo, lo que representa un 45% de efectividad en la asistencia programada. Esta diferencia positiva, se sustenta debido a novedades presentadas en la operación del servicio Centro Día Casa de la Sabiduría que, acorde con la transformación y optimización que se viene presentando en la atención del servicio, se está paulatinamente pasando a una jornada integral en toda la mañana, consolidando acciones integrales de acompañamiento complementarias con apoyo alimentario de servido de comida caliente para junio 2023 desde 9 de las 26 unidades operativas (Macondo - Tunjuelito, Rincón Intercultural - Bosa, Acacias - Ciudad Bolívar, Mí Refugio - Los Mártires, Alegría de Vivir - Suba, Carlos Gaviria - Suba, El Bosque - Engativá, Años Dorados - Santa fe, Cerezos - Engativá).
Estos datos reflejan un incremento de asistencia acorde con la regularidad de asistencia de personas mayores en una sola jornada respecto. Igualmente, continúan las jornadas de identificación y georreferenciación de nuevas personas, mediante la articulación entre el servicio Centro Día Casa de la Sabiduría y los diferentes espacios de participación.</t>
  </si>
  <si>
    <t xml:space="preserve">11/07/2023: 
Revisar  las cifras reportadas, en el análisis mencionan 28% de cumplimiento y en la cifra se reporta 45% (que realmente es la cifra). Ajustar la redacción que está en azul, ya que como está se entienden como cifras aparte las que se están reportando, debe ser claro de donde salen las cifras del ejecutado y del programado (ser un poco más concretos).
12/07/2023:
No se generan observaciones respecto al análisis y evidencias reportados para el seguimiento del indicador. </t>
  </si>
  <si>
    <t>PSS-7770-004</t>
  </si>
  <si>
    <t xml:space="preserve">Personas mayores en el Servicio Cuidado Transitorio Día - Noche que participan en las actividades de los centros de cuidado transitorio definidas en el Plan de Atención Institucional </t>
  </si>
  <si>
    <t>Determinar el porcentaje de personas que participan en las actividades de los centros de cuidado transitorio (Día - Noche) definidas en el Plan de Atención Institucional.</t>
  </si>
  <si>
    <t>Efectuar estrategias para promover la participación de las personas mayores en las actividades formuladas en el Plan de Atención Institucional sobre los centros de cuidado transitorio.</t>
  </si>
  <si>
    <t>(Número de personas mayores participantes en actividades formuladas en el Plan de Atención Institucional  de los centros de Cuidado Transitorio / Total personas participantes que se encuentran en los centros de Cuidado Transitorio) * 100</t>
  </si>
  <si>
    <t>*Sistema de Información misional (SIRBE).</t>
  </si>
  <si>
    <r>
      <t xml:space="preserve">Del reporte enviado por la SDES con el número de personas mayores participantes en las actividades formuladas en el Plan de Atención Institucional en los centros de Cuidado Transitorio para el periodo a reportar tanto en la jornada diurna como nocturna, cantidades que se sumaran para obtener el numerador.
Para obtener el denominador se toma el </t>
    </r>
    <r>
      <rPr>
        <strike/>
        <sz val="9"/>
        <rFont val="Arial"/>
        <family val="2"/>
      </rPr>
      <t xml:space="preserve"> </t>
    </r>
    <r>
      <rPr>
        <sz val="9"/>
        <rFont val="Arial"/>
        <family val="2"/>
      </rPr>
      <t>reporte remitido por la SDES referente al total de personas participantes que se encuentran en los centros de Cuidado Transitorio en la jornada diurna y nocturna, cantidades que se sumaran para obtener el denominador, este resultado se multiplicará por 100% obteniendo el resultado final. 
El avance acumulado del indicador se toma con base en el último dato reportado.</t>
    </r>
  </si>
  <si>
    <t>*Registro de personas con actuación de seguimiento PAI en el SIRBE reportado por el SDES (Numerador).
*Reporte de conteo de metas dado por SDES (Denominador).</t>
  </si>
  <si>
    <t xml:space="preserve">Para el periodo reportado (mes de enero),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469 participantes atendidos en la modalidad de Cuidado Transitorio durante el mes de enero, 398 participaron en estos encuentros; registrándose una participación del 84% de las personas mayores atendidas en los encuentros señalados.  Cabe recordar que la participación en cada uno de los encuentros es voluntaria, respetando siempre la autonomía y toma de decisiones de las personas mayores participantes. Sin embargo, se realizará sensibilización a las personas mayores para que participen en las diferentes actividades ofertadas en los Centros de Cuidado Transitorio. </t>
  </si>
  <si>
    <t xml:space="preserve">Para el periodo reportado (mes de febrero,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471 participantes atendidos en la modalidad de Cuidado Transitorio durante el mes de febrero, 391 participaron en estos encuentros; registrándose una participación del 84% de las personas mayores atendidas en los encuentros señalados.  Se recuerda que la participación en cada uno de los encuentros es voluntaria, respetando siempre la autonomía y toma de decisiones de las personas mayores participantes. Sin embargo, se continuará realizando sensibilización a las personas mayores para que participen en las diferentes actividades ofertadas en los Centros de Cuidado Transitorio. </t>
  </si>
  <si>
    <t xml:space="preserve">Para el periodo reportado trimestre (enero-febrero-marzo), se tomó como referencia el seguimiento a la participación de las personas mayores en los encuentros y actividades del Plan de Atención Institucional PAI. Estos encuentros buscan promover el autocuidado y la dignificación de la persona mayor. En los encuentros se abordaron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555 participantes atendidos en la modalidad de Cuidado Transitorio durante el trimestre (enero-febrero-marzo), 469 participaron en los encuentros anteriormente mencionados; registrándose una participación del 85 % de las personas mayores atendidas en los encuentros señalados.  Se recuerda que la participación en cada uno de los encuentros es voluntaria, respetando siempre la autonomía y toma de decisiones de las personas mayores participantes. 
</t>
  </si>
  <si>
    <t xml:space="preserve">13/04/2023:
Este indicador es de medición trimestral, por lo tanto el análisis debe ir redactado en este sentido, revisar que las cifras correspondan al trimestre (enero - marzo). De igual manera en las evidencias para el numerador, se adjunta la base solo con fecha de marzo y hay un total de 4184 registros, revisar.
14/04/2023:
No se generan observaciones respecto al análisis y evidencias reportados para el seguimiento del indicador. </t>
  </si>
  <si>
    <t xml:space="preserve">Para el periodo reportado (abril),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509 participantes atendidos en la modalidad de Cuidado Transitorio durante el mes de abril, 394 participaron en los encuentros anteriormente mencionados; registrándose una participación del 77 % de las personas mayores atendidas en los encuentros señalados.  Se recuerda que la participación en cada uno de los encuentros es voluntaria, respetando siempre la autonomía y toma de decisiones de las personas mayores participantes. </t>
  </si>
  <si>
    <t>Para el periodo reportado (mayo), se tomó como referencia el seguimiento a la participación de las personas mayores en los encuentros y actividades enmarcadas en el Plan de Atención Institucional PAI establecido en cada uno de los centros de Cuidado Transitorio.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491 participantes atendidos en el Servicio de Cuidado Transitorio durante el mes de mayo, 468 participaron en los encuentros anteriormente mencionados; registrándose una participación del 95% de las personas mayores atendidas en los encuentros señalados.  Se recuerda que la participación en cada uno de los encuentros es voluntaria, respetando siempre la autonomía y toma de decisiones de las personas mayores participantes.</t>
  </si>
  <si>
    <t xml:space="preserve">13/06/2023:
No se generan observaciones respecto al análisis reportado para el seguimiento del indicador. </t>
  </si>
  <si>
    <t>Para el periodo reportado (abril - mayo - junio), se tomó como referencia el seguimiento a la participación de las personas mayores en los encuentros y actividades enmarcadas en el Plan de Atención Institucional PAI establecido en cada uno de los centros de Cuidado Transitorio.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1499 participantes atendidos en el Servicio de Cuidado Transitorio durante el trimestre abril-mayo-junio, 1291 participaron en los encuentros anteriormente mencionados; registrándose una participación del 86% de las personas mayores atendidas en los encuentros señalados.  Se recuerda que la participación en cada uno de los encuentros es voluntaria, respetando siempre la autonomía y toma de decisiones de las personas mayores participantes.</t>
  </si>
  <si>
    <t xml:space="preserve">11/07/2023:
Revisar lo reportado y recordar que este indicador es de medición trimestral, no mensual, adicionalmente revisar las evidencias cargadas, tienen muchas pestañas con cifras que no son comprensibles, para poder identificar lo reportado.
12/07/2023:
No se generan observaciones respecto al análisis y evidencias reportados para el seguimiento del indicador. </t>
  </si>
  <si>
    <t>PSS-7770-008</t>
  </si>
  <si>
    <t xml:space="preserve">Porcentaje  de Personas mayores vinculadas en Redes de Cuidado Comunitario 
</t>
  </si>
  <si>
    <t>Establecer el porcentaje de personas mayores que participan como mínimo en el 75% de las actividades establecidas   en las Redes de Cuidado Comunitario.</t>
  </si>
  <si>
    <t>Realizar acciones de acompañamiento  y seguimiento a las personas mayores para su permanencia en las actividades que se desarrollen en las redes de cuidado.</t>
  </si>
  <si>
    <t>(Número de personas mayores vinculadas a las redes de cuidado comunitario / Número de personas inscritas en las Redes de Cuidado Comunitario) * 100</t>
  </si>
  <si>
    <t xml:space="preserve">
*Sistema de Información y misional (SIRBE). </t>
  </si>
  <si>
    <t>Se entiende como persona mayor vinculada en Redes de Cuidado Comunitario, aquella que participa en mínimo el 75% del total de las actividades programadas en los módulos de la estrategia.
La información se obtiene del Sistema Misional SIRBE exportando el registro de personas mayores inscritas a cursos, establecidos para cada uno de los módulos programados para la estrategia. Con esta información, se verifica la participación de cada una de las personas a las sesiones programadas, las cuales deben ser del 75% o más para que cuente como persona vinculada en las Redes de Cuidado para el cálculo del numerador. 
Por otro lado, la información que se obtiene del Sistema Misional SIRBE exportando el registro de personas mayores inscritas mediante ficha genérica de cursos establecida para cada uno de los módulos programados para la estrategia es el insumo para el denominador.
El avance acumulado del indicador se toma con base en el último dato reportado.</t>
  </si>
  <si>
    <t>*Reporte de personas mayores vinculadas - Sistema de Información misional (SIRBE). (Numerador)
*Reporte de personas inscritas en las Redes de Cuidado Comunitario - Sistema de Información misional (SIRBE). (Denominador)</t>
  </si>
  <si>
    <t>Para el periodo reportado (mes de enero), se presentó la vinculación de 61 personas mayores en la Estrategia de Redes de Cuidado Comunitario, participantes que cumplimiento con 75% de participación en las líneas de acción determinadas por la Estrategia de Redes de Cuidado Comunitario.
De este modo, se continúa con el acompañamiento y consolidación de grupos que favorezcan  la participación e integración de personas mayores del territorio, logrando atender sus intereses y gustos desde un escenario generacional e intergeneracional.</t>
  </si>
  <si>
    <t>Para el periodo reportado (mes de febrero), se presentó la vinculación de 38 personas mayores en la Estrategia de Redes de Cuidado Comunitario, participantes que cumplimiento con 75% de participación en de las líneas de acción determinadas por la Estrategia de Redes de Cuidado Comunitario.
Para este periodo se trabajó puntualmente en la cartografía local que permita la identificación de espacios de interlocución para las personas mayores, permitiendo ofertar estos espacios a personas mayores que egresan del servicio Centro Día Casa de la Sabiduría.</t>
  </si>
  <si>
    <t xml:space="preserve">Para el periodo reportado (mes de marzo), se presentó la vinculación de 40 personas mayores en la Estrategia de Redes de Cuidado Comunitario, participantes que cumplieron con el 75% de participación en de las líneas de acción determinadas por la Estrategia de Redes de Cuidado Comunitario.
Por lo tanto, el dar continuidad con la identificación de espacios para la interlocución con las personas mayores y cooperantes, permite ofertar las diferentes actividades dirigidas a personas mayores desde la estrategia y así lograr un mayor cumplimiento. </t>
  </si>
  <si>
    <t xml:space="preserve">13/04/2023:
No se generan observaciones respecto al análisis reportado para el seguimiento del indicador. </t>
  </si>
  <si>
    <t xml:space="preserve">Para el periodo reportado, no se presentaron personas mayores vinculadas en la Estrategia de Redes de Cuidado Comunitario (de acuerdo con las condiciones de reporte) que tengan cumplimiento del 75% de participación en de las líneas de acción determinadas para la Estrategia.
En este sentido, con el proceso de identificación de nuevas organizaciones de personas mayores se ha realizado un ejercicio de consolidación para que las personas mayores alcancen la vinculación, según las condiciones de atención en la Estrategia. 
Así mismo, el equipo han venido articulando acciones con 28 nuevos cooperantes identificados así: 101 Ideas - para las localidades de Bosa, Chapinero, Ciudad Bolívar, Kennedy, Puente Aranda y Teusaquillo; Casa de la justicia para la localidad de Puente Aranda;  Fundación Innova en la localidad de Teusaquillo; Manzana del cuidado-Manitas en la localidad de Ciudad Bolívar; ONG Americares en las localidades de Ciudad Bolívar, Sumapaz, Tunjuelito y Usme;  Secretaria Distrital de Salud, Subred Centro oriente en Teusaquillo; Secretaria de Seguridad, Convivencia  y Justicia en la localidad de Kennedy; Subred Centro Oriente en las localidades de Antonio Nariño, La Candelaria, Los Mártires, Rafael Uribe Uribe, San Cristóbal y Santa fe; Subred Norte en la localidad de Teusaquillo; Subred Sur Occidente en las localidades de Bosa, Fontibón y  Kennedy. </t>
  </si>
  <si>
    <t xml:space="preserve">Para el periodo reportado, la Estrategia de Redes de Cuidado Comunitario vienen consolidando los procesos de acompañamiento a grupos y organizaciones de personas mayores con las cuales se viene suministrando información, herramientas y ofertas que favorezcan el autogestión de los grupos, acorde con sus objetivos e intereses. En este sentido, para este periodo se continua con el proceso que permita la vinculación (75% de asistencia) de las personas mayores  participantes de la Estrategia. Así mismo, el equipo de la Estrategia identificó 7 nuevas organizaciones en las localidades de: Ciudad Bolívar, Kennedy (3), Rafael Uribe Uribe y Suba (2).
Finalmente, se articularon acciones con 59 nuevos cooperantes, para un total 180 cooperantes sumados a la Estrategia para mayo de 2023. </t>
  </si>
  <si>
    <t>Para el primer semestre de 2023, la Estrategia de Redes de Cuidado Comunitario presentó el acompañamiento a grupos y organizaciones de personas mayores que articularon información, herramientas u ofertas que favorezca la autogestión de los grupos, acorde con sus objetivos e intereses. En este sentido, para el periodo del 1 de enero al 30 de junio de 2023 se identificaron como participantes 1.382 personas mayores de las cuales 164 personas mayores han referenciado vinculación (75% de asistencia) a los procesos conformados. Igualmente, como parte de las acciones efectuadas para la conformación de redes y nodos comunitarios, la estrategia adelantó procesos (cursos SIRBE) programados entre 4, 10 y 14 sesiones acorde con las particularidades de las temáticas abordadas que se orientan acorde con necesidades, gustos y preferencias de las y los participantes.
Como complemento a lo anterior, en el primer semestre de 2023 se conformaron de 17 redes y nodos en 10 localidades de Bogotá; así mismo, se articularon acciones con 87 nuevos cooperantes a la Estrategia para el periodo presentado.</t>
  </si>
  <si>
    <t xml:space="preserve">11/07/2023:
No se generan observaciones respecto al análisis y evidencias reportados para el seguimiento del indicador. Sin embargo, se recomienda revisar el indicador, debido al bajo cumplimiento de la meta hasta el momento, encontrándose en rango deficiente. </t>
  </si>
  <si>
    <t>PSS-7770-010</t>
  </si>
  <si>
    <t>Personas mayores atendidas por parte del Servicio Bogotá Te Acompaña en la Vejez</t>
  </si>
  <si>
    <t xml:space="preserve">Determinar el porcentaje de personas mayores  atendidas por parte del Servicio  Bogotá Te Acompaña en la Vejez </t>
  </si>
  <si>
    <t xml:space="preserve">Generar las acciones necesarias para atender a las personas mayores, en el marco de la  implementación del Servicio Social Bogotá Te Acompaña en la Vejez </t>
  </si>
  <si>
    <t>(Número de personas mayores atendidas por parte del Servicio  Bogotá Te Acompaña en la Vejez / Número de personas mayores que solicitan el servicio en Bogotá Te Acompaña en la Vejez) * 100</t>
  </si>
  <si>
    <t>*Sistema de Información misional (SIRBE).
*Formato Registro y seguimiento de casos  (FOR-PSS-546).</t>
  </si>
  <si>
    <t>La información se obtiene del Sistema de Información misional  (SIRBE), la cual es remitida por parte de la SDES. Del reporte suministrado se tiene en cuenta el número de personas mayores atendidas por parte del Servicio  Bogotá Te Acompaña en la Vejez durante el periodo a reportar obteniendo el numerador.
De igual manera la información que se obtiene del total de registro de solicitudes de atención de personas mayores para el periodo de reporte, conforme el Formato Registro y seguimiento de casos (FOR-PSS-546) se obtiene el denominador. Esta información es suministrada por parte del Servicio Bogotá Te Acompaña en la Vejez. 
Para reportar el avance cuantitativo acumulado, se tomará la suma de cada uno de los periodos reportados.</t>
  </si>
  <si>
    <t>*Reporte de personas atendidas Sistema de Información misional  (SIRBE).
(Numerador)
*Reporte generado de la consolidación del Formato Registro y seguimiento de casos (FOR-PSS-546) diligenciado.
(Denominador)</t>
  </si>
  <si>
    <t>Para el periodo reportado (mes de marzo), se atendieron 68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t>
  </si>
  <si>
    <t xml:space="preserve">13/04/2023:
La formula del indicador está en términos de cantidad no de porcentaje, ajustar las cifras reportadas. De igual forma hace falta dentro de las evidencias el reporte de personas atendidas Sistema de Información misional  (SIRBE), para poder identificar el numerador.
17/04/2023:
No se generan observaciones respecto al análisis y evidencias reportados para el seguimiento del indicador. </t>
  </si>
  <si>
    <t>Para el periodo reportado (mes de abril), se atendieron 56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 de acuerdo con el protocolo dispuesto para tal fin.</t>
  </si>
  <si>
    <t>Para el periodo reportado (mayo), se atendieron 64 personas mayores en el servicio Bogotá Te Acompaña en la Vejez; las cuales corresponden al 98.5 % de las personas mayores en riesgo y vulneración de derechos, víctimas de violencia o en habitabilidad en calle de las 20 localidades de Bogotá, que fueron reportadas al servicio. El caso restante se allega al servicio el último día del mes, por lo que se abordará para el siguiente mes.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Se brinda asesoría jurídica en los casos de violencia, abandono y negligencia familiar,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</si>
  <si>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 xml:space="preserve">13/06/2023:
No se generan observaciones respecto al análisis y evidencias reportados para el seguimiento del indicador. </t>
  </si>
  <si>
    <t>Para el periodo reportado (junio), se atendieron 73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</si>
  <si>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11/07/2023:
No se generan observaciones respecto al análisis y evidencias reportados para el seguimiento del indicador.</t>
  </si>
  <si>
    <t>PSS-7771-001</t>
  </si>
  <si>
    <t>Circular N° 014 del 29/03/2023</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</si>
  <si>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</si>
  <si>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</si>
  <si>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</si>
  <si>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</si>
  <si>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</si>
  <si>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</si>
  <si>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</si>
  <si>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A partir del desarrollo de la fase preparatoria para la implementación de los ejercicios de sensibilización para la vigencia 2023, mediante la identificación de posibles participantes de entidades públicas y privadas, ciudadanía en general a las cuales realizar estos procesos de sensibilización, revisión y ajuste de la metodología, asignación de responsables, entre otros aspectos, el equipo de la estrategia de fortalecimiento a la inclusión EFI de la Subdirección para la Discapacidad, adelanta en el mes de enero un total de 251 ejercicios de sensibilización dirigidos a entidades como: POLICIA METROPOLITANA DE BOGOTÁ -ESTACION POLICIA USAQUEN,  POLICIA METROPOLITANA DE BOGOTÁ -ESTACION POLICIA BARRIOS UNIDOS MUDANZAS CHICO, CALL CENTER SATENA, TESSIS COLOMBIA, LIMPIEZA INSTITUCIONAL LASU SAS. 
Esta labor constante permite reducir y transformar imaginarios y comportamientos que existen acerca de la discapacidad</t>
  </si>
  <si>
    <t>13/03/2023. No se generan observaciones respecto al análisis reportado para el seguimiento del indicador.
Se recomienda iniciar el trámite de oficialización del formato denominado "matriz de acciones de sensibilización" pues se evidencia que el uso del mismo como documento no controlado, ya supera los 6 meses.</t>
  </si>
  <si>
    <t xml:space="preserve">Dando continuidad a los ejercicios de sensibilización y toma de conciencia liderados por el equipo de Fortalecimiento a la Inclusión se adelantaron en el mes de febrero un total de 367, con la participación de personas vinculadas a  entidades del sector público como: CENTRO CRECER USAQUEN, CENTRO CRECER PUENTE ARANDA, CENTRO CRECER RAFAEL URIBE URIBE, CENTRO CRECER VISTA HERMOSA, CADIS- CASA DE IGUALDAD, CODEH POLICIA - EDIFICIO SOLUZONA, COLPENSIONES, DIAN, SERVICIO NACIONAL DE APRENDIZAJE SENA, PLAZA FUNDACION DE BOSA, ESTACION POLICIA TEUSAQUILLO entidades del sector privado como: INVERSIONES JRC SAS VAPIANO, SERVICONI LTDA, TRANSCONDOR SA y personas naturales, en aras de seguir transformando los imaginarios existentes sobre la discapacidad y reducir barreras actitudinales hacia las personas con discapacidad en los diferentes entornos en los cuales buscan visibilizar sus capacidades y habilidades. </t>
  </si>
  <si>
    <t>En el mes de marzo se adelantaron 679 ejercicios de sensibilización que han permitido el cambio de imaginarios que se tienen frente a la discapacidad y la promoción de nuevas oportunidades de inclusión en los escenarios educativos y productivos, además de desvirtuar las barreras presentes y la creación de facilitadores que conlleven a la equiparación de oportunidades en igualdad de condiciones para las personas con discapacidad.
En cuanto al dato consolidado del primer trimestre de la vigencia, se lograron un total de 1297 ejercicios de sensibilización lo que equivale aun cumplimiento del 86% respecto a la meta programada, gracias al trabajo del equipo interdisciplinario de la Estrategia de Fortalecimiento a la Inclusión que han logrado sensibilizar a entidades de los sectores público y privado y ciudadanía en general acerca de la discapacidad.</t>
  </si>
  <si>
    <t>12/04/2023. No se generan observaciones respecto al análisis reportado y evidencias presentadas para el seguimiento del indicador.</t>
  </si>
  <si>
    <r>
      <t xml:space="preserve">En el mes de abril el equipo de la Estrategia de Fortalecimiento a la Inclusión mantiene su labor de transformar los imaginarios que existen alrededor de la discapacidad, es así que realizó </t>
    </r>
    <r>
      <rPr>
        <b/>
        <sz val="9"/>
        <color theme="1"/>
        <rFont val="Arial"/>
        <family val="2"/>
      </rPr>
      <t>563</t>
    </r>
    <r>
      <rPr>
        <sz val="9"/>
        <color theme="1"/>
        <rFont val="Arial"/>
        <family val="2"/>
      </rPr>
      <t xml:space="preserve"> sensibilizaciones en los entornos educativo y productivo  con el fin de promover nuevas oportunidades de inclusión que minimicen las barreras presentes en dichos entornos. 
Se destaca los ejercicios adelantados con SECRETARIA DE SEGURIDAD, POLICIA NACIONAL ESTACIÓN DE POLICIA TUNJUELITO, ESTACION POLICIA USME, FONDO NACIONAL DE AHORRO, UNIVERSIDAD PEDAGOGICA NACIONAL y NOGALL S.A, entre otras. Es así que se cuenta con un acumulado de 1860 ejercicios de sensibilización en lo corrido de la vigencia</t>
    </r>
  </si>
  <si>
    <t>11/05/2023. No se generan observaciones respecto al análisis reportado para el seguimiento del indicador.
Se recomienda avanzar en el trámite de oficialización del formato denominado "matriz de acciones de sensibilización", con el fin de contar con el mismo como documento controlado para el siguiente reporte trimestral.</t>
  </si>
  <si>
    <t xml:space="preserve">Durante el mes de mayo la Subdirección para la Discapacidad realizó 712 ejercicios de sensibilización para un total de 2572 en lo corrido de la vigencia, logrando aportar en el cambio en el imaginario que existe sobre la discapacidad y con ello posibilitar la equiparación de oportunidades en igualdad de condiciones para las personas con discapacidad, lo anterior gracias al trabajo del equipo interdisciplinario de la Estrategia de Fortalecimiento a la Inclusión que ha logrado sensibilizar a entidades de los sectores público y privado y ciudadanía en general. A continuación se relacionan las entidades con las que se adelantaron los ejercicios mencionados:
 I.E.D.CHUNIZA FAMACO, SECRETARIA DISTRITAL DESARROLLO ECONOMICO, FONDO NACIONAL DEL AHORRO, UNIVERSIDAD DE LA SALLE, DUFLO S.A., CENTRO CRECER RAFAEL URIBE URIBE, SECRETARIA DE MOVILIDAD, TOY CANTANDO, PARQUE DE LAS ARTES DE BOSA, COLEGIO INSTITUTO GUIMARC, CENTRO CRECER USAQUEN, CENTRO CRECER LA VICTORIA,  CENTRO CRECER RAFAEL URIBE, CENTRO CRECER MARTIRES, CENTRO CRECER VISTA HERMOSA, SOPORTE, TIIENDAS Y DROGUERIAS OLIMPICASECRETARIA DISTRITAL PLANEACION, MUNDO LIMPIEZA SAS, EMPRESA METRO DE BOGOTÁ, POLICIA METROPOLITANA  DE BOGOTA SALON GUFUD </t>
  </si>
  <si>
    <t>26/06/2023. No se generan observaciones respecto al análisis reportado para el seguimiento del indicador.</t>
  </si>
  <si>
    <t>El equipo de la Estrategia de Fortalecimiento a la Inclusión de la Subdirección para la Discapacidad realizó 2.204 ejercicios de sensibilización y toma de conciencia en los diferentes entornos para la disminución de barreras en el segundo trimestre de la presente vigencia, superando la meta programa en 47%. Se sensibilizaron 369 personas de entidades del sector privado, 1835 personas de entidades del sector publico, dentro de los cuales se destacan entidades como: 
- Empresa Metro de Bogotá, Fondo Nacional del Ahorro, Ministerio del Interior, Secretaria Distrital de Movilidad, Secretaria de Seguridad, Secretaria Distrital de Hábitat, Secretaria Distrital de Planeación, Secretaria Distrital de Desarrollo Económico, Alcaldías locales, entre otras.  
Para el mes de junio hubo un repunte importante en los ejercicios de sensibilización con 929 efectuados y es importante mencionar que en algunas empresas se evidencian imaginarios sociales erróneos sobre la contratación de personas con discapacidad, debido al desconocimiento de las habilidades, capacidades y destrezas en el desarrollo de las funciones que pueden desarrollar. Sigue siendo un reto y una apuesta de ciudad generar cambios en la ciudad sobre la discapacidad.</t>
  </si>
  <si>
    <t>12/07/2023. No se generan observaciones respecto al análisis reportado y evidencias presentadas para el seguimiento del indicador.</t>
  </si>
  <si>
    <t>PSS-7771-002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</si>
  <si>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</si>
  <si>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</si>
  <si>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</si>
  <si>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</si>
  <si>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</si>
  <si>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</si>
  <si>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</si>
  <si>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 xml:space="preserve">El equipo de Fortalecimiento a la Inclusión inicia en el primer mes del año,  el proceso de articulación y gestión para la vinculación de personas con discapacidad y cuidadores-as en entorno productivo, logrando un total de 8 articulaciones con entidades del sector productivo como: TESSI COLOMBIA SAS, AGENCIA DE EMPLEO COLSUBSIDIO, LIMPIEZA INSTITUCIONAL LASU SAS, PROCESO URBANO SAS, COUNTRY´S PIZZA,  CENTRO COMERCIAL CENTRO MAYOR PROPIEDAD HORIZONTAL, CONVRICOR LTDA y SEGURIDAD EL PROGRESO LTDA. 
Lo anterior con el fin de motivar y lograr la vinculación laboral de personas con discapacidad en el entorno productivo  </t>
  </si>
  <si>
    <t>13/03/2023. No se generan observaciones respecto al análisis reportado para el seguimiento del indicador.
Se recomienda iniciar el trámite de oficialización del formato denominado "Matriz de registro de gestión y articulación" pues se evidencia que el uso del mismo como documento no controlado, ya supera los 6 meses.</t>
  </si>
  <si>
    <r>
      <t>En el mes de febrero se alcanzan un total de</t>
    </r>
    <r>
      <rPr>
        <sz val="9"/>
        <color rgb="FFFF0000"/>
        <rFont val="Arial"/>
        <family val="2"/>
      </rPr>
      <t xml:space="preserve"> </t>
    </r>
    <r>
      <rPr>
        <sz val="9"/>
        <rFont val="Arial"/>
        <family val="2"/>
      </rPr>
      <t>16</t>
    </r>
    <r>
      <rPr>
        <sz val="9"/>
        <color theme="1"/>
        <rFont val="Arial"/>
        <family val="2"/>
      </rPr>
      <t xml:space="preserve"> articulaciones con entidades públicas y privadas que permitirán la inclusión en los entornos productivo y educativo de personas con discapacidad y cuidadores-as, en el corto y mediano plazo, es así como se destacan gestiones con: 
- Entorno Educativo: IED COLEGIO REPUBLICA DE CHINA, IED LA JOYA, IED JUAN FRANCISCO BERBEO, COLEGIO SALUDCOOP NORTE, IED JOSE MARIA VARGAS VILA, COLEGIO CEDID CIUDAD BOLIVAR SEDE C PERDOMO, COLEGIO GUSTAVO RESTREPO SEDE B y C, IED MARCO ANTONIO CARREÑO SEDE B, IED JAIME PARDO LEAL, IED PARAISO MIRADOR, IED CULTURA POPULAR SEDE B, IED JAZMIN SEDE B, COLEGIO AGUSTIN FERNANDEZ.
- Entorno productivo: EDITORIAL TIRANT LO BLACH SAS y SCOTIABANK COLPATRIA 
</t>
    </r>
  </si>
  <si>
    <r>
      <t xml:space="preserve">En el mes de marzo se alcanzan un total de 12 articulaciones con entidades públicas y privadas que permitirán la inclusión en los entornos productivo y educativo de personas con discapacidad y cuidadores-as, en el corto y mediano plazo, es así como se destacan gestiones con: 
- Entorno Educativo: COLEGIO PARAISO MANUELA BELTRAN TANQUE SEDE C, COLEGIO JULIO GARAVITO ARMERO, INSTITUCIÓN EDUCATIVA DISTRITAL GUSTAVO RESTREPO, IED JOSE MARIA CORDOBA, COLEGIO ENTRE NUBES SUR ORIENTAL SEDE ANIBAL, COLEGIO ALFONSO REYES ECHANDIA, COLEGIO CARLOS ALBAN HOLGUIN, IED ARABIA, COLEGIO DISTRITAL ALEMANIA UNIFICADA SEDE A.
- Entorno productivo: RUNT 2.0, GRUPO ESPECIALIZADO LOGISTICO SAS, DUFLO SERVICIOS INTEGRALES SAS
Es así que en el trimestre se logra un total de </t>
    </r>
    <r>
      <rPr>
        <b/>
        <sz val="9"/>
        <color theme="1"/>
        <rFont val="Arial"/>
        <family val="2"/>
      </rPr>
      <t>36</t>
    </r>
    <r>
      <rPr>
        <sz val="9"/>
        <color theme="1"/>
        <rFont val="Arial"/>
        <family val="2"/>
      </rPr>
      <t xml:space="preserve"> articulaciones con entidades públicas y privadas que han permitido la inclusión de 115 personas con discapacidad en los entornos educativos y productivos en clave de desarrollar y fortalecer sus proyectos de vida, gracias a la trabajo que viene adelantando el equipo interdisciplinario de la Estrategia de Fortalecimiento a la Inclusión. </t>
    </r>
  </si>
  <si>
    <t>12/04/2023. No se generan observaciones respecto al análisis reportado para el seguimiento del indicador.
Se recomienda revisar la matriz de articulaciones, pues la misma permite evidenciar las articulaciones realizadas pero no permite identificar en cuales ha sido efectiva la inclusión de personas con discapacidad, lo cual será necesario para validar el avance del indicador en el momento de su  reporte cuantitativo.</t>
  </si>
  <si>
    <r>
      <t>Durante el mes de abril se realizaron 27 articulaciones con entidades públicas y privadas que permitirán la inclusión en los entornos productivo y educativo de personas con discapacidad y cuidadores-as, en el corto y mediano plazo, es así como se destacan gestiones con: 
- Entorno Educativo: IED NUEVA ESPERANZA, INSTITUCIÓN EDUCATIVA TIBABUYES UNIVERSAL, COLEGIO EDUARDO UMAÑA LUNA, COLEGIO INEM FRANCISCO DE PAULA SANTANDER, IED ATABANZHA, COLEGIO REPUBLICA BOLIVARIANA DE VENEZUELA SEDE B, INSTITUCIÓN EDUCATIVA RAFAEL NUÑEZ, COLEGIO USMINIA IED SEDE B, IED ORLANDO FALS BORDA
- Entorno productivo: ALMARCHIVOS SA, MERCK SHARP &amp; DOHME COLOMBIA SAS, SEGURIDAD RECORD DE COLOMBIA, INDUSTRIA PANIFICADORA MACLAUSS SAS
Es así que en lo corrido del año se logra un total de 6</t>
    </r>
    <r>
      <rPr>
        <b/>
        <sz val="9"/>
        <color theme="1"/>
        <rFont val="Arial"/>
        <family val="2"/>
      </rPr>
      <t>3</t>
    </r>
    <r>
      <rPr>
        <sz val="9"/>
        <color theme="1"/>
        <rFont val="Arial"/>
        <family val="2"/>
      </rPr>
      <t xml:space="preserve"> articulaciones con entidades públicas y privadas que han permitido la inclusión de  28 personas con discapacidad y 2 cuidadores fueron incluidos en los entornos productivo y educativo en el mes, gracias a la trabajo que viene adelantando el equipo interdisciplinario de la Estrategia de Fortalecimiento a la Inclusión. </t>
    </r>
  </si>
  <si>
    <t>11/05/2023. No se generan observaciones respecto al análisis reportado para el seguimiento del indicador.
Se recomienda avanzar en el trámite de oficialización del formato denominado "Matriz de registro de gestión y articulación", con el fin de contar con el mismo como documento controlado para el reporte semestral.</t>
  </si>
  <si>
    <t xml:space="preserve">En el periodo de reporte se realizaron 27 articulaciones con entidades públicas y privadas que permitirán la inclusión en los entornos productivo y educativo de personas con discapacidad y cuidadores-as, en el corto y mediano plazo, es así como se destacan gestiones con: 
- Entorno Educativo: IED CHARRY, UNIVERSIDAD LA SALLE, COLEGIO RODRIGO LARA BONILLA, IED EL TESORO LA CUMBRE, COLEGIO REPUBLICA DOMINICANA, IED LA CONCEPCION SEDE C, COLEGIO FRANCISCO JAVIER MATIZ SEDE A, IED MANUELA BELTRAN, COLEGIO MARIA SANTA SOLEDAD, JARDIN INFANTIL CONSTRUYENDO CON GEPETTO, COLEGIO VICTORIA SEDE B, IED COLEGIO SIERRA MORENA SEDE B SANTO DOMINGO, COLEGIO CEDID CIUDAD BOLIVAR, IED COLEGIO NUEVO CHILE SEDE D, COLEGIO IED LAS AMERICAS
- Entorno productivo: PULPAFRUIT SA, GELSA GRUPO EMPRESARIAL EN LINEA SA, BANCO ARQUIDIOCESANO DE ALIMENTOS DE BOGOTÁ, LA LUCHA, GRUPO SKY INDUSTRIAL, MAC LOGISTICA ZONA FRANCA SAS, AMCOVIT LTDA, INGENIERIA Y DESARROLLO NACIONAL INALDEX SAS, NIDYA JANETH RUEDA BONILLA, PIARO IMPRESORES SAS 
Logrando un total de 90 articulaciones con entidades públicas y privadas como parte del trabajo que viene adelantando el equipo interdisciplinario de la Estrategia de Fortalecimiento a la Inclusión. </t>
  </si>
  <si>
    <t xml:space="preserve">El equipo de la Estrategia de Fortalecimiento a la Inclusión de la Subdirección para la Discapacidad adelantó acciones para la generación de oportunidades para la inclusión con la identificación y caracterización de los entornos productivos y educativos en Bogotá, con entidades tanto públicas como privadas, promoviendo la normatividad vigente con los distintos beneficios que se otorgan a las empresas que vinculen laboralmente a su planta personas con discapacidad. 
Durante el primer semestre del año se realizaron articulaciones intra e intersectoriales con entidades públicas y privadas que han permitido identificar instituciones educativas, empresas y espacios de ferias productivas que brinden oportunidades para la garantía de derechos e inclusión efectiva de las personas con discapacidad, sus familias y personas cuidadoras. Para el mes de junio se llevaron a cabo 25 articulaciones con entidades públicas y privadas que permitirán la inclusión en los entornos productivo y educativo. 
En total para el primer semestre del año 2023, se realizaron 115 articulaciones con entidades públicas y privadas del distrito capital. Entre las cuales 65 pertenecen al entorno educativo, mientras que las 50 restantes, pertenecen al entorno productivo.  Superando la meta programada del indicador en 53%, lo anterior resultado de la acogida que tanto empresarios y entidades educativas de la ciudad han tenido frente a esta apuesta institucional de inclusión de la población con discapacidad.  </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</si>
  <si>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</si>
  <si>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</si>
  <si>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</si>
  <si>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</si>
  <si>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</si>
  <si>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</si>
  <si>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</si>
  <si>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</si>
  <si>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</si>
  <si>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r>
      <t xml:space="preserve">En el mes de enero Centros Crecer adelantó un total de </t>
    </r>
    <r>
      <rPr>
        <b/>
        <sz val="9"/>
        <color theme="1"/>
        <rFont val="Arial"/>
        <family val="2"/>
      </rPr>
      <t>28</t>
    </r>
    <r>
      <rPr>
        <sz val="9"/>
        <color theme="1"/>
        <rFont val="Arial"/>
        <family val="2"/>
      </rPr>
      <t xml:space="preserve"> articulaciones con entidades públicas y privadas que ha permitido visibilizar las capacidades y habilidades de los niñas, niños y adolescentes en entornos ocupacional, cultural, deportivo, recreativo y cultural, dentro de las cuales se destacan ESCUELA DE LA BICICLETA - IDRD, BIBLIORED, FUNDACION BATUTA, IDARTES. 
En el marco de los procesos de gestión interinstitucional para promover la inclusión y el cuidado de los y las participantes de Centros Avanzar , se realizó articulación con la Subred Norte de Servicios en Salud, propiciando la implementación del programa de “Vacaciones Saludables”, en el cual participaron en actividades relacionadas con convivencia y cultura ciudadana, medio ambiente y entorno, nutrición y actividad física, lazos afectivos en familia, también se implementaron acciones psicoeducativas para que los referentes familiares y los participantes para el desarrollo de  hábitos saludables y se dio continuidad a la articulación con IDRD - estrategia en Bici, para un total de</t>
    </r>
    <r>
      <rPr>
        <b/>
        <sz val="9"/>
        <color theme="1"/>
        <rFont val="Arial"/>
        <family val="2"/>
      </rPr>
      <t xml:space="preserve"> 6</t>
    </r>
    <r>
      <rPr>
        <sz val="9"/>
        <color theme="1"/>
        <rFont val="Arial"/>
        <family val="2"/>
      </rPr>
      <t xml:space="preserve"> articulaciones en el mes.  Así mismo, el Centro Renacer adelanta </t>
    </r>
    <r>
      <rPr>
        <b/>
        <sz val="9"/>
        <color theme="1"/>
        <rFont val="Arial"/>
        <family val="2"/>
      </rPr>
      <t>6</t>
    </r>
    <r>
      <rPr>
        <sz val="9"/>
        <color theme="1"/>
        <rFont val="Arial"/>
        <family val="2"/>
      </rPr>
      <t xml:space="preserve"> articulaciones, en el marco de los procesos de gestión interinstitucional para promover la inclusión y el cuidado de los niños, niñas y adolescentes,  en el entorno educativo,  con las Instituciones Educativas Distritales para el inicio del año lectivo 2023, para el seguimiento y acompañamiento del proceso académico-escolar de tres niños, niñas y adolescentes, 
En cuanto Centros Integrarte atención interna se realizaron </t>
    </r>
    <r>
      <rPr>
        <b/>
        <sz val="9"/>
        <color theme="1"/>
        <rFont val="Arial"/>
        <family val="2"/>
      </rPr>
      <t>50</t>
    </r>
    <r>
      <rPr>
        <sz val="9"/>
        <color theme="1"/>
        <rFont val="Arial"/>
        <family val="2"/>
      </rPr>
      <t xml:space="preserve"> articulaciones, en el proceso de inclusión educativa se realizan ajustes razonables, según las habilidades y capacidades de los participantes de la modalidad, desde las competencias emocionales se inicia articulación con el Servicio Nacional de Aprendizaje SENA Regional Gualivá - Villeta con el fin de vincular en programas formativos a los participantes como parte del programa de Motivación y potencialización de habilidades, se desarrollan actividades de recreación como: fútbol de salón, baloncesto, voleibol, atletismo y juegos dinámicos. 
Respecto a Centros Integrarte Atención Externa se realiza reconocimiento del territorio y redes de apoyo comunitarias para el fortalecimiento de la línea de entorno y territorio, a través del contacto con entidades cercanas y otras ubicadas en la ciudad de Bogotá, se inicia con la inscripción  para  la preparación pre laboral y emprendimiento dirigido a personas con Discapacidad y sus familias en entornos laborales y ocupacionales con la Fundación Best Buddies Colombia,  se da continuidad a la articulación con Biblored, en el cual se brinda un espacio para referentes y cuidadores donde se aborda por medio de herramientas audiovisuales la independencia y autonomía que pueden desarrollar las personas con discapacidad  y generar en los referentes un sentido de responsabilidad en torno a los procesos que pueden lograr los participantes, es así como se logra adelantar </t>
    </r>
    <r>
      <rPr>
        <b/>
        <sz val="9"/>
        <color theme="1"/>
        <rFont val="Arial"/>
        <family val="2"/>
      </rPr>
      <t>20</t>
    </r>
    <r>
      <rPr>
        <sz val="9"/>
        <color theme="1"/>
        <rFont val="Arial"/>
        <family val="2"/>
      </rPr>
      <t xml:space="preserve"> articulaciones. </t>
    </r>
  </si>
  <si>
    <t>13/03/2023. No se generan observaciones respecto al análisis reportado para el seguimiento del indicador.
Para el reporte cuantitativo a realizar en el siguiente mes, se debe remitir la matriz con la totalidad de acciones de articulación, tal como fue definido en la evidencia del indicador.
Adicionalmente se recomienda iniciar el trámite de oficialización del formato denominado "Matriz de registro acciones de articulación transectorial" pues se evidencia que el uso del mismo como documento no controlado, ya supera los 6 meses.</t>
  </si>
  <si>
    <r>
      <t xml:space="preserve">Para el mes de febrero, el equipo interdisciplinario de Centro Crecer adelantó </t>
    </r>
    <r>
      <rPr>
        <b/>
        <sz val="9"/>
        <color theme="1"/>
        <rFont val="Arial"/>
        <family val="2"/>
      </rPr>
      <t>33</t>
    </r>
    <r>
      <rPr>
        <sz val="9"/>
        <color theme="1"/>
        <rFont val="Arial"/>
        <family val="2"/>
      </rPr>
      <t xml:space="preserve"> acciones de articulación con entidades del sector público privado en los entornos RECREATIVO, CULTURAL, DEPORTIVO, OCUPACIONAL y EDUCATIVO, se logra realizar reuniones sincrónicas y presenciales con los docentes de apoyo, coordinadores y docentes de aula de las instituciones educativas, ajustes al PIAR,  con el fin de avanzar en  el fortalecimiento del plan propuesto y los objetivos desde los enfoques académico, social y político, en tanto que el Centro Renacer adelantó </t>
    </r>
    <r>
      <rPr>
        <b/>
        <sz val="9"/>
        <color theme="1"/>
        <rFont val="Arial"/>
        <family val="2"/>
      </rPr>
      <t>3</t>
    </r>
    <r>
      <rPr>
        <sz val="9"/>
        <color theme="1"/>
        <rFont val="Arial"/>
        <family val="2"/>
      </rPr>
      <t xml:space="preserve"> articulaciones como la que se adelantó con el grupo Bancolombia para favorecer experiencias recreativas y culturales para los niños, niñas y adolescentes y sus familias y en el entorno educativo propiciando acuerdos para favorecer el proceso escolar en aula regular con enfoque inclusivo, además del acompañamiento y seguimiento al proceso de valoración de habilidades académicas de los participantes vinculados al entorno mencionado.  
En el marco de los procesos de gestión interinstitucional para promover la inclusión y el cuidado de los y las participantes de Centros Avanzar , se dio continuidad a la articulación con IDRD y Bancolombia, para un total de </t>
    </r>
    <r>
      <rPr>
        <b/>
        <sz val="9"/>
        <color theme="1"/>
        <rFont val="Arial"/>
        <family val="2"/>
      </rPr>
      <t>3</t>
    </r>
    <r>
      <rPr>
        <sz val="9"/>
        <color theme="1"/>
        <rFont val="Arial"/>
        <family val="2"/>
      </rPr>
      <t xml:space="preserve"> articulaciones en el mes.
Desde Centros Integrarte Atención Interna se inicia vinculación de inclusión educativa con los participantes, evidenciando adecuado ajuste y encuadre  pedagógico en las  instituciones  educativa, se mantiene acompañamiento continuo para favorecer la ejecución adecuada de las actividades y se logra comunicación entre los participantes y las docentes de forma autónoma para la socialización de intereses y dificultades, se realiza articulación con el IDRD donde se hacen trabajos de precisión con balón y movimientos simples dentro de un espacio recreativo, con el Jardín Botánico con espacios de interacción con la naturaleza y generación de espacios de inclusión y promoviendo nuevas habilidades y destrezas y articulan acciones con empresas permitiendo espacios para la inclusión laboral de los participantes, logrando un total de </t>
    </r>
    <r>
      <rPr>
        <b/>
        <sz val="9"/>
        <color theme="1"/>
        <rFont val="Arial"/>
        <family val="2"/>
      </rPr>
      <t>67</t>
    </r>
    <r>
      <rPr>
        <sz val="9"/>
        <color theme="1"/>
        <rFont val="Arial"/>
        <family val="2"/>
      </rPr>
      <t xml:space="preserve"> articulaciones en el mes.
Centros Integrarte Atención Externa adelantó </t>
    </r>
    <r>
      <rPr>
        <b/>
        <sz val="9"/>
        <color theme="1"/>
        <rFont val="Arial"/>
        <family val="2"/>
      </rPr>
      <t>39</t>
    </r>
    <r>
      <rPr>
        <sz val="9"/>
        <color theme="1"/>
        <rFont val="Arial"/>
        <family val="2"/>
      </rPr>
      <t xml:space="preserve"> articulaciones, es así como con el entorno deportivo, por medio de las escuelas deportivas implementadas desde el servicio, se logra afianzar la técnica de práctica como baloncesto, fútbol de salón y atletismo de los participantes, también con el Museo Interactivo Maloka, explorando las diferentes temáticas y exhibiciones disponibles, así como experiencia en el cine y taller en uno de los laboratorios (Bio, Inventores o Pequeños Inventores). Corparques también dona 18 pasaportes sociales para ingreso a parque Mundo Aventura,  con el Banco de la República realizando taller sensorial en uno de los museos de su red. De igual forma se articuló con la Corporación DECA Teatro quienes entregaron beca de un día de clase de teatro inclusivo para algunos participantes del servicio y se da continuidad a la articulación con IDRD</t>
    </r>
  </si>
  <si>
    <r>
      <t xml:space="preserve">En el período de reporte, el servicio Centros Integrarte Atención Interna realizó </t>
    </r>
    <r>
      <rPr>
        <b/>
        <sz val="9"/>
        <color theme="1"/>
        <rFont val="Arial"/>
        <family val="2"/>
      </rPr>
      <t>73</t>
    </r>
    <r>
      <rPr>
        <sz val="9"/>
        <color theme="1"/>
        <rFont val="Arial"/>
        <family val="2"/>
      </rPr>
      <t xml:space="preserve"> acciones de articulación que han permitido la participación social de las personas con discapacidad en diferentes escenarios deportivos, educativos y laborales, es de destacar las articulaciones con entidades como IDARTES, Jardín Botánico, Oficina de Desarrollo Social del municipio de San Francisco, Biblioteca Virgilio, FIDES Olimpiadas, Biblioteca Eduardo Palacios, Estadio El Campin, Fundación teatral Goyenechus, Escuela Arrayan Alto y Universidad pedagógica Nacional. 
En cuanto a los Centros Integrarte de Atención Externa se adelantaron </t>
    </r>
    <r>
      <rPr>
        <b/>
        <sz val="9"/>
        <color theme="1"/>
        <rFont val="Arial"/>
        <family val="2"/>
      </rPr>
      <t>24</t>
    </r>
    <r>
      <rPr>
        <sz val="9"/>
        <color theme="1"/>
        <rFont val="Arial"/>
        <family val="2"/>
      </rPr>
      <t xml:space="preserve"> articulaciones con entidades como COLEGIO INTEGRADO DE FONTIBÓN, SENA, Biblioteca Pública La Victoria, IDRD, OFTALENS, PNUD, IDRD, fortaleciendo la participación de los beneficiarios del servicio y sus familias, el trabajo en equipo por medio de dinámicas que permitieron espacios de relajación, manejo del tiempo libre y relaciones interpersonales en diferentes escenarios. 
Centros Avanzar realizó  </t>
    </r>
    <r>
      <rPr>
        <b/>
        <sz val="9"/>
        <color theme="1"/>
        <rFont val="Arial"/>
        <family val="2"/>
      </rPr>
      <t>6</t>
    </r>
    <r>
      <rPr>
        <sz val="9"/>
        <color theme="1"/>
        <rFont val="Arial"/>
        <family val="2"/>
      </rPr>
      <t xml:space="preserve"> articulaciones con entidades del sector educativo como IED República de Bolivia, Estación de Carabineros Parque Nacional, Fundación Gilberto Álzate Avendaño, Arte con movimiento-organización social sin ánimo de lucro, Planetario Distrital de Bogotá, Instituto Distrital de Recreación y Deporte (IDRD)logrando fortalecer los procesos de participación e inclusión en los diferentes entornos ciudadanos, mejorando la incidencia en el constructo social y promover el desarrollo de actividades lúdico recreativas en entorno institucional y familiar, propiciando espacios  y ambientes de aprendizaje, goce y disfrute en el marco del desarrollo y fortalecimiento de habilidades. 
En el marco de los procesos de inclusión liderados por el Centro Renacer logró </t>
    </r>
    <r>
      <rPr>
        <b/>
        <sz val="9"/>
        <color theme="1"/>
        <rFont val="Arial"/>
        <family val="2"/>
      </rPr>
      <t>4</t>
    </r>
    <r>
      <rPr>
        <sz val="9"/>
        <color theme="1"/>
        <rFont val="Arial"/>
        <family val="2"/>
      </rPr>
      <t xml:space="preserve"> articulaciones en el entorno educativo, con Instituciones Educativas Distritales para el inicio del año lectivo 2023 y con la Unión temporal de Engativá deportiva, con el fin de realizar procesos de integración y formación deportiva. 
Centros Crecer realizó ejercicios de articulación con Instituciones Educativas Distritales en función de la identificación de barreras y facilitadores para favorecer la inclusión de los niños, niñas y adolescentes que se encuentran en contra jornada con los docentes de apoyo y docentes de aula, se propició la inclusión de niños, niñas, adolescentes y jóvenes en actividades en el entorno recreativo, promoviendo su bienestar integral, goce y disfrute de la ciudad, en el entorno cultural, promoviendo experiencias y aprendizajes, a partir de la interacción con diversas manifestaciones y expresiones culturales y artísticas.  
En general se logró en el primer trimestre de la vigencia adelantar 407 articulaciones con entidades de los sectores públicos y privados que han permitido visibilizar las habilidades y capacidades de las personas con discapacidad en entornos culturales, recreativos, deportivos, ocupacionales y educativos, </t>
    </r>
  </si>
  <si>
    <r>
      <t xml:space="preserve">Centros Crecer realizó en el mes, diferentes articulaciones con el fin de visibilizar las capacidades y habilidades de los participantes en los entornos educativo, recreativo, cultural, deportivo y ocupacional logrando gestionar un total de 37, logrando la concertación de </t>
    </r>
    <r>
      <rPr>
        <b/>
        <sz val="9"/>
        <color theme="1"/>
        <rFont val="Arial"/>
        <family val="2"/>
      </rPr>
      <t xml:space="preserve">15, </t>
    </r>
    <r>
      <rPr>
        <sz val="9"/>
        <color theme="1"/>
        <rFont val="Arial"/>
        <family val="2"/>
      </rPr>
      <t>consolidando  redes con IDARTES, Bibliored, Universidad Pedagógica Nacional y Fundación Batuta para el desarrollo de actividades culturales y ocupacionales para la independencia de los niños, niñas, adolescentes y jóvenes del servicio. 
Desde los Centros Integrarte atención interna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de igual forma se continúan con los espacios con IDRD,IDARTES, SENA, empresa BIMBO, Stephen S.A.S entre otras.  
En el marco de la Línea de Acción para el Desarrollo de Capacidades en Entorno y Territorio y el Eje de Atención Bogotá Ciudad de Derechos del Centro Renacer, durante este mes se realizaron salidas pedagógicas relacionadas al disfrute de deporte, actividades culturales. Así mismo centros avanzar desarrollaron diferentes actividades de lúdica, juego y baile, favoreciendo espacios de goce y disfrute de los niños, niñas y adolescentes, se dio continuidad a la articulación con IDRD encargados de la estrategia en Bici, logrando la práctica de este deporte y el fortalecimiento de habilidades y capacidades motoras. 
Desde los Centros Integrarte Atención Externa, se realizó articulación con el Museo Nacional donde se promueve el espacio para las   personas con discapacidad y  referentes familiares brindando conocimiento, integrando una narración multivocal y polifónica de la historia colombiana. Todas estas actividades se realizan con el fin de incluir en otros aspectos y entornos a las personas con discapacidad fortaleciendo habilidades sociales e individuales, alcanzando experiencias significativas en su vida diaria y familiar</t>
    </r>
  </si>
  <si>
    <t>11/05/2023. No se generan observaciones respecto al análisis reportado para el seguimiento del indicador.
Se recomienda avanzar en el trámite de oficialización del formato denominado "Matriz de registro acciones de articulación transectorial", con el fin de contar con el mismo como documento controlado para el siguiente reporte trimestral.</t>
  </si>
  <si>
    <r>
      <rPr>
        <sz val="9"/>
        <rFont val="Arial"/>
        <family val="2"/>
      </rPr>
      <t xml:space="preserve">En el mes de mayo los servicios de atención dan continuidad  a las articulaciones con entidades públicas y privadas para promover los espacios de inclusión de los participantes como se describe a continuación: 
Centros Avanzar realizó articulación inter e intra institucional con el propósito de generar espacios alternos de participación y esparcimiento y fortalecer los procesos de vinculación afectiva a nivel familiar con el Parque Jaime Duque, Mundo Aventura. </t>
    </r>
    <r>
      <rPr>
        <sz val="9"/>
        <color theme="1"/>
        <rFont val="Arial"/>
        <family val="2"/>
      </rPr>
      <t xml:space="preserve">
Centro Renacer realizó articulación con la Manzana del cuidado de la localidad de Engativá y Suba, con el fin de realizar procesos de capacitación con las familias sobre los servicios y redes a las que pueden acceder con el objeto de movilizar las redes institucionales. 
En cuanto a centros crecer se realizaron procesos de orientación y seguimiento a los procesos de inclusión académica de los participantes en la modalidad de Contra jornada con el fin de brindar herramientas y apoyo en la implementación de ajustes razonables y eliminación de barreras para lograr el transito efectivo y el goce y disfrute al derecho a la educación, en el entorno deportivo se realiza entrenamiento y formación deportiva en natación, ciclismo y Taekwondo a partir de la consolidación de semilleros, escuelas y entidades deportivas públicas y privadas y se desarrollaron procesos culturales a partir de la participación en bibliotecas públicas locales y distritales para el fortalecimiento de procesos lecto – escritos y literarios; así mismo se desarrollan habilidades para el uso de tecnologías de la información y la comunicación (TIC).
En los Centros Integrarte Atención Externa se mantiene articulación con Bibliotecas Públicas generando avances cognitivos, comunicativos, culturales y sociales, además de seguir apoyando los procesos de inclusión de escenarios educativos, se realizan actividades enfocadas en lanzamientos y trabajo de fuerza en miembros superiores.  
En Centros Integrarte Atención Interna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de igual forma se continúan con los espacios de música y danza con IDARTES, permitiendo la ocupación del tiempo libre y el desarrollo de sus habilidades y destrezas. Adicionalmente se realiza acercamiento a diferentes instituciones distritales para promover la inclusión de las personas con discapacidad en los ámbitos de recreación, cultura y deporte, promoviendo el uso adecuado del tiempo libre.</t>
    </r>
  </si>
  <si>
    <r>
      <t xml:space="preserve">En el mes de junio Centros Crecer adelantó </t>
    </r>
    <r>
      <rPr>
        <b/>
        <sz val="9"/>
        <color theme="1"/>
        <rFont val="Arial"/>
        <family val="2"/>
      </rPr>
      <t>70</t>
    </r>
    <r>
      <rPr>
        <sz val="9"/>
        <color theme="1"/>
        <rFont val="Arial"/>
        <family val="2"/>
      </rPr>
      <t xml:space="preserve"> articulaciones para la inclusión en el entorno educativo mediante procesos de seguimiento, orientación y sensibilización en diferentes Instituciones Educativas Distritales, favoreciendo los procesos de inclusión y las dinámicas de enseñanza-aprendizaje, en virtud del desempeño académico de los niños, niñas y adolescentes que se encuentran en contra jornada, en el entorno deportivo se realizó articulación con las Escuelas de Formación Deportiva de las Alcaldías Locales para la vinculación y participación en diferentes modalidades deportivas, se propició la participación de la oferta cultural y artística en las diferentes localidades de la ciudad, lideradas por la Secretaría Distrital de Cultura e Idartes, se da continuidad al proceso del convenio Converge/Crea y Fundación Batuta para procesos de formación en literatura, artes electrónicas, teatro, música y danzas, favoreciendo habilidades artísticas. 
Centros Avanzar adelantó articulación con el Planetario Distrital, como un ejercicio de disfrute y goce de la ciudad, se continúan realizando articulaciones con entidades públicas y privadas como el IDRD, Laboratorio NIDOS especializado en arte, ciencia y tecnología, es así como se logra un total de </t>
    </r>
    <r>
      <rPr>
        <b/>
        <sz val="9"/>
        <color theme="1"/>
        <rFont val="Arial"/>
        <family val="2"/>
      </rPr>
      <t>12</t>
    </r>
    <r>
      <rPr>
        <sz val="9"/>
        <color theme="1"/>
        <rFont val="Arial"/>
        <family val="2"/>
      </rPr>
      <t xml:space="preserve"> articulaciones en el mes. 
En el marco de la Línea de Acción para el Desarrollo de Capacidades en Entorno y Territorio y el Eje de Atención Bogotá Ciudad de Derechos del Centro Renacer, se programaron y ejecutaron </t>
    </r>
    <r>
      <rPr>
        <b/>
        <sz val="9"/>
        <color theme="1"/>
        <rFont val="Arial"/>
        <family val="2"/>
      </rPr>
      <t>6</t>
    </r>
    <r>
      <rPr>
        <sz val="9"/>
        <color theme="1"/>
        <rFont val="Arial"/>
        <family val="2"/>
      </rPr>
      <t xml:space="preserve"> salidas pedagógicas para goce y disfrute de la ciudad, a partir de actividades culturales y deportivas. 
En el servicio Centros Integrarte Integrarte Atención Interna se adelantaron </t>
    </r>
    <r>
      <rPr>
        <b/>
        <sz val="9"/>
        <color theme="1"/>
        <rFont val="Arial"/>
        <family val="2"/>
      </rPr>
      <t xml:space="preserve">216 </t>
    </r>
    <r>
      <rPr>
        <sz val="9"/>
        <color theme="1"/>
        <rFont val="Arial"/>
        <family val="2"/>
      </rPr>
      <t xml:space="preserve">articulaciones con el fin de visibilizar las habilidades y capacidades de los participantes en diferentes entornos, en donde las personas con discapacidad interactúan con personas sin discapacidad aportando en los procesos de la reducción de barreras actitudinales, y el aprovechamiento de espacios de acuerdo con sus gustos e intereses, se continua con la articulación en los espacios culturales y artísticos con IDARTES y continúan la articulación con IDRD, en las sesiones de Rumba recreativa del Programa Recreovía entre otras acciones. 
En Centros Integrarte Atención Externa se realizaron en el mes </t>
    </r>
    <r>
      <rPr>
        <b/>
        <sz val="9"/>
        <color theme="1"/>
        <rFont val="Arial"/>
        <family val="2"/>
      </rPr>
      <t xml:space="preserve">21 </t>
    </r>
    <r>
      <rPr>
        <sz val="9"/>
        <color theme="1"/>
        <rFont val="Arial"/>
        <family val="2"/>
      </rPr>
      <t>articulaciones se destacan con el Museo de Bogotá, Impulsar Fundación Social, Jardín Botánico que han permitido la formación de los participantes en las actividades de la huerta, , IDRD  con el fin de explorar a través de la lúdica, habilidades en los participantes e incluirlos en espacios recreo deportivos. Es así que se logran 325 articulaciones  en el mes y un total de 568 articulaciones en el trimestre logrando un cumplimiento del 95% respecto a la meta programada.</t>
    </r>
  </si>
  <si>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</si>
  <si>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</si>
  <si>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</si>
  <si>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</si>
  <si>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</si>
  <si>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</si>
  <si>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t>
  </si>
  <si>
    <t>Informe cualitativo y cuantitativo</t>
  </si>
  <si>
    <r>
      <t xml:space="preserve">De acuerdo con lo reportado por el equipo técnico de Centros Crecer en el mes de enero se adelantaron un total de </t>
    </r>
    <r>
      <rPr>
        <b/>
        <sz val="9"/>
        <color theme="1"/>
        <rFont val="Arial"/>
        <family val="2"/>
      </rPr>
      <t xml:space="preserve">189 </t>
    </r>
    <r>
      <rPr>
        <sz val="9"/>
        <color theme="1"/>
        <rFont val="Arial"/>
        <family val="2"/>
      </rPr>
      <t xml:space="preserve">actividades con familias de los beneficiarios-as del servicio, en las que abordaron temáticas relacionadas con la corresponsabilidad, trabajo en casa con cada participante, refuerzo de actividades de manejo del comportamiento y se realizaron acciones de sensibilización relacionadas con los egresos por cumplimiento de mayoría de edad. 
En Centros Avanzar se implementaron </t>
    </r>
    <r>
      <rPr>
        <b/>
        <sz val="9"/>
        <color theme="1"/>
        <rFont val="Arial"/>
        <family val="2"/>
      </rPr>
      <t>55</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En Centros Integrarte Atención Interna se adelantaron </t>
    </r>
    <r>
      <rPr>
        <b/>
        <sz val="9"/>
        <color theme="1"/>
        <rFont val="Arial"/>
        <family val="2"/>
      </rPr>
      <t>186</t>
    </r>
    <r>
      <rPr>
        <sz val="9"/>
        <color theme="1"/>
        <rFont val="Arial"/>
        <family val="2"/>
      </rPr>
      <t xml:space="preserve"> actividades con familia, mediante la promoción y el fortalecimiento de los vínculos afectivos familiares a través de salidas parciales y salidas a medio familiar, visitas programadas, consensuar las actividades que se implementaran en el Programa de Estilos de Vida Saludable (PEVS), entre otras. 
En cuanto al Centro Renacer se reporta un total de </t>
    </r>
    <r>
      <rPr>
        <b/>
        <sz val="9"/>
        <color theme="1"/>
        <rFont val="Arial"/>
        <family val="2"/>
      </rPr>
      <t>41</t>
    </r>
    <r>
      <rPr>
        <sz val="9"/>
        <color theme="1"/>
        <rFont val="Arial"/>
        <family val="2"/>
      </rPr>
      <t xml:space="preserve"> actividades con familia, para el fortalecimiento de vínculos afectivos de los padrinos de corazón y los niños, niñas y adolescentes con medida de adopción que se encuentran en esta estrategia, seguimiento a la corresponsabilidad y cumplimiento de compromisos en el marco de la garantía de derechos de los niños, niñas y adolescentes reintegrados a medio familiar.
Centros Integrarte Atención Externa realizó </t>
    </r>
    <r>
      <rPr>
        <b/>
        <sz val="9"/>
        <color theme="1"/>
        <rFont val="Arial"/>
        <family val="2"/>
      </rPr>
      <t>158</t>
    </r>
    <r>
      <rPr>
        <sz val="9"/>
        <color theme="1"/>
        <rFont val="Arial"/>
        <family val="2"/>
      </rPr>
      <t xml:space="preserve"> actividades con familia, se promueve la identificación del rol adulto de las personas con discapacidad, el reconocimiento de derechos sexuales y reproductivos de las personas con discapacidad, la gestión de espacios seguros y protectores, logrando entre otros aspecto que las familias reconozcan la importancia de priorizar el bienestar emocional para cuidar la salud mental propia y de los miembros que conforman el núcleo parental, así como  mayor participación y vinculación a los espacios generados para fortalecer la vinculación familiar con los proyectos de vida de los participantes. 
A partir de la información reportada se realizan un total de 629 actividades con familias en el mes, lo que equivale a un 63% respecto a la meta programada, lo anterior teniendo en cuenta la finalización de los contratos de prestación de servicios de parte del equipo interdisciplinario en parte de los servicios a cargo de la Subdirección para la Discapacidad y la suspensión de la atención en la primera quincena del mes en Centros Crecer por vacaciones, dieron como resultado una disminución en las actividades desarrolladas con familias. </t>
    </r>
  </si>
  <si>
    <t>13/03/2023. No se generan observaciones respecto al análisis y evidencias reportadas para el seguimiento del indicador.</t>
  </si>
  <si>
    <r>
      <t xml:space="preserve">En el mes de febrero se adelantaron </t>
    </r>
    <r>
      <rPr>
        <b/>
        <sz val="9"/>
        <rFont val="Arial"/>
        <family val="2"/>
      </rPr>
      <t>189</t>
    </r>
    <r>
      <rPr>
        <sz val="9"/>
        <rFont val="Arial"/>
        <family val="2"/>
      </rPr>
      <t xml:space="preserve"> actividades con familia en Centros Crecer, relacionadas con corresponsabilidad familiar, empoderamiento frente a los procesos que se manejan en el servicio, derecho a atención en salud y suministros de medicamentos y derecho a una vivienda digna mediante la identificación de condiciones socioeconómicas, habitacionales y riesgos del entorno, redes de apoyo e identificación de dinámicas familiares y orientación en el marco del seguimiento al egreso, se abordó el tema de seguimiento a los procesos de inclusión en los que participa el NNA que egresan del servicio.
En el marco de los procesos de atención para el fortalecimiento de habilidades familiares, se llevó a cabo intervención con familia, como parte del proceso de restablecimiento de derechos, para la superación del evento que generó el ingreso a protección. De igual manera se lleva a cabo intervención con referentes afectivos, en función de promover estrategias que favorezcan el vínculo afectivo, por parte del equipo de Centro Renacer para un total de </t>
    </r>
    <r>
      <rPr>
        <b/>
        <sz val="9"/>
        <rFont val="Arial"/>
        <family val="2"/>
      </rPr>
      <t>32</t>
    </r>
    <r>
      <rPr>
        <sz val="9"/>
        <rFont val="Arial"/>
        <family val="2"/>
      </rPr>
      <t xml:space="preserve"> actividades con familia. 
Se implementaron </t>
    </r>
    <r>
      <rPr>
        <b/>
        <sz val="9"/>
        <rFont val="Arial"/>
        <family val="2"/>
      </rPr>
      <t>40</t>
    </r>
    <r>
      <rPr>
        <sz val="9"/>
        <rFont val="Arial"/>
        <family val="2"/>
      </rPr>
      <t xml:space="preserve"> intervenciones individuales con familia, desde Centros Avanzar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y espacios de bienestar para los cuidadores mediante actividad de yoga, favoreciendo el descanso desde la dimensión espiritual, construcción de relaciones de solidaridad y apoyo en el territorio, mediante encuentro en cuadra, minimizando los imaginarios sociales y culturales negativos en relación a la discapacidad.
En Centros Integrarte Atención Interna para el periodo reportado en las trece unidades operativas se realizaron </t>
    </r>
    <r>
      <rPr>
        <b/>
        <sz val="9"/>
        <rFont val="Arial"/>
        <family val="2"/>
      </rPr>
      <t xml:space="preserve">205 </t>
    </r>
    <r>
      <rPr>
        <sz val="9"/>
        <rFont val="Arial"/>
        <family val="2"/>
      </rPr>
      <t xml:space="preserve">intervenciones con referentes familiares de las personas con discapacidad atendida, mediante el fortalecimiento de la corresponsabilidad familiar en el proceso institucional  sobre su rol en el desarrollo integral y la calidad de vida de sus familiares con discapacidad. 
Durante el mes se efectuaron </t>
    </r>
    <r>
      <rPr>
        <b/>
        <sz val="9"/>
        <rFont val="Arial"/>
        <family val="2"/>
      </rPr>
      <t>114</t>
    </r>
    <r>
      <rPr>
        <sz val="9"/>
        <rFont val="Arial"/>
        <family val="2"/>
      </rPr>
      <t xml:space="preserve"> intervenciones con familia en l os CIAE, sin embargo, los grupos 7 y 10 no reportaron actividades con familias pues la atención se tuvo que suspender la mayor parte del tiempo por finalización de los contratos de la mayoría del talento humano. 
En total se adelantaron 580 actividades con familia con un cumplimiento del 58% respecto a la meta programada para el periodo, al respecto es importante mencionar que al igual que en el mes de enero,  la finalización de los contratos de prestación de servicios de parte del equipo interdisciplinario en los servicios a cargo de la Subdirección para la Discapacidad, dieron como resultado una disminución en las actividades desarrolladas con familias.</t>
    </r>
  </si>
  <si>
    <r>
      <t xml:space="preserve">El servicio Centros Integrarte Atención Interna adelantó en el mes de marzo </t>
    </r>
    <r>
      <rPr>
        <b/>
        <sz val="9"/>
        <color rgb="FF000000"/>
        <rFont val="Arial"/>
        <family val="2"/>
      </rPr>
      <t>235</t>
    </r>
    <r>
      <rPr>
        <sz val="9"/>
        <color rgb="FF000000"/>
        <rFont val="Arial"/>
        <family val="2"/>
      </rPr>
      <t xml:space="preserve"> actividades con referentes familiares de los beneficiarios vinculados en las 13 unidades operativas, que han permitido entre otros aspectos el fortalecimiento de la dinámica del cuidado de la persona con discapacidad por medio del establecimiento de acuerdos generados en el marco del acta de corresponsabilidad con los referentes familiares, el establecimiento de redes de apoyo secundarias para favorecer la calidad de vida y dinámica familiar, la generación en relación con procesos en salud de las personas con discapacidad, lo que permite la visualización de factores de apoyo y la prevención del abandono.
Centros Integrarte Atención Externa reporta </t>
    </r>
    <r>
      <rPr>
        <b/>
        <sz val="9"/>
        <color rgb="FF000000"/>
        <rFont val="Arial"/>
        <family val="2"/>
      </rPr>
      <t>103</t>
    </r>
    <r>
      <rPr>
        <sz val="9"/>
        <color rgb="FF000000"/>
        <rFont val="Arial"/>
        <family val="2"/>
      </rPr>
      <t xml:space="preserve"> intervenciones con familia en el período, logrando entre otros aspectos brindar elementos para la atención y manejo de las personas con discapacidad, mejorar el nivel de condición física mediante la práctica de ejercicios al aire libre, favoreciendo coordinación y flexibilidad, además prevenir la aparición de enfermedades degenerativas y de lesiones ocasionadas por el sedentarismo, desarrollar habilidades sociales para hacer un adecuado manejo frente al estrés.
Centros Avanzar realizó </t>
    </r>
    <r>
      <rPr>
        <b/>
        <sz val="9"/>
        <color rgb="FF000000"/>
        <rFont val="Arial"/>
        <family val="2"/>
      </rPr>
      <t>54</t>
    </r>
    <r>
      <rPr>
        <sz val="9"/>
        <color rgb="FF000000"/>
        <rFont val="Arial"/>
        <family val="2"/>
      </rPr>
      <t xml:space="preserve"> actividades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El Centro Renacer adelanta </t>
    </r>
    <r>
      <rPr>
        <b/>
        <sz val="9"/>
        <color rgb="FF000000"/>
        <rFont val="Arial"/>
        <family val="2"/>
      </rPr>
      <t>42</t>
    </r>
    <r>
      <rPr>
        <sz val="9"/>
        <color rgb="FF000000"/>
        <rFont val="Arial"/>
        <family val="2"/>
      </rPr>
      <t xml:space="preserve"> intervenciones con referentes familiares, referentes afectivos “padrinos de corazón” y “familia amiga” como parte de la estrategia de acompañamiento emocional y afectivo de los niños, niñas y adolescentes con medida de vulneración y  de adopción. 
En Centros Crecer se llevaron a cabo </t>
    </r>
    <r>
      <rPr>
        <b/>
        <sz val="9"/>
        <color rgb="FF000000"/>
        <rFont val="Arial"/>
        <family val="2"/>
      </rPr>
      <t>269</t>
    </r>
    <r>
      <rPr>
        <sz val="9"/>
        <color rgb="FF000000"/>
        <rFont val="Arial"/>
        <family val="2"/>
      </rPr>
      <t xml:space="preserve"> intervenciones con familia encaminadas a abordar comportamientos inadecuados, conductas agresivas de difícil manejo, Orientación y remisión a servicios de salud,  empoderamiento de procesos de corresponsabilidad familiar, acciones de independencia y autocuidado, garantía a los derechos de salud y educación, además del seguimiento e  identificación de condiciones socioeconómicas, habitacionales y dinámicas familiares, riesgos del entorno y consolidación de redes de apoyo. 
Es así como para el mes de marzo se logra un total de 703 actividades con referentes familiares que han permitido  lograr mayores niveles de corresponsabilidad en los procesos de atención de las personas con discapacidad vinculadas a los servicios que brinda la Subdirección para la Discapacidad en Centros Crecer, Avanzar, Renacer e Integrarte, lo que equivale a un cumplimiento del 70% respecto a la meta programada para el período, lo anterior en razón a la vinculación paulatina del talento humano y la adjudicación de los procesos competitivos, se espera que en los meses siguientes se estabilice el cumplimiento del porcentaje programado  </t>
    </r>
  </si>
  <si>
    <r>
      <t xml:space="preserve">Para el periodo de reporte el servicio Centros Crecer adelantaron </t>
    </r>
    <r>
      <rPr>
        <b/>
        <sz val="9"/>
        <color theme="1"/>
        <rFont val="Arial"/>
        <family val="2"/>
      </rPr>
      <t>280</t>
    </r>
    <r>
      <rPr>
        <sz val="9"/>
        <color theme="1"/>
        <rFont val="Arial"/>
        <family val="2"/>
      </rPr>
      <t xml:space="preserve"> actividades con familia dirigidas al reconocimiento de habilidades de los participantes en el desarrollo de actividades vocacionales y productivas, actualización de diagnósticos para trámite de vinculación educativa y fortalecer las actividades de Actividades de la vida diaria-AVD y Activas básicas cotidianas-ABC en casa, redistribución de la labor del cuidado en el marco de generar espacios de respiro y descanso sobre el cuidador entre otras. 
Centros Integrarte Atención Interna realizó </t>
    </r>
    <r>
      <rPr>
        <b/>
        <sz val="9"/>
        <color theme="1"/>
        <rFont val="Arial"/>
        <family val="2"/>
      </rPr>
      <t>181</t>
    </r>
    <r>
      <rPr>
        <sz val="9"/>
        <color theme="1"/>
        <rFont val="Arial"/>
        <family val="2"/>
      </rPr>
      <t xml:space="preserve"> intervenciones individuales con familia y </t>
    </r>
    <r>
      <rPr>
        <b/>
        <sz val="9"/>
        <color theme="1"/>
        <rFont val="Arial"/>
        <family val="2"/>
      </rPr>
      <t>25</t>
    </r>
    <r>
      <rPr>
        <sz val="9"/>
        <color theme="1"/>
        <rFont val="Arial"/>
        <family val="2"/>
      </rPr>
      <t xml:space="preserve"> actividades grupales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Centros Integrarte atención externa efectuó </t>
    </r>
    <r>
      <rPr>
        <b/>
        <sz val="9"/>
        <color theme="1"/>
        <rFont val="Arial"/>
        <family val="2"/>
      </rPr>
      <t>88</t>
    </r>
    <r>
      <rPr>
        <sz val="9"/>
        <color theme="1"/>
        <rFont val="Arial"/>
        <family val="2"/>
      </rPr>
      <t xml:space="preserve"> intervenciones con familia relacionados con la apropiación de los derechos sexuales y reproductivos de las personas con discapacidad, reconocimiento de algunos mitos, tabúes y creencias de la sexualidad en las personas con discapacidad, Higiene personal de las personas con discapacidad en casa, entre otros. 
En Centros Avanzar se realizaron </t>
    </r>
    <r>
      <rPr>
        <b/>
        <sz val="9"/>
        <color theme="1"/>
        <rFont val="Arial"/>
        <family val="2"/>
      </rPr>
      <t>80</t>
    </r>
    <r>
      <rPr>
        <sz val="9"/>
        <color theme="1"/>
        <rFont val="Arial"/>
        <family val="2"/>
      </rPr>
      <t xml:space="preserve"> intervenciones con familia, en función de fortalecer los procesos de corresponsabilidad, frente a la adherencia a controles médicos, tratamiento farmacológico y prácticas de higiene de los NNA. De igual manera se generaron herramientas para el manejo de crisis, acorde a novedades presentadas durante la atención. 
En Centros Renacer se adelantaron </t>
    </r>
    <r>
      <rPr>
        <b/>
        <sz val="9"/>
        <color theme="1"/>
        <rFont val="Arial"/>
        <family val="2"/>
      </rPr>
      <t>64</t>
    </r>
    <r>
      <rPr>
        <sz val="9"/>
        <color theme="1"/>
        <rFont val="Arial"/>
        <family val="2"/>
      </rPr>
      <t xml:space="preserve"> actividades con familia mediante acompañamiento a las visitas presenciales de la red familiar para los niños, niñas y adolescentes que se encuentran con medida de vulneración, brindando orientaciones sobre el proceso administrativo de restablecimiento de derechos, realizando seguimiento a los compromisos y verificando avances dentro del proceso y con referentes afectivos “Padrinos de corazón” como parte de la estrategia de acompañamiento emocional y afectivo, teniendo en cuenta la estabilidad comportamental y emocional de los participantes. 
Es así como se logra un cumplimiento del 72% en el indicador y se proyecta seguir incrementando durante el resto de la vigencia con el fin de cumplir con la meta establecida, con la vinculación del talento humano y la contratación de los servicios de atención tercerizados. </t>
    </r>
  </si>
  <si>
    <t>11/05/2023. Se solicita validar el reporte de intervenciones y actividades en Centro Integrarte Atención Interna, en relación con la evidencia suministrada.
12/05/2023. No se generan observaciones adicionales respecto al análisis reportado y evidencias presentadas para el seguimiento del indicador.
Se recomienda avanzar en el trámite de oficialización del formato de Informe cualitativo y cuantitativo, con el fin de contar con el mismo como documento controlado.</t>
  </si>
  <si>
    <r>
      <t xml:space="preserve">En el mes de mayo en Centros Avanzar se realizaron </t>
    </r>
    <r>
      <rPr>
        <b/>
        <sz val="9"/>
        <color theme="1"/>
        <rFont val="Arial"/>
        <family val="2"/>
      </rPr>
      <t>51</t>
    </r>
    <r>
      <rPr>
        <sz val="9"/>
        <color theme="1"/>
        <rFont val="Arial"/>
        <family val="2"/>
      </rPr>
      <t xml:space="preserve"> actividades con familia dirigidas entre otras a la participación de las familias, cuidadores y cuidadoras en espacios locales para el fortalecimiento de la política pública de discapacidad y el reconocimiento de la manzana del cuidado, favorecer las dinámicas y bienestar de las familias. 
Centro Renacer adelantó </t>
    </r>
    <r>
      <rPr>
        <b/>
        <sz val="9"/>
        <color theme="1"/>
        <rFont val="Arial"/>
        <family val="2"/>
      </rPr>
      <t>34</t>
    </r>
    <r>
      <rPr>
        <sz val="9"/>
        <color theme="1"/>
        <rFont val="Arial"/>
        <family val="2"/>
      </rPr>
      <t xml:space="preserve"> actividades con familia mediante la socialización de los procesos socio legales y seguimiento a la medida adoptada por Defensoría para garantizar los derechos de los participantes y seguimiento a compromisos de corresponsabilidad en el proceso.
En el marco del desarrollo de habilidades y capacidades familiares se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Centros Crecer logrando realizar</t>
    </r>
    <r>
      <rPr>
        <b/>
        <sz val="9"/>
        <color theme="1"/>
        <rFont val="Arial"/>
        <family val="2"/>
      </rPr>
      <t xml:space="preserve"> 399</t>
    </r>
    <r>
      <rPr>
        <sz val="9"/>
        <color theme="1"/>
        <rFont val="Arial"/>
        <family val="2"/>
      </rPr>
      <t xml:space="preserve"> actividades con familias. 
Para el caso de centros integrarte externa se realizaron </t>
    </r>
    <r>
      <rPr>
        <b/>
        <sz val="9"/>
        <color theme="1"/>
        <rFont val="Arial"/>
        <family val="2"/>
      </rPr>
      <t>111</t>
    </r>
    <r>
      <rPr>
        <sz val="9"/>
        <color theme="1"/>
        <rFont val="Arial"/>
        <family val="2"/>
      </rPr>
      <t xml:space="preserve"> acciones de intervención con familias dirigidas a conocer tecnologías de apoyo y diseños de aditamentos según tipo de discapacidad, sensibilización frente a la sexualidad y sus diferentes expresiones además de establecer pautas para el acompañamiento a las expresiones afectivas, así como al pleno goce de los derechos sexuales y reproductivos. 
En tanto que en Centros Integrarte Atención Interna se implementaron </t>
    </r>
    <r>
      <rPr>
        <b/>
        <sz val="9"/>
        <color theme="1"/>
        <rFont val="Arial"/>
        <family val="2"/>
      </rPr>
      <t>395</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Así las cosas el indicador ha tenido un cumplimiento del 99%, mostrando un avance significativo respecto a los meses anteriores. En el mes de mayo se adelantaron 990 actividades de intervención con familias en los servicios Centros Avanzar, Renacer, Crecer, Integrarte Atención Interna e Integrarte Atención Externa </t>
    </r>
    <r>
      <rPr>
        <sz val="9"/>
        <color rgb="FF000000"/>
        <rFont val="Arial"/>
        <family val="2"/>
      </rPr>
      <t xml:space="preserve">de las 1000 programadas para el período, se proyecta mantener este comportamiento en los meses siguientes de la vigencia </t>
    </r>
  </si>
  <si>
    <t>26/06/2023. No se generan observaciones respecto al análisis reportado y evidencias presentadas para el seguimiento del indicador.</t>
  </si>
  <si>
    <r>
      <t xml:space="preserve">Durante el mes de junio en el marco del desarrollo de habilidades y capacidades familiares el servicio Centros Crecer se realizó abordaje individual y grupal para la orientación de las familias frente a la importancia de promover y fortalecer el autocuidado, la autoimagen y autoconcepto de los niños, niñas y adolescentes, en los procesos de independencia y autonomía personal, seguimiento de compromisos de corresponsabilidad respecto a la asistencia de los y las participantes al servicio, con la Estrategia de Escuela de Familias Inclusivas, se socializaron rutas y canales de información para el acceso a la oferta distrital de actividades y se gestionaron procesos de formación en diferentes ámbitos (cultural, artístico, ocupacional, deportivo) para los/las participantes y sus familias, que favorezcan la generación de oportunidades de inclusión, logrando un total </t>
    </r>
    <r>
      <rPr>
        <b/>
        <sz val="9"/>
        <color theme="1"/>
        <rFont val="Arial"/>
        <family val="2"/>
      </rPr>
      <t xml:space="preserve">365 </t>
    </r>
    <r>
      <rPr>
        <sz val="9"/>
        <color theme="1"/>
        <rFont val="Arial"/>
        <family val="2"/>
      </rPr>
      <t>actividades con familia en el mes.</t>
    </r>
    <r>
      <rPr>
        <b/>
        <sz val="9"/>
        <color theme="1"/>
        <rFont val="Arial"/>
        <family val="2"/>
      </rPr>
      <t xml:space="preserve"> </t>
    </r>
    <r>
      <rPr>
        <sz val="9"/>
        <color theme="1"/>
        <rFont val="Arial"/>
        <family val="2"/>
      </rPr>
      <t xml:space="preserve">
Centros Avanzar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Así mismo se realizó acompañamiento y seguimiento de procesos de corresponsabilidad, dinámicas familiares, condiciones habitacionales, sociales y económicas que disminuyan riesgos o situaciones de vulneración de derechos de los participantes, fortaleciendo la búsqueda y consolidación de redes de apoyo logrando un total de </t>
    </r>
    <r>
      <rPr>
        <b/>
        <sz val="9"/>
        <color theme="1"/>
        <rFont val="Arial"/>
        <family val="2"/>
      </rPr>
      <t xml:space="preserve">51 </t>
    </r>
    <r>
      <rPr>
        <sz val="9"/>
        <color theme="1"/>
        <rFont val="Arial"/>
        <family val="2"/>
      </rPr>
      <t>actividades con familia.
Centros Renacer realizó</t>
    </r>
    <r>
      <rPr>
        <b/>
        <sz val="9"/>
        <color theme="1"/>
        <rFont val="Arial"/>
        <family val="2"/>
      </rPr>
      <t xml:space="preserve"> 36</t>
    </r>
    <r>
      <rPr>
        <sz val="9"/>
        <color theme="1"/>
        <rFont val="Arial"/>
        <family val="2"/>
      </rPr>
      <t xml:space="preserve"> actividades con familias orientadas al fortalecimiento de vínculos afectivos de los padrinos de corazón y los niños, niñas y adolescentes con medida de adopción que se encuentran en esta estrategia y acciones orientadas a la corresponsabilidad
En Centros Integrarte Atención Interna se implementaron </t>
    </r>
    <r>
      <rPr>
        <b/>
        <sz val="9"/>
        <color theme="1"/>
        <rFont val="Arial"/>
        <family val="2"/>
      </rPr>
      <t>206</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adultos  con discapacidad. De igual manera se generan herramientas para el manejo de crisis, acorde a novedades presentadas durante la atención, brindando herramientas frente a la comunicación asertiva, hábitos de vida saludable,  a fin de mejorar su dinámica familiar. 
En cuanto a Centros Integrarte Atención Externa en el mes de reporte se adelantaron </t>
    </r>
    <r>
      <rPr>
        <b/>
        <sz val="9"/>
        <color theme="1"/>
        <rFont val="Arial"/>
        <family val="2"/>
      </rPr>
      <t>107</t>
    </r>
    <r>
      <rPr>
        <sz val="9"/>
        <color theme="1"/>
        <rFont val="Arial"/>
        <family val="2"/>
      </rPr>
      <t xml:space="preserve"> actividades familiares mediante estrategias de comunicación dentro de su dinámica familiar, logrando autonomía en la toma de decisiones y la promoción de hábitos y estilos de vida saludables en los cuidadores, mediante actividad física. Es así que se cuenta con un total de 765 actividades con familias, con un porcentaje de cumplimiento del 77% respecto a la meta programada. Lo anterior debido a la contingencia que se presentó en el mes de junio por los procesos competitivos pendientes de los grupos de los Centros Integrarte Atención Externa, afectando en consecuencia el cumplimiento de la meta programada.</t>
    </r>
  </si>
  <si>
    <t>SG-002</t>
  </si>
  <si>
    <t>Circular 019 del 18/05/2023</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</si>
  <si>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</si>
  <si>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</si>
  <si>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</si>
  <si>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acumulado de las actividades ejecutadas con programación para el periodo / Cumplimiento programado para el periodo)*100</t>
  </si>
  <si>
    <t>Matriz del Plan de ajuste y sostenibilidad del Modelo Integrado de Planeación y Gestión (MIPG) con seguimiento trimestral.</t>
  </si>
  <si>
    <t>Para el cálculo del indicador se toma el avance promedio acumulado en las actividades con programación ejecutadas por las dependencias (numerador) y se divide entre la meta programada para el Plan durante la vigencia (denominador).
Para definir los avances acumulados en el Plan se tiene en cuenta que: para las actividades con meta creciente se toma el ultimo valor; para las actividades con meta constante se promedian los valores con programación; y para las actividades con meta tipo suma, se suman los periodos con programación.
Por ser una meta creciente, el cumplimiento anual corresponderá al resultado del último trimestre.</t>
  </si>
  <si>
    <t>En el mes de enero y en el marco del Comité Institucional de Gestión y Desempeño, se presentó para aprobación, la versión final del Plan de Ajuste y Sostenibilidad MIPG 2023, como consta en el Acta No. 03 del 20 de enero de 2023.</t>
  </si>
  <si>
    <t>15/03/2023 No se generan observaciones respecto al análisis presentado en el seguimiento al indicador de gestión. Se deja la siguiente recomendación: se debe adelantar todas las acciones pertinentes para dar cumplimiento a la meta propuesta en el siguiente periodo.</t>
  </si>
  <si>
    <t>En el mes de febrero, en el marco del Comité de Gestores del Sistema de Gestión, se presentaron los resultados del seguimiento al Plan de Ajuste y Sostenibilidad MIPG 2022 correspondientes al IV trimestre; además de las fechas para el seguimiento al Plan de Ajuste y Sostenibilidad MIPG 2023.
Adicionalmente, se avanzó en la definición de la estrategia para la divulgación del Modelo Integrado de Planeación y Gestión - MIPG, durante la vigencia 2023, como un mecanismo de fortalecimiento técnico para apoyar la implementación del modelo en la SDIS.</t>
  </si>
  <si>
    <r>
      <t>En el mes de marzo, se envió la matriz de seguimiento al Plan de Ajuste y Sostenibilidad MIPG para diligenciamiento del reporte con corte a 31 de marzo de 2023. Posteriormente, se recibieron los reportes de las dependencias líderes de las políticas de gestión y desempeño, los cuales fueron revisados y como resultado de este seguimiento, se logró un cumplimiento del 100% de los 21 productos programados para el primer trimestre. De esta manera, respecto a lo programado para la vigencia, el av</t>
    </r>
    <r>
      <rPr>
        <sz val="9"/>
        <rFont val="Arial"/>
        <family val="2"/>
      </rPr>
      <t>ance promedio acumulado en las actividades ejecutadas por las dependencias con programación es del 32%,</t>
    </r>
    <r>
      <rPr>
        <sz val="9"/>
        <color theme="1"/>
        <rFont val="Arial"/>
        <family val="2"/>
      </rPr>
      <t xml:space="preserve"> con lo cual se cumple con lo esperado para el periodo.
No obstante, se identifica la necesidad de realizar un ajuste en la programación trimestral del indicador, teniendo en cuenta su naturaleza creciente, por lo cual se procederá a solicitar el ajuste en la formulación del método de cálculo.
Adicionalmente, en el mes de marzo, en la jornada de inducción, se presentó a los gestores de dependencia y de proceso, la institucionalidad, operación y evaluación del Modelo Integrado de Planeación y Gestión- MIPG, teniendo en cuenta que para esta vigencia fueron asignados nuevos delegados.
Igualmente,  se envió el primer instrumento de socialización denominado "entérate", como estrategia de divulgación del Modelo Integrado de Planeación y Gestión MIPG para la vigencia 2023, y mecanismo de fortalecimiento técnico para apoyar la implementación del modelo en la SDIS.</t>
    </r>
  </si>
  <si>
    <t>17/04/2023 No se generan observaciones y/o recomendaciones respecto al análisis presentado en el seguimiento al indicador de gestión.</t>
  </si>
  <si>
    <t>En el mes de abril, se socializó a los delegados de las Políticas de Gobierno Digital e Integridad, la  versión 5 del Modelo Integrado de Planeación y Gestión- MIPG, haciendo énfasis en aspectos relevantes, a fin de incluirlos en los planes de acción de cada política, que están ejecución en el 2023.
Por su parte, como resultado del seguimiento realizado al Plan de Ajuste y Sostenibilidad MIPG, no se emitieron alertas a las dependencias líderes de políticas dado que el cumplimiento del plan para el primer trimestre fue del 100%. Así mismo, se gestionó la publicación en la web del primer seguimiento de la vigencia.
Adicionalmente, se envió el segundo instrumento de socialización denominado "entérate", como estrategia de divulgación del Modelo Integrado de Planeación y Gestión MIPG para la vigencia 2023, y mecanismo de fortalecimiento técnico para apoyar la implementación del modelo en la SDIS.
Finalmente, según lo informado en el seguimiento del mes de marzo, mediante memorando I2023012320 del 28/04/2023, se radicó solicitud de actualización del indicador, con el ajuste requerido en la descripción del método de cálculo.</t>
  </si>
  <si>
    <t>10/05/2023 No se generan observaciones respecto al análisis presentado en el seguimiento al indicador de gestión. Se deja la siguiente recomendación: se debe adelantar todas las acciones pertinentes para dar cumplimiento a la meta propuesta al finalizar la vigencia.</t>
  </si>
  <si>
    <t>En el marco del Comité de Gestores del Sistema de Gestión del mes de mayo, se presentaron los resultados del Plan de ajuste y sostenibilidad MIPG, del primer trimestre 2023, resaltando el cumplimiento al 100% de las actividades programadas para el periodo por parte de las dependencias líderes de las Políticas de gestión y desempeño.
Adicionalmente, se socializó la metodología FURAG para la evaluación del desempeño institucional 2022, haciendo énfasis en el diligenciamiento del Formulario Único de Reporte de Avance de Gestión- FURAG, así como los responsables o lideres de cada política, mencionando los principales elementos a tener en cuenta para su diligenciamiento. Igualmente, durante el mes de mayo, se realizó la distribución de los cuestionarios a cada delegado y líder de política para iniciar el diligenciamiento del mismo.
De otra parte, se elaboró y envió el tercer instrumento de socialización denominado "Entérate", como estrategia de divulgación del Modelo Integrado de Planeación y Gestión -MIPG- para la vigencia 2023, y mecanismo de fortalecimiento técnico para apoyar la implementación del modelo en la SDIS.</t>
  </si>
  <si>
    <t>22/06/2023 No se generan observaciones respecto al análisis presentado en el seguimiento al indicador de gestión. Se deja la siguiente recomendación: se debe adelantar todas las acciones pertinentes para dar cumplimiento a la meta propuesta en el siguiente periodo.</t>
  </si>
  <si>
    <t>Durante el mes de junio, se envió a las dependencias líderes de políticas de gestión y desempeño, la matriz para el seguimiento del segundo trimestre al Plan de Ajuste y Sostenibilidad MIPG, para su diligenciamiento y reporte de evidencias. De los 35 productos programados para el segundo trimestre, se reportó un cumplimiento del 100%. De esta manera, respecto a lo programado para la vigencia, el avance promedio acumulado en las actividades ejecutadas por las dependencias con programación es del 48%, con lo cual se cumple con lo esperado para el periodo.
De otra parte, se revisaron y consolidaron las respuestas del cuestionario del Formulario Único de Reporte de Avance de Gestión - FURAG, de cada una de las políticas, verificando las evidencias de cada una de una de ellas, como parte del seguimiento que realiza el equipo del sistema de gestión en calidad de segunda línea; producto de la revisión, se solicitó a cada delegado de política, complementar o ajustar las respuestas de acuerdo a lo solicitado en las preguntas.
Así mismo, se elaboró y envió el cuarto instrumento de socialización denominado ""Entérate"", como estrategia de divulgación del Modelo Integrado de Planeación y Gestión -MIPG- para la vigencia 2023, y mecanismo de fortalecimiento técnico para apoyar la implementación del modelo en la SDIS.</t>
  </si>
  <si>
    <t>19/07/2023 No se generan observaciones y/o recomendaciones respecto al análisis presentado en el seguimiento al indicador de gestión.</t>
  </si>
  <si>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</si>
  <si>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</si>
  <si>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</si>
  <si>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</si>
  <si>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</si>
  <si>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</si>
  <si>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</si>
  <si>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</si>
  <si>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Informes mensuales de solicitudes de desarrollo.</t>
  </si>
  <si>
    <t>Se presenta avance cualitativo de la ejecución del indicador. Durante el mes de Enero se planeó la implementación de 2 requerimientos los cuales finalizaron y se desplegaron en producción de acuerdo a lo planeado.
Listado de Temas
1 y 2) Focalización: Modificación de información de BD producción Focalización.</t>
  </si>
  <si>
    <t>Se presenta avance cualitativo de la ejecución del indicador. Durante el mes de febrero se planeó la implementación de 8 requerimientos los cuales finalizaron y se desplegaron en producción de acuerdo a lo planeado.
Listado de Temas
1 y 2) RAJ: Restauración de contraseñas de acceso
3) Focalización: Modificación de información de BD producción
4) Kactus: Actualización programa KNmCaumt y Base de Datos
5) RAD: instalación de certificado digital SSL
6) Focalización: Modificación de información de BD producción
7) SIRBE: Modificación masiva de bonos anulados
8) SIRBE: Modificación de los JOB´s de Oracle para que en el cierre del sistema se den permisos extemporáneos.</t>
  </si>
  <si>
    <t>Se presenta avance cualitativo y cuantitativo de la ejecución del indicador. Durante el mes de marzo se planeó la implementación de 3 requerimientos los cuales finalizaron y se desplegaron en producción de acuerdo a lo planeado.
Listado de Temas
1) Focalización: Se añade validación de los campos UPZ y Barrios
2 ) Focalización: Modificación de formulario de personas para corregir un error en guardado
3) Seven: actualización de service pack</t>
  </si>
  <si>
    <t>Se presenta avance cualitativo de la ejecución del indicador. Durante el mes de Abril se planeó la implementación de 7 requerimientos los cuales finalizaron y se desplegaron en producción de acuerdo a lo planeado.
Listado de Temas
1.Actualización del programa Stsordpa, en el servidor Apus
2,Actualizacion del programa reversión de movimiento presupuestal
3 Actualización del programa causación factura proveedor
4.Focalización, Base de datos (SODIO,60529)
5. SIRBE
6. Debido a incidente con SEVEN, solicitamos por favor RFC de emergencia para el reinicio del Servidor AQUARIUS, que contiene las siguientes bases de datos.,
7.Servidor AQUARIUS - Actualización del programa solicitudes de contratación
El cambio afecta todos los servicios de la entidad, el usuario percibe máximo dos (2) intermitencias en el servicio de aproximadamente 15 min., cada una mientras se reinician los dispositivos en forma posterior a la actualización</t>
  </si>
  <si>
    <t>Se presenta avance cualitativo de la ejecución del indicador. Durante el mes de Mayo se planeó la implementación de 10 requerimientos los cuales finalizaron y se desplegaron en producción de acuerdo a lo planeado.
Listado de Temas
SEVEN
1. Servidor de aplicaciones apus seven producción :Actualización del RPT SAFRpazc generado desde el programa SAFRPAZY ajuste firmas en los certificados de bienes.
2. Servidor de aplicaciones apus seven producción: Actualización del programa apertura proceso de selección.
3. Servidor de aplicaciones apus seven producción: Actualización del programa apertura proceso de selección.
4. Servidor de aplicaciones apus seven producción:
Configuración Alertas Para Envió Correo Electrónico.
FOCALIZACION 
5. Focalización, Base de datos (SODIO,60529:Modificación de información de BD producción Focalización
6. Focalización, Base de datos (SODIO,60529):Creación de Comedor en BD producción Focalización.
SIRBE
7.Sirbe:Modificar DLL Sirbe para que permita el guardado de personas en cursos
SIRBE WEB.
8.SIRBE WEB:Base de datos Misión. Sistema de información Sirbe XXI complementado. Aplicación Sirbe web.
9.Sistema misional Sirbe WebSe solicita proceder con el despliegue de ajustes en marco de la estabilización del módulo de registro de beneficiarios del software Sirbe Web
KACTUS
10. Kactus: Actualización programa KNMAUTOL</t>
  </si>
  <si>
    <t xml:space="preserve">Se presenta avance cualitativo de la ejecución del indicador. Durante el mes de Junio se planeó la implementación de 8 requerimientos los cuales finalizaron y se desplegaron en producción de acuerdo a lo planeado.
Listado de temas:
Mantenimiento de software(4 requerimientos)
1.Kactus:Actualización programa KacNoved, KAcPlant, KAcRdica, KBiDpecc
2.Kactus:Actualización programa KacNoved, KAcPlant, KAcRdica, KBiDpecc
3.Aranda:Actualizar la versión de Base de datos AQMv9 de Versión 9.5.21 a Versión 9.5.25 y el Aplicativo AQMv9 de versión 9.21.0.9. a versión 9.30.4.6, configurando Autenticación Moderna OAUTH2.0, sobre AQMv9 
4.Kactus:Registrar los programas Knmdeja y Knmescar en el servidor de aplicaciones Kactus, los cuales están instalados pero no registrados (activados)
Modificaciones de software (3 requerimientos) 
5.Seven:Ajuste Nombre responsable presupuesto en Reporte Acta de liberación de pasivos exigibles
6.Sirbe WEB: Se solicita proceder con el despliegue de ajustes en marco de la estabilización del módulo de registro de beneficiarios del software Sirbe Web
7.Focalizacion:Creación y modificación de listas de priorización Focalización
Nuevas funcionalidades (1 requerimiento) 
8.Sirbe WEB: Se solicita proceder con el despliegue para la implementación del módulo de "NUCLEOS FIJOS" en el nuevo sistema misional  SIRBE WEB.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</si>
</sst>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3" formatCode="_-* #,##0.00_-;\-* #,##0.00_-;_-* &quot;-&quot;??_-;_-@_-"/>
    <numFmt numFmtId="164" formatCode="&quot;$&quot;#,##0_);[Red]\(&quot;$&quot;#,##0\)"/>
    <numFmt numFmtId="165" formatCode="_(* #,##0.00_);_(* \(#,##0.00\);_(* &quot;-&quot;??_);_(@_)"/>
    <numFmt numFmtId="166" formatCode="0.0%"/>
    <numFmt numFmtId="167" formatCode="_-[$$-240A]\ * #,##0_-;\-[$$-240A]\ * #,##0_-;_-[$$-240A]\ * &quot;-&quot;??_-;_-@_-"/>
    <numFmt numFmtId="168" formatCode="#,##0.0"/>
  </numFmts>
  <fonts count="78"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11"/>
      <color rgb="FF9C5700"/>
      <name val="Calibri"/>
      <family val="2"/>
      <scheme val="minor"/>
    </font>
    <font>
      <sz val="12"/>
      <name val="Arial"/>
      <family val="2"/>
    </font>
    <font>
      <sz val="12"/>
      <color theme="4"/>
      <name val="Arial"/>
      <family val="2"/>
    </font>
    <font>
      <sz val="9"/>
      <color rgb="FF000000"/>
      <name val="Arial"/>
      <family val="2"/>
    </font>
    <font>
      <sz val="11"/>
      <color rgb="FF000000"/>
      <name val="Arial"/>
      <family val="2"/>
    </font>
    <font>
      <sz val="9"/>
      <color rgb="FF000000"/>
      <name val="Arial"/>
      <family val="2"/>
    </font>
    <font>
      <b/>
      <sz val="9"/>
      <color theme="1"/>
      <name val="Arial"/>
      <family val="2"/>
    </font>
    <font>
      <b/>
      <sz val="9"/>
      <name val="Arial"/>
      <family val="2"/>
    </font>
    <font>
      <sz val="9"/>
      <name val="Arial"/>
      <family val="2"/>
    </font>
    <font>
      <sz val="9"/>
      <color theme="1"/>
      <name val="Arial"/>
      <family val="2"/>
    </font>
    <font>
      <b/>
      <sz val="11"/>
      <color theme="0"/>
      <name val="Calibri"/>
      <family val="2"/>
      <scheme val="minor"/>
    </font>
    <font>
      <sz val="11"/>
      <color theme="0"/>
      <name val="Calibri"/>
      <family val="2"/>
      <scheme val="minor"/>
    </font>
    <font>
      <sz val="12"/>
      <color theme="1"/>
      <name val="Arial"/>
      <family val="2"/>
    </font>
    <font>
      <b/>
      <sz val="12"/>
      <color rgb="FF3CB1EC"/>
      <name val="Arial"/>
      <family val="2"/>
    </font>
    <font>
      <sz val="8"/>
      <color theme="1"/>
      <name val="Arial"/>
      <family val="2"/>
    </font>
    <font>
      <sz val="10"/>
      <color theme="1"/>
      <name val="Arial"/>
      <family val="2"/>
    </font>
    <font>
      <b/>
      <sz val="10"/>
      <color theme="1"/>
      <name val="Arial"/>
      <family val="2"/>
    </font>
    <font>
      <sz val="14"/>
      <color theme="1"/>
      <name val="Calibri"/>
      <family val="2"/>
      <scheme val="minor"/>
    </font>
    <font>
      <sz val="14"/>
      <color theme="1"/>
      <name val="Calibri"/>
      <family val="2"/>
    </font>
    <font>
      <sz val="11"/>
      <color theme="0"/>
      <name val="Arial"/>
      <family val="2"/>
    </font>
    <font>
      <b/>
      <sz val="14"/>
      <color rgb="FF000000"/>
      <name val="Calibri"/>
      <family val="2"/>
    </font>
    <font>
      <sz val="11"/>
      <color theme="1"/>
      <name val="Comic Sans MS"/>
      <family val="2"/>
    </font>
    <font>
      <b/>
      <sz val="14"/>
      <color theme="1"/>
      <name val="Calibri"/>
      <family val="2"/>
    </font>
    <font>
      <b/>
      <sz val="11"/>
      <color rgb="FF000000"/>
      <name val="Arial"/>
      <family val="2"/>
    </font>
    <font>
      <b/>
      <sz val="11"/>
      <name val="Arial"/>
      <family val="2"/>
    </font>
    <font>
      <sz val="11"/>
      <color indexed="8"/>
      <name val="Calibri"/>
      <family val="2"/>
    </font>
    <font>
      <sz val="10"/>
      <name val="Arial"/>
      <family val="2"/>
    </font>
    <font>
      <b/>
      <sz val="11"/>
      <color theme="1"/>
      <name val="Arial"/>
      <family val="2"/>
    </font>
    <font>
      <sz val="10"/>
      <color rgb="FF000000"/>
      <name val="Arial"/>
      <family val="2"/>
    </font>
    <font>
      <sz val="9"/>
      <color rgb="FF000000"/>
      <name val="Arial"/>
      <family val="2"/>
      <charset val="1"/>
    </font>
    <font>
      <b/>
      <sz val="11"/>
      <color theme="0"/>
      <name val="Arial"/>
      <family val="2"/>
    </font>
    <font>
      <b/>
      <sz val="9"/>
      <color rgb="FF000000"/>
      <name val="Arial"/>
      <family val="2"/>
    </font>
    <font>
      <sz val="11"/>
      <name val="Calibri"/>
      <family val="2"/>
    </font>
    <font>
      <b/>
      <sz val="9"/>
      <color rgb="FF000000"/>
      <name val="Century Gothic"/>
      <family val="2"/>
    </font>
    <font>
      <sz val="9"/>
      <color rgb="FF000000"/>
      <name val="Century Gothic"/>
      <family val="2"/>
    </font>
    <font>
      <u/>
      <sz val="9"/>
      <color rgb="FF2F75B5"/>
      <name val="Arial"/>
      <family val="2"/>
    </font>
    <font>
      <sz val="11"/>
      <color rgb="FF000000"/>
      <name val="Calibri"/>
      <family val="2"/>
    </font>
    <font>
      <sz val="9"/>
      <color rgb="FF000000"/>
      <name val="Arial"/>
    </font>
    <font>
      <sz val="11"/>
      <color theme="1"/>
      <name val="Arial"/>
    </font>
    <font>
      <b/>
      <sz val="9"/>
      <color rgb="FF000000"/>
      <name val="Arial"/>
    </font>
    <font>
      <sz val="10"/>
      <color rgb="FF000000"/>
      <name val="Arial"/>
      <charset val="1"/>
    </font>
    <font>
      <sz val="9"/>
      <color rgb="FFFF0000"/>
      <name val="Arial"/>
      <family val="2"/>
    </font>
    <font>
      <sz val="9"/>
      <color rgb="FFFF0000"/>
      <name val="Arial"/>
      <charset val="1"/>
    </font>
    <font>
      <b/>
      <sz val="10"/>
      <name val="Arial"/>
      <family val="2"/>
    </font>
    <font>
      <sz val="10"/>
      <color rgb="FF00B050"/>
      <name val="Arial"/>
      <family val="2"/>
    </font>
    <font>
      <sz val="10"/>
      <color rgb="FFFF0000"/>
      <name val="Arial"/>
      <family val="2"/>
    </font>
    <font>
      <strike/>
      <sz val="10"/>
      <color rgb="FFFF0000"/>
      <name val="Arial"/>
      <family val="2"/>
    </font>
    <font>
      <i/>
      <sz val="10"/>
      <color theme="4"/>
      <name val="Arial"/>
      <family val="2"/>
    </font>
    <font>
      <i/>
      <sz val="10"/>
      <name val="Arial"/>
      <family val="2"/>
    </font>
    <font>
      <strike/>
      <sz val="10"/>
      <name val="Arial"/>
      <family val="2"/>
    </font>
    <font>
      <sz val="10"/>
      <color rgb="FF444444"/>
      <name val="Arial"/>
      <family val="2"/>
    </font>
    <font>
      <sz val="10"/>
      <color theme="6" tint="-0.249977111117893"/>
      <name val="Arial"/>
      <family val="2"/>
    </font>
    <font>
      <b/>
      <sz val="10"/>
      <color rgb="FF7030A0"/>
      <name val="Arial"/>
      <family val="2"/>
    </font>
    <font>
      <sz val="10"/>
      <color theme="4"/>
      <name val="Arial"/>
      <family val="2"/>
    </font>
    <font>
      <sz val="12"/>
      <color theme="0"/>
      <name val="Arial"/>
      <family val="2"/>
    </font>
    <font>
      <sz val="10"/>
      <color theme="0"/>
      <name val="Arial"/>
      <family val="2"/>
    </font>
    <font>
      <strike/>
      <sz val="9"/>
      <name val="Arial"/>
      <family val="2"/>
    </font>
    <font>
      <sz val="9"/>
      <color theme="0"/>
      <name val="Arial"/>
      <family val="2"/>
    </font>
    <font>
      <strike/>
      <sz val="9"/>
      <color rgb="FFFF0000"/>
      <name val="Arial"/>
      <family val="2"/>
    </font>
    <font>
      <b/>
      <sz val="9"/>
      <color rgb="FF7030A0"/>
      <name val="Arial"/>
      <family val="2"/>
    </font>
    <font>
      <sz val="9"/>
      <color rgb="FF7030A0"/>
      <name val="Arial"/>
      <family val="2"/>
    </font>
    <font>
      <u/>
      <sz val="9"/>
      <color theme="1"/>
      <name val="Arial"/>
      <family val="2"/>
    </font>
    <font>
      <i/>
      <sz val="9"/>
      <color theme="1"/>
      <name val="Arial"/>
      <family val="2"/>
    </font>
    <font>
      <i/>
      <strike/>
      <sz val="9"/>
      <color theme="1"/>
      <name val="Arial"/>
      <family val="2"/>
    </font>
    <font>
      <i/>
      <sz val="9"/>
      <name val="Arial"/>
      <family val="2"/>
    </font>
    <font>
      <sz val="9"/>
      <color theme="1"/>
      <name val="Calibri"/>
      <family val="2"/>
      <scheme val="minor"/>
    </font>
    <font>
      <i/>
      <sz val="9"/>
      <color indexed="8"/>
      <name val="Arial"/>
      <family val="2"/>
    </font>
    <font>
      <sz val="9"/>
      <color indexed="8"/>
      <name val="Arial"/>
      <family val="2"/>
    </font>
    <font>
      <sz val="8"/>
      <color rgb="FF000000"/>
      <name val="Arial"/>
      <family val="2"/>
    </font>
    <font>
      <sz val="9"/>
      <color rgb="FF00B050"/>
      <name val="Arial"/>
      <family val="2"/>
    </font>
    <font>
      <i/>
      <strike/>
      <sz val="9"/>
      <color rgb="FFFF0000"/>
      <name val="Arial"/>
      <family val="2"/>
    </font>
    <font>
      <b/>
      <sz val="9"/>
      <color theme="0"/>
      <name val="Arial"/>
      <family val="2"/>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rgb="FF000000"/>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rgb="FFFFFFFF"/>
      </patternFill>
    </fill>
    <fill>
      <patternFill patternType="solid">
        <fgColor rgb="FFFFFF00"/>
        <bgColor indexed="64"/>
      </patternFill>
    </fill>
    <fill>
      <patternFill patternType="solid">
        <fgColor theme="0"/>
        <bgColor rgb="FFFFEB9C"/>
      </patternFill>
    </fill>
    <fill>
      <patternFill patternType="solid">
        <fgColor theme="5"/>
      </patternFill>
    </fill>
    <fill>
      <patternFill patternType="solid">
        <fgColor rgb="FFFCE4D6"/>
        <bgColor rgb="FFFCE4D6"/>
      </patternFill>
    </fill>
    <fill>
      <patternFill patternType="solid">
        <fgColor rgb="FFFFFFFF"/>
        <bgColor rgb="FF000000"/>
      </patternFill>
    </fill>
    <fill>
      <patternFill patternType="solid">
        <fgColor rgb="FFD9D9D9"/>
        <bgColor rgb="FF000000"/>
      </patternFill>
    </fill>
    <fill>
      <patternFill patternType="solid">
        <fgColor theme="6" tint="0.79998168889431442"/>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right style="hair">
        <color indexed="64"/>
      </right>
      <top style="hair">
        <color indexed="64"/>
      </top>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999999"/>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rgb="FFC65911"/>
      </bottom>
      <diagonal/>
    </border>
    <border>
      <left style="medium">
        <color rgb="FFC65911"/>
      </left>
      <right style="thin">
        <color indexed="64"/>
      </right>
      <top style="thin">
        <color indexed="64"/>
      </top>
      <bottom style="medium">
        <color rgb="FFC65911"/>
      </bottom>
      <diagonal/>
    </border>
    <border>
      <left style="medium">
        <color rgb="FFC65911"/>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medium">
        <color theme="9" tint="-0.24994659260841701"/>
      </right>
      <top style="thin">
        <color indexed="64"/>
      </top>
      <bottom style="thin">
        <color indexed="64"/>
      </bottom>
      <diagonal/>
    </border>
    <border>
      <left style="hair">
        <color indexed="64"/>
      </left>
      <right style="hair">
        <color indexed="64"/>
      </right>
      <top style="hair">
        <color indexed="64"/>
      </top>
      <bottom style="thin">
        <color theme="4" tint="0.39997558519241921"/>
      </bottom>
      <diagonal/>
    </border>
    <border>
      <left/>
      <right style="hair">
        <color indexed="64"/>
      </right>
      <top/>
      <bottom/>
      <diagonal/>
    </border>
    <border>
      <left style="thin">
        <color rgb="FF000000"/>
      </left>
      <right style="thin">
        <color rgb="FF000000"/>
      </right>
      <top style="thin">
        <color rgb="FF000000"/>
      </top>
      <bottom style="thin">
        <color rgb="FF000000"/>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
      <left/>
      <right style="hair">
        <color rgb="FF000000"/>
      </right>
      <top style="hair">
        <color rgb="FF000000"/>
      </top>
      <bottom style="hair">
        <color rgb="FF000000"/>
      </bottom>
      <diagonal/>
    </border>
    <border>
      <left style="hair">
        <color indexed="64"/>
      </left>
      <right style="hair">
        <color indexed="64"/>
      </right>
      <top style="hair">
        <color indexed="64"/>
      </top>
      <bottom style="dotted">
        <color rgb="FF000000"/>
      </bottom>
      <diagonal/>
    </border>
    <border>
      <left/>
      <right/>
      <top style="hair">
        <color rgb="FF000000"/>
      </top>
      <bottom style="hair">
        <color rgb="FF000000"/>
      </bottom>
      <diagonal/>
    </border>
    <border>
      <left style="hair">
        <color indexed="64"/>
      </left>
      <right style="hair">
        <color indexed="64"/>
      </right>
      <top/>
      <bottom style="dotted">
        <color rgb="FF000000"/>
      </bottom>
      <diagonal/>
    </border>
    <border>
      <left style="hair">
        <color indexed="64"/>
      </left>
      <right style="hair">
        <color indexed="64"/>
      </right>
      <top style="dotted">
        <color rgb="FF000000"/>
      </top>
      <bottom style="dotted">
        <color rgb="FF000000"/>
      </bottom>
      <diagonal/>
    </border>
  </borders>
  <cellStyleXfs count="23">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6" fillId="5" borderId="0" applyNumberFormat="0" applyBorder="0" applyAlignment="0" applyProtection="0"/>
    <xf numFmtId="41" fontId="1" fillId="0" borderId="0" applyFont="0" applyFill="0" applyBorder="0" applyAlignment="0" applyProtection="0"/>
    <xf numFmtId="0" fontId="17" fillId="17" borderId="0" applyNumberFormat="0" applyBorder="0" applyAlignment="0" applyProtection="0"/>
    <xf numFmtId="0" fontId="27"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31" fillId="0" borderId="0" applyFont="0" applyFill="0" applyBorder="0" applyAlignment="0" applyProtection="0"/>
    <xf numFmtId="0" fontId="32" fillId="0" borderId="0"/>
    <xf numFmtId="9" fontId="3" fillId="0" borderId="0" applyFont="0" applyFill="0" applyBorder="0" applyAlignment="0" applyProtection="0"/>
    <xf numFmtId="43" fontId="32" fillId="0" borderId="0" applyFont="0" applyFill="0" applyBorder="0" applyAlignment="0" applyProtection="0"/>
    <xf numFmtId="0" fontId="3" fillId="0" borderId="0"/>
    <xf numFmtId="41" fontId="32" fillId="0" borderId="0" applyFont="0" applyFill="0" applyBorder="0" applyAlignment="0" applyProtection="0"/>
    <xf numFmtId="9" fontId="38" fillId="0" borderId="0" applyFont="0" applyFill="0" applyBorder="0" applyAlignment="0" applyProtection="0"/>
    <xf numFmtId="43" fontId="3" fillId="0" borderId="0" applyFont="0" applyFill="0" applyBorder="0" applyAlignment="0" applyProtection="0"/>
    <xf numFmtId="0" fontId="6" fillId="5" borderId="0" applyNumberFormat="0" applyBorder="0" applyAlignment="0" applyProtection="0"/>
    <xf numFmtId="41" fontId="3" fillId="0" borderId="0" applyFont="0" applyFill="0" applyBorder="0" applyAlignment="0" applyProtection="0"/>
    <xf numFmtId="9" fontId="1" fillId="0" borderId="0" applyFont="0" applyFill="0" applyBorder="0" applyAlignment="0" applyProtection="0"/>
  </cellStyleXfs>
  <cellXfs count="824">
    <xf numFmtId="0" fontId="0" fillId="0" borderId="0" xfId="0"/>
    <xf numFmtId="0" fontId="12" fillId="11" borderId="16" xfId="0" applyFont="1" applyFill="1" applyBorder="1" applyAlignment="1">
      <alignment horizontal="left" vertical="center"/>
    </xf>
    <xf numFmtId="0" fontId="12" fillId="12" borderId="16" xfId="0" applyFont="1" applyFill="1" applyBorder="1" applyAlignment="1">
      <alignment horizontal="left" vertical="center"/>
    </xf>
    <xf numFmtId="0" fontId="13" fillId="12" borderId="16" xfId="0" applyFont="1" applyFill="1" applyBorder="1" applyAlignment="1">
      <alignment horizontal="left" vertical="center"/>
    </xf>
    <xf numFmtId="0" fontId="13" fillId="13" borderId="16" xfId="0" applyFont="1" applyFill="1" applyBorder="1" applyAlignment="1">
      <alignment horizontal="left" vertical="center" wrapText="1"/>
    </xf>
    <xf numFmtId="0" fontId="13" fillId="13" borderId="16" xfId="0" applyFont="1" applyFill="1" applyBorder="1" applyAlignment="1">
      <alignment horizontal="left" vertical="center"/>
    </xf>
    <xf numFmtId="14" fontId="13" fillId="13" borderId="16" xfId="0" applyNumberFormat="1" applyFont="1" applyFill="1" applyBorder="1" applyAlignment="1">
      <alignment horizontal="left" vertical="center"/>
    </xf>
    <xf numFmtId="0" fontId="12" fillId="2" borderId="16" xfId="0" applyFont="1" applyFill="1" applyBorder="1" applyAlignment="1">
      <alignment horizontal="left" vertical="center"/>
    </xf>
    <xf numFmtId="0" fontId="14" fillId="0" borderId="16" xfId="0" applyFont="1" applyBorder="1" applyAlignment="1">
      <alignment horizontal="left" vertical="center" wrapText="1"/>
    </xf>
    <xf numFmtId="0" fontId="15" fillId="0" borderId="16" xfId="0" applyFont="1" applyBorder="1" applyAlignment="1">
      <alignment horizontal="left" vertical="center" wrapText="1"/>
    </xf>
    <xf numFmtId="0" fontId="15" fillId="0" borderId="16" xfId="0" applyFont="1" applyBorder="1" applyAlignment="1">
      <alignment horizontal="left" vertical="center"/>
    </xf>
    <xf numFmtId="0" fontId="15" fillId="2" borderId="16" xfId="0" applyFont="1" applyFill="1" applyBorder="1" applyAlignment="1">
      <alignment horizontal="left" vertical="center" wrapText="1"/>
    </xf>
    <xf numFmtId="0" fontId="14" fillId="14" borderId="16" xfId="0" applyFont="1" applyFill="1" applyBorder="1" applyAlignment="1">
      <alignment horizontal="left" vertical="center" wrapText="1"/>
    </xf>
    <xf numFmtId="0" fontId="12" fillId="0" borderId="16" xfId="0" applyFont="1" applyBorder="1" applyAlignment="1">
      <alignment horizontal="left" vertical="center" wrapText="1"/>
    </xf>
    <xf numFmtId="14" fontId="15" fillId="0" borderId="16" xfId="0" applyNumberFormat="1" applyFont="1" applyBorder="1" applyAlignment="1">
      <alignment horizontal="left" vertical="center"/>
    </xf>
    <xf numFmtId="0" fontId="15" fillId="15" borderId="16" xfId="0" applyFont="1" applyFill="1" applyBorder="1" applyAlignment="1">
      <alignment horizontal="left" vertical="center" wrapText="1"/>
    </xf>
    <xf numFmtId="0" fontId="14" fillId="16" borderId="16" xfId="5" applyFont="1" applyFill="1" applyBorder="1" applyAlignment="1" applyProtection="1">
      <alignment horizontal="left" vertical="center" wrapText="1"/>
    </xf>
    <xf numFmtId="0" fontId="14" fillId="2" borderId="16" xfId="0" applyFont="1" applyFill="1" applyBorder="1" applyAlignment="1">
      <alignment horizontal="left" vertical="center" wrapText="1"/>
    </xf>
    <xf numFmtId="3" fontId="15" fillId="2" borderId="16" xfId="0" applyNumberFormat="1" applyFont="1" applyFill="1" applyBorder="1" applyAlignment="1">
      <alignment horizontal="left" vertical="center" wrapText="1"/>
    </xf>
    <xf numFmtId="0" fontId="9" fillId="2" borderId="16" xfId="0" applyFont="1" applyFill="1" applyBorder="1" applyAlignment="1">
      <alignment horizontal="left" vertical="center" wrapText="1"/>
    </xf>
    <xf numFmtId="0" fontId="18" fillId="2" borderId="0" xfId="0" applyFont="1" applyFill="1" applyAlignment="1" applyProtection="1">
      <alignment vertical="center"/>
      <protection hidden="1"/>
    </xf>
    <xf numFmtId="0" fontId="19" fillId="2" borderId="0" xfId="0" applyFont="1" applyFill="1" applyAlignment="1" applyProtection="1">
      <alignment vertical="center"/>
      <protection hidden="1"/>
    </xf>
    <xf numFmtId="0" fontId="20" fillId="0" borderId="0" xfId="0" applyFont="1" applyAlignment="1">
      <alignment horizontal="center" vertical="center"/>
    </xf>
    <xf numFmtId="0" fontId="0" fillId="0" borderId="0" xfId="0" applyAlignment="1">
      <alignment horizontal="center"/>
    </xf>
    <xf numFmtId="0" fontId="21" fillId="0" borderId="0" xfId="0" applyFont="1"/>
    <xf numFmtId="41" fontId="21" fillId="0" borderId="0" xfId="6" applyFont="1"/>
    <xf numFmtId="0" fontId="22" fillId="9" borderId="1" xfId="0" applyFont="1" applyFill="1" applyBorder="1" applyAlignment="1">
      <alignment horizontal="center" vertical="center"/>
    </xf>
    <xf numFmtId="41" fontId="22" fillId="9" borderId="1" xfId="6" applyFont="1" applyFill="1" applyBorder="1" applyAlignment="1">
      <alignment horizontal="center" vertical="center"/>
    </xf>
    <xf numFmtId="41" fontId="22" fillId="9" borderId="3" xfId="6" applyFont="1" applyFill="1" applyBorder="1" applyAlignment="1">
      <alignment horizontal="center" vertical="center" wrapText="1"/>
    </xf>
    <xf numFmtId="41" fontId="22" fillId="9" borderId="17" xfId="6" applyFont="1" applyFill="1" applyBorder="1" applyAlignment="1">
      <alignment horizontal="center" vertical="center"/>
    </xf>
    <xf numFmtId="41" fontId="22" fillId="9" borderId="18" xfId="6" applyFont="1" applyFill="1" applyBorder="1" applyAlignment="1">
      <alignment horizontal="center" vertical="center"/>
    </xf>
    <xf numFmtId="41" fontId="21" fillId="0" borderId="1" xfId="6" applyFont="1" applyBorder="1"/>
    <xf numFmtId="41" fontId="21" fillId="0" borderId="3" xfId="6" applyFont="1" applyBorder="1"/>
    <xf numFmtId="9" fontId="0" fillId="0" borderId="1" xfId="1" applyFont="1" applyBorder="1" applyAlignment="1">
      <alignment horizontal="center"/>
    </xf>
    <xf numFmtId="0" fontId="21" fillId="0" borderId="1" xfId="0" applyFont="1" applyBorder="1" applyAlignment="1">
      <alignment horizontal="center"/>
    </xf>
    <xf numFmtId="0" fontId="21" fillId="0" borderId="1" xfId="0" applyFont="1" applyBorder="1"/>
    <xf numFmtId="0" fontId="0" fillId="0" borderId="19" xfId="0" applyBorder="1"/>
    <xf numFmtId="0" fontId="3" fillId="0" borderId="0" xfId="3"/>
    <xf numFmtId="0" fontId="21" fillId="0" borderId="0" xfId="0" applyFont="1" applyAlignment="1">
      <alignment horizontal="center"/>
    </xf>
    <xf numFmtId="41" fontId="22" fillId="0" borderId="1" xfId="6" applyFont="1" applyBorder="1"/>
    <xf numFmtId="41" fontId="22" fillId="0" borderId="3" xfId="6" applyFont="1" applyBorder="1"/>
    <xf numFmtId="41" fontId="0" fillId="0" borderId="0" xfId="6" applyFont="1"/>
    <xf numFmtId="41" fontId="0" fillId="0" borderId="0" xfId="0" applyNumberFormat="1"/>
    <xf numFmtId="0" fontId="23" fillId="0" borderId="0" xfId="0" applyFont="1"/>
    <xf numFmtId="0" fontId="24" fillId="0" borderId="0" xfId="0" applyFont="1" applyAlignment="1">
      <alignment horizontal="center" vertical="center"/>
    </xf>
    <xf numFmtId="0" fontId="24" fillId="0" borderId="0" xfId="0" applyFont="1" applyAlignment="1">
      <alignment horizontal="center" vertical="center" wrapText="1"/>
    </xf>
    <xf numFmtId="0" fontId="25" fillId="17" borderId="1" xfId="7" applyNumberFormat="1" applyFont="1" applyBorder="1" applyAlignment="1" applyProtection="1">
      <alignment horizontal="center" vertical="center" wrapText="1"/>
    </xf>
    <xf numFmtId="42" fontId="23" fillId="0" borderId="0" xfId="0" applyNumberFormat="1" applyFont="1"/>
    <xf numFmtId="0" fontId="5" fillId="18" borderId="1" xfId="0" applyFont="1" applyFill="1" applyBorder="1" applyAlignment="1">
      <alignment horizontal="center" vertical="center" wrapText="1"/>
    </xf>
    <xf numFmtId="0" fontId="26" fillId="19" borderId="1" xfId="0" applyFont="1" applyFill="1" applyBorder="1" applyAlignment="1">
      <alignment horizontal="center" vertical="center"/>
    </xf>
    <xf numFmtId="9" fontId="5" fillId="0" borderId="1" xfId="0" applyNumberFormat="1" applyFont="1" applyBorder="1" applyAlignment="1">
      <alignment horizontal="center" vertical="center" wrapText="1"/>
    </xf>
    <xf numFmtId="9" fontId="26" fillId="19" borderId="1"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xf numFmtId="9" fontId="5" fillId="18" borderId="1" xfId="0" applyNumberFormat="1" applyFont="1" applyFill="1" applyBorder="1" applyAlignment="1">
      <alignment horizontal="center" vertical="center" wrapText="1"/>
    </xf>
    <xf numFmtId="9" fontId="5" fillId="19" borderId="1" xfId="0" applyNumberFormat="1" applyFont="1" applyFill="1" applyBorder="1" applyAlignment="1">
      <alignment horizontal="center" vertical="center" wrapText="1"/>
    </xf>
    <xf numFmtId="0" fontId="28" fillId="0" borderId="1" xfId="8" applyFont="1" applyBorder="1" applyAlignment="1" applyProtection="1">
      <alignment horizontal="center" vertical="center"/>
      <protection locked="0"/>
    </xf>
    <xf numFmtId="0" fontId="5" fillId="0" borderId="1" xfId="0" applyFont="1" applyBorder="1" applyAlignment="1">
      <alignment wrapText="1"/>
    </xf>
    <xf numFmtId="0" fontId="29"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30" fillId="0" borderId="1" xfId="0" applyFont="1" applyBorder="1" applyAlignment="1">
      <alignment horizontal="center" vertical="center" wrapText="1"/>
    </xf>
    <xf numFmtId="0" fontId="5" fillId="18" borderId="1" xfId="0" applyFont="1" applyFill="1" applyBorder="1" applyAlignment="1">
      <alignment wrapText="1"/>
    </xf>
    <xf numFmtId="0" fontId="5" fillId="19" borderId="1" xfId="0" applyFont="1" applyFill="1" applyBorder="1" applyAlignment="1">
      <alignment horizontal="center" vertical="center" wrapText="1"/>
    </xf>
    <xf numFmtId="0" fontId="24" fillId="0" borderId="9" xfId="0" applyFont="1" applyBorder="1" applyAlignment="1">
      <alignment horizontal="center" vertical="center"/>
    </xf>
    <xf numFmtId="0" fontId="24" fillId="0" borderId="20" xfId="0" applyFont="1" applyBorder="1" applyAlignment="1">
      <alignment horizontal="center" vertical="center"/>
    </xf>
    <xf numFmtId="9" fontId="24" fillId="0" borderId="20" xfId="0" applyNumberFormat="1" applyFont="1" applyBorder="1" applyAlignment="1">
      <alignment horizontal="center" vertical="center"/>
    </xf>
    <xf numFmtId="9" fontId="24" fillId="0" borderId="0" xfId="1" applyFont="1" applyFill="1" applyBorder="1" applyAlignment="1" applyProtection="1">
      <alignment horizontal="center" vertical="center"/>
    </xf>
    <xf numFmtId="0" fontId="0" fillId="0" borderId="0" xfId="0" applyAlignment="1">
      <alignment horizontal="center" vertical="center"/>
    </xf>
    <xf numFmtId="16" fontId="24" fillId="0" borderId="0" xfId="0" applyNumberFormat="1" applyFont="1" applyAlignment="1">
      <alignment horizontal="center" vertical="center"/>
    </xf>
    <xf numFmtId="0" fontId="0" fillId="0" borderId="0" xfId="0" applyAlignment="1">
      <alignment horizontal="center" vertical="center" wrapText="1"/>
    </xf>
    <xf numFmtId="0" fontId="4" fillId="0" borderId="1" xfId="0" applyFont="1" applyBorder="1" applyAlignment="1">
      <alignment vertical="center" wrapText="1"/>
    </xf>
    <xf numFmtId="0" fontId="5" fillId="0" borderId="21" xfId="0" applyFont="1" applyBorder="1" applyAlignment="1">
      <alignment wrapText="1"/>
    </xf>
    <xf numFmtId="0" fontId="5" fillId="0" borderId="13" xfId="0" applyFont="1" applyBorder="1" applyAlignment="1">
      <alignment wrapText="1"/>
    </xf>
    <xf numFmtId="0" fontId="5" fillId="0" borderId="2" xfId="0" applyFont="1" applyBorder="1" applyAlignment="1">
      <alignment wrapText="1"/>
    </xf>
    <xf numFmtId="0" fontId="16" fillId="17" borderId="1" xfId="7" applyFont="1" applyBorder="1" applyAlignment="1" applyProtection="1">
      <alignment horizontal="center" vertical="center" wrapText="1"/>
    </xf>
    <xf numFmtId="0" fontId="16" fillId="17" borderId="1" xfId="7" applyFont="1" applyBorder="1" applyAlignment="1" applyProtection="1">
      <alignment horizontal="center" vertical="center"/>
    </xf>
    <xf numFmtId="0" fontId="16" fillId="17" borderId="1" xfId="7" applyNumberFormat="1" applyFont="1" applyBorder="1" applyAlignment="1">
      <alignment horizontal="center" vertical="center" wrapText="1"/>
    </xf>
    <xf numFmtId="9" fontId="9" fillId="2" borderId="11" xfId="1" applyFont="1" applyFill="1" applyBorder="1" applyAlignment="1" applyProtection="1">
      <alignment horizontal="center" vertical="center"/>
    </xf>
    <xf numFmtId="9" fontId="9" fillId="2" borderId="14" xfId="1" applyFont="1" applyFill="1" applyBorder="1" applyAlignment="1" applyProtection="1">
      <alignment horizontal="center" vertical="top"/>
    </xf>
    <xf numFmtId="0" fontId="9" fillId="2" borderId="0" xfId="0" applyFont="1" applyFill="1" applyAlignment="1" applyProtection="1">
      <alignment horizontal="left"/>
      <protection locked="0"/>
    </xf>
    <xf numFmtId="0" fontId="11" fillId="2" borderId="0" xfId="0" applyFont="1" applyFill="1" applyAlignment="1" applyProtection="1">
      <alignment horizontal="left"/>
      <protection locked="0"/>
    </xf>
    <xf numFmtId="0" fontId="4" fillId="0" borderId="0" xfId="0" applyFont="1" applyAlignment="1" applyProtection="1">
      <alignment horizontal="center"/>
      <protection locked="0"/>
    </xf>
    <xf numFmtId="9" fontId="4" fillId="0" borderId="0" xfId="1" applyFont="1" applyAlignment="1" applyProtection="1">
      <alignment horizontal="center"/>
      <protection locked="0"/>
    </xf>
    <xf numFmtId="0" fontId="4" fillId="2" borderId="0" xfId="0" applyFont="1" applyFill="1" applyAlignment="1" applyProtection="1">
      <alignment horizontal="center"/>
      <protection locked="0"/>
    </xf>
    <xf numFmtId="9" fontId="4" fillId="2" borderId="0" xfId="1" applyFont="1" applyFill="1" applyAlignment="1" applyProtection="1">
      <alignment horizontal="center"/>
      <protection locked="0"/>
    </xf>
    <xf numFmtId="0" fontId="33" fillId="0" borderId="1" xfId="0" applyFont="1" applyBorder="1" applyAlignment="1">
      <alignment horizontal="center"/>
    </xf>
    <xf numFmtId="0" fontId="4" fillId="0" borderId="1" xfId="0" applyFont="1" applyBorder="1"/>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9" fontId="4" fillId="0" borderId="0" xfId="1"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5" fillId="2" borderId="0" xfId="4" applyFont="1" applyFill="1" applyAlignment="1" applyProtection="1">
      <alignment vertical="center"/>
      <protection locked="0"/>
    </xf>
    <xf numFmtId="0" fontId="17" fillId="0" borderId="0" xfId="0" applyFont="1"/>
    <xf numFmtId="0" fontId="36" fillId="17" borderId="1" xfId="7" applyNumberFormat="1" applyFont="1" applyBorder="1" applyAlignment="1" applyProtection="1">
      <alignment horizontal="center" vertical="center" wrapText="1"/>
    </xf>
    <xf numFmtId="2" fontId="26" fillId="19" borderId="1" xfId="0" applyNumberFormat="1" applyFont="1" applyFill="1" applyBorder="1" applyAlignment="1">
      <alignment horizontal="center" vertical="center"/>
    </xf>
    <xf numFmtId="166" fontId="26" fillId="19" borderId="1" xfId="0" applyNumberFormat="1" applyFont="1" applyFill="1" applyBorder="1" applyAlignment="1">
      <alignment horizontal="center" vertical="center"/>
    </xf>
    <xf numFmtId="10" fontId="26" fillId="19" borderId="1" xfId="0" applyNumberFormat="1" applyFont="1" applyFill="1" applyBorder="1" applyAlignment="1">
      <alignment horizontal="center" vertical="center"/>
    </xf>
    <xf numFmtId="1" fontId="26" fillId="19" borderId="1" xfId="0" applyNumberFormat="1" applyFont="1" applyFill="1" applyBorder="1" applyAlignment="1">
      <alignment horizontal="center" vertical="center"/>
    </xf>
    <xf numFmtId="0" fontId="26" fillId="0" borderId="1" xfId="0" applyFont="1" applyBorder="1" applyAlignment="1">
      <alignment horizontal="center" vertical="center"/>
    </xf>
    <xf numFmtId="9" fontId="28" fillId="0" borderId="20" xfId="0" applyNumberFormat="1" applyFont="1" applyBorder="1" applyAlignment="1">
      <alignment horizontal="center" vertical="center"/>
    </xf>
    <xf numFmtId="0" fontId="39" fillId="20" borderId="20" xfId="3" applyFont="1" applyFill="1" applyBorder="1" applyAlignment="1">
      <alignment horizontal="center" vertical="center" wrapText="1"/>
    </xf>
    <xf numFmtId="0" fontId="39" fillId="20" borderId="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0" borderId="1" xfId="3" applyFont="1" applyBorder="1" applyAlignment="1">
      <alignment vertical="center" wrapText="1"/>
    </xf>
    <xf numFmtId="0" fontId="9" fillId="2" borderId="14" xfId="0" applyFont="1" applyFill="1" applyBorder="1" applyAlignment="1">
      <alignment horizontal="left" vertical="top"/>
    </xf>
    <xf numFmtId="0" fontId="9" fillId="2" borderId="11" xfId="0" applyFont="1" applyFill="1" applyBorder="1" applyAlignment="1">
      <alignment horizontal="left" vertical="center"/>
    </xf>
    <xf numFmtId="0" fontId="9" fillId="2" borderId="11" xfId="0" applyFont="1" applyFill="1" applyBorder="1" applyAlignment="1">
      <alignment horizontal="center" vertical="center"/>
    </xf>
    <xf numFmtId="0" fontId="9" fillId="2" borderId="0" xfId="0" applyFont="1" applyFill="1" applyAlignment="1">
      <alignment horizontal="left"/>
    </xf>
    <xf numFmtId="0" fontId="9" fillId="2" borderId="11" xfId="1" applyNumberFormat="1" applyFont="1" applyFill="1" applyBorder="1" applyAlignment="1" applyProtection="1">
      <alignment horizontal="center" vertical="center"/>
    </xf>
    <xf numFmtId="2" fontId="9" fillId="2" borderId="11" xfId="0" applyNumberFormat="1" applyFont="1" applyFill="1" applyBorder="1" applyAlignment="1">
      <alignment horizontal="center" vertical="center"/>
    </xf>
    <xf numFmtId="0" fontId="9" fillId="2" borderId="15" xfId="0" applyFont="1" applyFill="1" applyBorder="1" applyAlignment="1">
      <alignment horizontal="center"/>
    </xf>
    <xf numFmtId="1" fontId="9" fillId="2" borderId="11" xfId="1" applyNumberFormat="1" applyFont="1" applyFill="1" applyBorder="1" applyAlignment="1" applyProtection="1">
      <alignment horizontal="center" vertical="center"/>
    </xf>
    <xf numFmtId="9" fontId="9" fillId="2" borderId="11" xfId="0" applyNumberFormat="1" applyFont="1" applyFill="1" applyBorder="1" applyAlignment="1">
      <alignment horizontal="center" vertical="center"/>
    </xf>
    <xf numFmtId="9" fontId="28" fillId="0" borderId="1" xfId="0" applyNumberFormat="1" applyFont="1" applyBorder="1" applyAlignment="1">
      <alignment horizontal="center" vertical="center"/>
    </xf>
    <xf numFmtId="0" fontId="4" fillId="0" borderId="1" xfId="0" applyFont="1" applyBorder="1" applyAlignment="1">
      <alignment horizontal="center"/>
    </xf>
    <xf numFmtId="0" fontId="10" fillId="18" borderId="1" xfId="0" applyFont="1" applyFill="1" applyBorder="1"/>
    <xf numFmtId="0" fontId="10" fillId="18" borderId="1" xfId="0" applyFont="1" applyFill="1" applyBorder="1" applyAlignment="1">
      <alignment wrapText="1"/>
    </xf>
    <xf numFmtId="0" fontId="10" fillId="18" borderId="1" xfId="0" applyFont="1" applyFill="1" applyBorder="1" applyAlignment="1">
      <alignment horizontal="center"/>
    </xf>
    <xf numFmtId="0" fontId="10" fillId="0" borderId="1" xfId="0" applyFont="1" applyBorder="1"/>
    <xf numFmtId="0" fontId="10" fillId="0" borderId="1" xfId="0" applyFont="1" applyBorder="1" applyAlignment="1">
      <alignment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9" fontId="10" fillId="19" borderId="1" xfId="0" applyNumberFormat="1" applyFont="1" applyFill="1" applyBorder="1" applyAlignment="1">
      <alignment horizontal="center" vertical="center" wrapText="1"/>
    </xf>
    <xf numFmtId="0" fontId="10" fillId="0" borderId="1" xfId="0" applyFont="1" applyBorder="1" applyAlignment="1">
      <alignment vertical="center" wrapText="1"/>
    </xf>
    <xf numFmtId="9" fontId="10" fillId="0" borderId="1" xfId="0" applyNumberFormat="1" applyFont="1" applyBorder="1" applyAlignment="1">
      <alignment horizontal="center" vertical="center" wrapText="1"/>
    </xf>
    <xf numFmtId="9"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0" fillId="18" borderId="1" xfId="0" applyFont="1" applyFill="1" applyBorder="1" applyAlignment="1">
      <alignment horizontal="center" vertical="center" wrapText="1"/>
    </xf>
    <xf numFmtId="0" fontId="10" fillId="0" borderId="1" xfId="0" applyFont="1" applyBorder="1" applyAlignment="1">
      <alignment horizontal="left" vertical="center"/>
    </xf>
    <xf numFmtId="0" fontId="10" fillId="0" borderId="1" xfId="0" applyFont="1" applyBorder="1" applyAlignment="1">
      <alignment vertical="center"/>
    </xf>
    <xf numFmtId="0" fontId="10" fillId="0" borderId="1" xfId="0" applyFont="1" applyBorder="1" applyAlignment="1">
      <alignment horizontal="left" vertical="center" wrapText="1"/>
    </xf>
    <xf numFmtId="0" fontId="10" fillId="0" borderId="2" xfId="0" applyFont="1" applyBorder="1" applyAlignment="1">
      <alignment wrapText="1"/>
    </xf>
    <xf numFmtId="0" fontId="10" fillId="0" borderId="23" xfId="0" applyFont="1" applyBorder="1" applyAlignment="1">
      <alignment horizontal="center"/>
    </xf>
    <xf numFmtId="0" fontId="10" fillId="0" borderId="2" xfId="0" applyFont="1" applyBorder="1" applyAlignment="1">
      <alignment horizontal="center"/>
    </xf>
    <xf numFmtId="0" fontId="10" fillId="0" borderId="2" xfId="0" applyFont="1" applyBorder="1" applyAlignment="1">
      <alignment horizontal="center" vertical="center" wrapText="1"/>
    </xf>
    <xf numFmtId="0" fontId="10" fillId="0" borderId="17" xfId="0" applyFont="1" applyBorder="1" applyAlignment="1">
      <alignment wrapText="1"/>
    </xf>
    <xf numFmtId="0" fontId="10" fillId="0" borderId="13" xfId="0" applyFont="1" applyBorder="1" applyAlignment="1">
      <alignment wrapText="1"/>
    </xf>
    <xf numFmtId="0" fontId="10" fillId="0" borderId="13" xfId="0" applyFont="1" applyBorder="1" applyAlignment="1">
      <alignment horizontal="center"/>
    </xf>
    <xf numFmtId="0" fontId="10" fillId="0" borderId="17" xfId="0" applyFont="1" applyBorder="1" applyAlignment="1">
      <alignment horizontal="center" vertical="center" wrapText="1"/>
    </xf>
    <xf numFmtId="0" fontId="10" fillId="0" borderId="13" xfId="0" applyFont="1" applyBorder="1" applyAlignment="1">
      <alignment horizontal="center" vertical="center" wrapText="1"/>
    </xf>
    <xf numFmtId="9" fontId="10" fillId="0" borderId="17" xfId="0" applyNumberFormat="1" applyFont="1" applyBorder="1" applyAlignment="1">
      <alignment horizontal="center" vertical="center" wrapText="1"/>
    </xf>
    <xf numFmtId="9" fontId="10" fillId="0" borderId="13" xfId="0" applyNumberFormat="1" applyFont="1" applyBorder="1" applyAlignment="1">
      <alignment horizontal="center" vertical="center" wrapText="1"/>
    </xf>
    <xf numFmtId="166" fontId="10" fillId="0" borderId="13" xfId="0" applyNumberFormat="1" applyFont="1" applyBorder="1" applyAlignment="1">
      <alignment horizontal="center" vertical="center" wrapText="1"/>
    </xf>
    <xf numFmtId="0" fontId="10" fillId="0" borderId="13" xfId="0" applyFont="1" applyBorder="1" applyAlignment="1">
      <alignment horizontal="center" vertical="center"/>
    </xf>
    <xf numFmtId="2" fontId="10" fillId="0" borderId="13" xfId="0" applyNumberFormat="1" applyFont="1" applyBorder="1" applyAlignment="1">
      <alignment horizontal="center" vertical="center"/>
    </xf>
    <xf numFmtId="10" fontId="10" fillId="0" borderId="13" xfId="0" applyNumberFormat="1" applyFont="1" applyBorder="1" applyAlignment="1">
      <alignment horizontal="center" vertical="center" wrapText="1"/>
    </xf>
    <xf numFmtId="164" fontId="10" fillId="0" borderId="17" xfId="0" applyNumberFormat="1" applyFont="1" applyBorder="1" applyAlignment="1">
      <alignment horizontal="center" vertical="center" wrapText="1"/>
    </xf>
    <xf numFmtId="164" fontId="10" fillId="0" borderId="13" xfId="0" applyNumberFormat="1" applyFont="1" applyBorder="1" applyAlignment="1">
      <alignment horizontal="center" vertical="center" wrapText="1"/>
    </xf>
    <xf numFmtId="0" fontId="10" fillId="0" borderId="22" xfId="0" applyFont="1" applyBorder="1" applyAlignment="1">
      <alignment horizontal="center"/>
    </xf>
    <xf numFmtId="0" fontId="10" fillId="0" borderId="21" xfId="0" applyFont="1" applyBorder="1" applyAlignment="1">
      <alignment horizontal="center"/>
    </xf>
    <xf numFmtId="165" fontId="10" fillId="0" borderId="21" xfId="0" applyNumberFormat="1" applyFont="1" applyBorder="1" applyAlignment="1">
      <alignment horizontal="center" vertical="center" wrapText="1"/>
    </xf>
    <xf numFmtId="0" fontId="10" fillId="0" borderId="21" xfId="0" applyFont="1" applyBorder="1" applyAlignment="1">
      <alignment horizontal="center" vertical="center" wrapText="1"/>
    </xf>
    <xf numFmtId="9" fontId="42" fillId="0" borderId="1" xfId="0" applyNumberFormat="1" applyFont="1" applyBorder="1" applyAlignment="1">
      <alignment horizontal="center"/>
    </xf>
    <xf numFmtId="9" fontId="42" fillId="0" borderId="17" xfId="0" applyNumberFormat="1" applyFont="1" applyBorder="1" applyAlignment="1">
      <alignment horizontal="center"/>
    </xf>
    <xf numFmtId="0" fontId="4" fillId="2" borderId="0" xfId="0" applyFont="1" applyFill="1" applyAlignment="1" applyProtection="1">
      <alignment horizontal="center" vertical="center"/>
      <protection locked="0"/>
    </xf>
    <xf numFmtId="0" fontId="9" fillId="2" borderId="24" xfId="0" applyFont="1" applyFill="1" applyBorder="1" applyAlignment="1">
      <alignment horizontal="left" vertical="center"/>
    </xf>
    <xf numFmtId="0" fontId="9" fillId="2" borderId="24" xfId="0" applyFont="1" applyFill="1" applyBorder="1" applyAlignment="1">
      <alignment horizontal="center" vertical="center"/>
    </xf>
    <xf numFmtId="0" fontId="9" fillId="2" borderId="24" xfId="1" applyNumberFormat="1" applyFont="1" applyFill="1" applyBorder="1" applyAlignment="1" applyProtection="1">
      <alignment horizontal="center" vertical="center"/>
    </xf>
    <xf numFmtId="0" fontId="26" fillId="19" borderId="25" xfId="0" applyFont="1" applyFill="1" applyBorder="1" applyAlignment="1">
      <alignment horizontal="center" vertical="center"/>
    </xf>
    <xf numFmtId="0" fontId="28" fillId="0" borderId="25" xfId="8" applyFont="1" applyBorder="1" applyAlignment="1">
      <alignment horizontal="center" vertical="center"/>
    </xf>
    <xf numFmtId="0" fontId="47" fillId="2" borderId="0" xfId="0" applyFont="1" applyFill="1" applyAlignment="1" applyProtection="1">
      <alignment horizontal="left"/>
      <protection locked="0"/>
    </xf>
    <xf numFmtId="0" fontId="9" fillId="2" borderId="26" xfId="0" applyFont="1" applyFill="1" applyBorder="1" applyAlignment="1" applyProtection="1">
      <alignment horizontal="left" vertical="center"/>
      <protection locked="0"/>
    </xf>
    <xf numFmtId="0" fontId="47" fillId="2" borderId="26" xfId="0" applyFont="1" applyFill="1" applyBorder="1" applyAlignment="1" applyProtection="1">
      <alignment horizontal="left" vertical="center"/>
      <protection locked="0"/>
    </xf>
    <xf numFmtId="0" fontId="4" fillId="0" borderId="0" xfId="0" applyFont="1" applyProtection="1">
      <protection locked="0"/>
    </xf>
    <xf numFmtId="14" fontId="4" fillId="0" borderId="0" xfId="0" applyNumberFormat="1" applyFont="1" applyProtection="1">
      <protection locked="0"/>
    </xf>
    <xf numFmtId="0" fontId="4" fillId="2" borderId="0" xfId="0" applyFont="1" applyFill="1" applyProtection="1">
      <protection locked="0"/>
    </xf>
    <xf numFmtId="0" fontId="9" fillId="2" borderId="15" xfId="0" applyFont="1" applyFill="1" applyBorder="1"/>
    <xf numFmtId="0" fontId="44" fillId="0" borderId="0" xfId="0" applyFont="1" applyProtection="1">
      <protection locked="0"/>
    </xf>
    <xf numFmtId="0" fontId="46" fillId="0" borderId="0" xfId="0" applyFont="1" applyProtection="1">
      <protection locked="0"/>
    </xf>
    <xf numFmtId="0" fontId="4" fillId="0" borderId="0" xfId="0" applyFont="1" applyAlignment="1" applyProtection="1">
      <alignment horizontal="center" wrapText="1"/>
      <protection locked="0"/>
    </xf>
    <xf numFmtId="0" fontId="5" fillId="9" borderId="17" xfId="0" applyFont="1" applyFill="1" applyBorder="1" applyAlignment="1">
      <alignment horizontal="center" vertical="center" wrapText="1"/>
    </xf>
    <xf numFmtId="0" fontId="10" fillId="9" borderId="17" xfId="0" applyFont="1" applyFill="1" applyBorder="1" applyAlignment="1">
      <alignment horizontal="center" vertical="center" wrapText="1"/>
    </xf>
    <xf numFmtId="9" fontId="5" fillId="9" borderId="17" xfId="1" applyFont="1" applyFill="1" applyBorder="1" applyAlignment="1" applyProtection="1">
      <alignment horizontal="center" vertical="center" wrapText="1"/>
    </xf>
    <xf numFmtId="0" fontId="5" fillId="7" borderId="17"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0" borderId="0" xfId="0" applyFont="1" applyAlignment="1">
      <alignment horizontal="center" wrapText="1"/>
    </xf>
    <xf numFmtId="0" fontId="5" fillId="4" borderId="1" xfId="0" applyFont="1" applyFill="1" applyBorder="1" applyAlignment="1">
      <alignment horizontal="center" vertical="center" wrapText="1"/>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1" borderId="4" xfId="0" applyFont="1" applyFill="1" applyBorder="1" applyAlignment="1" applyProtection="1">
      <alignment horizontal="left" vertical="center"/>
      <protection locked="0"/>
    </xf>
    <xf numFmtId="0" fontId="5" fillId="0" borderId="4" xfId="0" applyFont="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2" borderId="1" xfId="0" applyFont="1" applyFill="1" applyBorder="1" applyAlignment="1" applyProtection="1">
      <alignment horizontal="left" vertical="center"/>
      <protection locked="0"/>
    </xf>
    <xf numFmtId="0" fontId="5" fillId="21" borderId="1" xfId="0" applyFont="1" applyFill="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5" fillId="2" borderId="8" xfId="0" applyFont="1" applyFill="1" applyBorder="1" applyAlignment="1" applyProtection="1">
      <alignment vertical="center"/>
      <protection locked="0"/>
    </xf>
    <xf numFmtId="0" fontId="5" fillId="2" borderId="9" xfId="0" applyFont="1" applyFill="1" applyBorder="1" applyAlignment="1" applyProtection="1">
      <alignment vertical="center"/>
      <protection locked="0"/>
    </xf>
    <xf numFmtId="0" fontId="5" fillId="2" borderId="10"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0" fontId="5" fillId="2" borderId="13" xfId="0" applyFont="1" applyFill="1" applyBorder="1" applyAlignment="1" applyProtection="1">
      <alignment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1"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1" borderId="0" xfId="0" applyFont="1" applyFill="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1" borderId="6"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3"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41" fontId="22" fillId="9" borderId="1" xfId="6" applyFont="1" applyFill="1" applyBorder="1" applyAlignment="1">
      <alignment horizont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0" fillId="0" borderId="1" xfId="0" applyBorder="1" applyAlignment="1">
      <alignment horizontal="center"/>
    </xf>
    <xf numFmtId="0" fontId="20" fillId="0" borderId="10" xfId="0" applyFont="1" applyBorder="1" applyAlignment="1">
      <alignment horizontal="center" vertical="center" wrapText="1"/>
    </xf>
    <xf numFmtId="0" fontId="20" fillId="0" borderId="0" xfId="0" applyFont="1" applyAlignment="1">
      <alignment horizontal="center" vertical="center" wrapText="1"/>
    </xf>
    <xf numFmtId="0" fontId="0" fillId="0" borderId="0" xfId="0" applyAlignment="1">
      <alignment horizontal="center"/>
    </xf>
    <xf numFmtId="0" fontId="15" fillId="0" borderId="0" xfId="0" applyFont="1" applyAlignment="1">
      <alignment horizontal="center" vertical="center" wrapText="1"/>
    </xf>
    <xf numFmtId="0" fontId="48" fillId="2" borderId="0" xfId="0" applyFont="1" applyFill="1" applyProtection="1">
      <protection locked="0"/>
    </xf>
    <xf numFmtId="0" fontId="9" fillId="2" borderId="0" xfId="0" applyFont="1" applyFill="1" applyProtection="1">
      <protection locked="0"/>
    </xf>
    <xf numFmtId="0" fontId="9" fillId="2" borderId="15" xfId="0" applyFont="1" applyFill="1" applyBorder="1" applyAlignment="1">
      <alignment horizontal="left" vertical="center"/>
    </xf>
    <xf numFmtId="0" fontId="9" fillId="2" borderId="27" xfId="0" applyFont="1" applyFill="1" applyBorder="1" applyAlignment="1">
      <alignment horizontal="left"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14" fontId="9" fillId="2" borderId="1" xfId="0" applyNumberFormat="1" applyFont="1" applyFill="1" applyBorder="1" applyAlignment="1">
      <alignment horizontal="left" vertical="center"/>
    </xf>
    <xf numFmtId="0" fontId="9" fillId="2" borderId="1" xfId="0" applyFont="1" applyFill="1" applyBorder="1" applyAlignment="1" applyProtection="1">
      <alignment horizontal="center" vertical="center"/>
      <protection locked="0"/>
    </xf>
    <xf numFmtId="9" fontId="9" fillId="2" borderId="1" xfId="1" applyFont="1" applyFill="1" applyBorder="1" applyAlignment="1">
      <alignment horizontal="center" vertical="center"/>
    </xf>
    <xf numFmtId="0" fontId="9" fillId="2" borderId="1" xfId="0" applyFont="1" applyFill="1" applyBorder="1" applyAlignment="1" applyProtection="1">
      <alignment horizontal="left" vertical="center"/>
      <protection locked="0"/>
    </xf>
    <xf numFmtId="9" fontId="9" fillId="2" borderId="1" xfId="1" applyFont="1" applyFill="1" applyBorder="1" applyAlignment="1" applyProtection="1">
      <alignment horizontal="center" vertical="center"/>
    </xf>
    <xf numFmtId="0" fontId="9" fillId="2" borderId="1" xfId="0" applyFont="1" applyFill="1" applyBorder="1" applyAlignment="1">
      <alignment horizontal="left" vertical="top"/>
    </xf>
    <xf numFmtId="0" fontId="9" fillId="2" borderId="1" xfId="0" applyFont="1" applyFill="1" applyBorder="1"/>
    <xf numFmtId="0" fontId="9" fillId="2" borderId="1" xfId="0" applyFont="1" applyFill="1" applyBorder="1" applyAlignment="1">
      <alignment horizontal="center"/>
    </xf>
    <xf numFmtId="0" fontId="9" fillId="10" borderId="1" xfId="0" applyFont="1" applyFill="1" applyBorder="1"/>
    <xf numFmtId="14" fontId="9" fillId="2" borderId="1" xfId="0" applyNumberFormat="1" applyFont="1" applyFill="1" applyBorder="1" applyAlignment="1">
      <alignment horizontal="left"/>
    </xf>
    <xf numFmtId="1" fontId="9" fillId="2" borderId="1" xfId="0" applyNumberFormat="1" applyFont="1" applyFill="1" applyBorder="1" applyAlignment="1">
      <alignment horizontal="center" vertical="center"/>
    </xf>
    <xf numFmtId="0" fontId="9" fillId="2" borderId="1" xfId="0" applyFont="1" applyFill="1" applyBorder="1" applyAlignment="1" applyProtection="1">
      <alignment horizontal="center"/>
      <protection locked="0"/>
    </xf>
    <xf numFmtId="9" fontId="9" fillId="2" borderId="1" xfId="1" applyFont="1" applyFill="1" applyBorder="1" applyAlignment="1">
      <alignment horizontal="center"/>
    </xf>
    <xf numFmtId="0" fontId="43" fillId="2" borderId="1" xfId="0" applyFont="1" applyFill="1" applyBorder="1" applyAlignment="1" applyProtection="1">
      <alignment horizontal="left" vertical="center"/>
      <protection locked="0"/>
    </xf>
    <xf numFmtId="9" fontId="9" fillId="2" borderId="1" xfId="0" applyNumberFormat="1" applyFont="1" applyFill="1" applyBorder="1" applyAlignment="1">
      <alignment horizontal="center" vertical="center"/>
    </xf>
    <xf numFmtId="9" fontId="9" fillId="2" borderId="1" xfId="0" applyNumberFormat="1" applyFont="1" applyFill="1" applyBorder="1" applyAlignment="1" applyProtection="1">
      <alignment horizontal="center" vertical="center"/>
      <protection locked="0"/>
    </xf>
    <xf numFmtId="9" fontId="9" fillId="2" borderId="1" xfId="1" applyFont="1" applyFill="1" applyBorder="1" applyAlignment="1" applyProtection="1">
      <alignment horizontal="center" vertical="center"/>
      <protection locked="0"/>
    </xf>
    <xf numFmtId="0" fontId="34" fillId="10" borderId="1" xfId="0" applyFont="1" applyFill="1" applyBorder="1" applyAlignment="1">
      <alignment horizontal="left" vertical="center"/>
    </xf>
    <xf numFmtId="0" fontId="43" fillId="2" borderId="1" xfId="0" applyFont="1" applyFill="1" applyBorder="1" applyAlignment="1" applyProtection="1">
      <alignment horizontal="center" vertical="center"/>
      <protection locked="0"/>
    </xf>
    <xf numFmtId="0" fontId="15" fillId="2" borderId="1" xfId="0" applyFont="1" applyFill="1" applyBorder="1" applyAlignment="1" applyProtection="1">
      <alignment horizontal="left" vertical="center"/>
      <protection locked="0"/>
    </xf>
    <xf numFmtId="0" fontId="9" fillId="2" borderId="1" xfId="0" applyFont="1" applyFill="1" applyBorder="1" applyProtection="1">
      <protection locked="0"/>
    </xf>
    <xf numFmtId="0" fontId="35" fillId="2" borderId="1" xfId="0" applyFont="1" applyFill="1" applyBorder="1"/>
    <xf numFmtId="2" fontId="9" fillId="2" borderId="1" xfId="0" applyNumberFormat="1" applyFont="1" applyFill="1" applyBorder="1" applyAlignment="1">
      <alignment horizontal="center" vertical="center"/>
    </xf>
    <xf numFmtId="9" fontId="9" fillId="2" borderId="1" xfId="1" applyFont="1" applyFill="1" applyBorder="1" applyAlignment="1" applyProtection="1">
      <alignment horizontal="center" vertical="top"/>
    </xf>
    <xf numFmtId="14" fontId="9" fillId="2" borderId="1" xfId="0" applyNumberFormat="1" applyFont="1" applyFill="1" applyBorder="1" applyAlignment="1">
      <alignment horizontal="left" vertical="top"/>
    </xf>
    <xf numFmtId="9" fontId="43" fillId="2" borderId="1" xfId="1" applyFont="1" applyFill="1" applyBorder="1" applyAlignment="1" applyProtection="1">
      <alignment horizontal="center" vertical="center"/>
      <protection locked="0"/>
    </xf>
    <xf numFmtId="2" fontId="9" fillId="2" borderId="1" xfId="0" applyNumberFormat="1" applyFont="1" applyFill="1" applyBorder="1" applyAlignment="1" applyProtection="1">
      <alignment horizontal="center" vertical="center"/>
      <protection locked="0"/>
    </xf>
    <xf numFmtId="0" fontId="9" fillId="2" borderId="0" xfId="0" applyFont="1" applyFill="1" applyBorder="1" applyAlignment="1" applyProtection="1">
      <alignment horizontal="left"/>
      <protection locked="0"/>
    </xf>
    <xf numFmtId="0" fontId="9" fillId="2" borderId="0" xfId="0" applyFont="1" applyFill="1" applyBorder="1" applyAlignment="1">
      <alignment horizontal="left" vertical="center"/>
    </xf>
    <xf numFmtId="9" fontId="9" fillId="2" borderId="0" xfId="1" applyFont="1" applyFill="1" applyBorder="1" applyAlignment="1" applyProtection="1">
      <alignment horizontal="center" vertical="center"/>
    </xf>
    <xf numFmtId="0" fontId="9" fillId="2" borderId="0" xfId="0" applyFont="1" applyFill="1" applyBorder="1" applyAlignment="1">
      <alignment horizontal="left"/>
    </xf>
    <xf numFmtId="9" fontId="9" fillId="2" borderId="0" xfId="0" applyNumberFormat="1" applyFont="1" applyFill="1" applyBorder="1" applyAlignment="1">
      <alignment horizontal="center" vertical="center"/>
    </xf>
    <xf numFmtId="0" fontId="9" fillId="2" borderId="0" xfId="1" applyNumberFormat="1" applyFont="1" applyFill="1" applyBorder="1" applyAlignment="1" applyProtection="1">
      <alignment horizontal="center" vertical="center"/>
    </xf>
    <xf numFmtId="0" fontId="47" fillId="2" borderId="0" xfId="0" applyFont="1" applyFill="1" applyBorder="1" applyAlignment="1" applyProtection="1">
      <alignment horizontal="left"/>
      <protection locked="0"/>
    </xf>
    <xf numFmtId="0" fontId="4" fillId="2" borderId="0" xfId="0" applyFont="1" applyFill="1" applyAlignment="1" applyProtection="1">
      <alignment vertical="center"/>
      <protection locked="0"/>
    </xf>
    <xf numFmtId="0" fontId="4" fillId="0" borderId="0" xfId="0" applyFont="1" applyAlignment="1" applyProtection="1">
      <alignment wrapText="1"/>
      <protection locked="0"/>
    </xf>
    <xf numFmtId="0" fontId="7" fillId="6" borderId="8" xfId="0" applyFont="1" applyFill="1" applyBorder="1" applyAlignment="1" applyProtection="1">
      <alignment horizontal="center" vertical="center" wrapText="1"/>
      <protection locked="0"/>
    </xf>
    <xf numFmtId="0" fontId="7" fillId="6" borderId="7" xfId="0" applyFont="1" applyFill="1" applyBorder="1" applyAlignment="1" applyProtection="1">
      <alignment horizontal="center" vertical="center" wrapText="1"/>
      <protection locked="0"/>
    </xf>
    <xf numFmtId="0" fontId="7" fillId="6" borderId="9"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1" borderId="1" xfId="0" applyFont="1" applyFill="1" applyBorder="1" applyAlignment="1" applyProtection="1">
      <alignment horizontal="center" vertical="center" wrapText="1"/>
      <protection locked="0"/>
    </xf>
    <xf numFmtId="9" fontId="7" fillId="6" borderId="1" xfId="1" applyFont="1" applyFill="1" applyBorder="1" applyAlignment="1" applyProtection="1">
      <alignment horizontal="center" vertical="center" wrapText="1"/>
      <protection locked="0"/>
    </xf>
    <xf numFmtId="0" fontId="7" fillId="6" borderId="10"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5" xfId="0" applyFont="1" applyFill="1" applyBorder="1" applyAlignment="1" applyProtection="1">
      <alignment horizontal="center" vertical="center" wrapText="1"/>
      <protection locked="0"/>
    </xf>
    <xf numFmtId="0" fontId="7" fillId="8" borderId="8" xfId="0" applyFont="1" applyFill="1" applyBorder="1" applyAlignment="1" applyProtection="1">
      <alignment horizontal="center" vertical="center" wrapText="1"/>
      <protection locked="0"/>
    </xf>
    <xf numFmtId="9" fontId="7" fillId="8" borderId="9" xfId="1" applyFont="1" applyFill="1" applyBorder="1" applyAlignment="1" applyProtection="1">
      <alignment horizontal="center" vertical="center" wrapText="1"/>
      <protection locked="0"/>
    </xf>
    <xf numFmtId="0" fontId="7" fillId="7" borderId="8" xfId="0" applyFont="1" applyFill="1" applyBorder="1" applyAlignment="1" applyProtection="1">
      <alignment horizontal="center" vertical="center" wrapText="1"/>
      <protection locked="0"/>
    </xf>
    <xf numFmtId="0" fontId="7" fillId="7" borderId="7" xfId="0" applyFont="1" applyFill="1" applyBorder="1" applyAlignment="1" applyProtection="1">
      <alignment horizontal="center" vertical="center" wrapText="1"/>
      <protection locked="0"/>
    </xf>
    <xf numFmtId="0" fontId="7" fillId="7" borderId="9" xfId="0" applyFont="1" applyFill="1" applyBorder="1" applyAlignment="1" applyProtection="1">
      <alignment horizontal="center" vertical="center" wrapText="1"/>
      <protection locked="0"/>
    </xf>
    <xf numFmtId="0" fontId="7" fillId="6" borderId="12"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7" fillId="8" borderId="12" xfId="0" applyFont="1" applyFill="1" applyBorder="1" applyAlignment="1" applyProtection="1">
      <alignment horizontal="center" vertical="center" wrapText="1"/>
      <protection locked="0"/>
    </xf>
    <xf numFmtId="9" fontId="7" fillId="8" borderId="13" xfId="1" applyFont="1" applyFill="1" applyBorder="1" applyAlignment="1" applyProtection="1">
      <alignment horizontal="center" vertical="center" wrapText="1"/>
      <protection locked="0"/>
    </xf>
    <xf numFmtId="0" fontId="7" fillId="7" borderId="12"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3" fillId="22" borderId="1" xfId="3" applyFill="1" applyBorder="1" applyAlignment="1" applyProtection="1">
      <alignment horizontal="center"/>
      <protection locked="0"/>
    </xf>
    <xf numFmtId="0" fontId="14" fillId="22" borderId="8" xfId="3" applyFont="1" applyFill="1" applyBorder="1" applyAlignment="1" applyProtection="1">
      <alignment horizontal="center" vertical="center" wrapText="1"/>
      <protection locked="0"/>
    </xf>
    <xf numFmtId="0" fontId="14" fillId="22" borderId="7" xfId="3" applyFont="1" applyFill="1" applyBorder="1" applyAlignment="1" applyProtection="1">
      <alignment horizontal="center" vertical="center" wrapText="1"/>
      <protection locked="0"/>
    </xf>
    <xf numFmtId="0" fontId="14" fillId="22" borderId="9" xfId="3" applyFont="1" applyFill="1" applyBorder="1" applyAlignment="1" applyProtection="1">
      <alignment horizontal="center" vertical="center" wrapText="1"/>
      <protection locked="0"/>
    </xf>
    <xf numFmtId="0" fontId="14" fillId="22" borderId="1" xfId="3" applyFont="1" applyFill="1" applyBorder="1" applyAlignment="1" applyProtection="1">
      <alignment vertical="center"/>
      <protection locked="0"/>
    </xf>
    <xf numFmtId="0" fontId="14" fillId="22" borderId="1" xfId="3" applyFont="1" applyFill="1" applyBorder="1" applyAlignment="1" applyProtection="1">
      <alignment horizontal="left" vertical="center"/>
      <protection locked="0"/>
    </xf>
    <xf numFmtId="0" fontId="3" fillId="2" borderId="0" xfId="3" applyFill="1" applyProtection="1">
      <protection locked="0"/>
    </xf>
    <xf numFmtId="0" fontId="3" fillId="0" borderId="0" xfId="3" applyProtection="1">
      <protection locked="0"/>
    </xf>
    <xf numFmtId="0" fontId="3" fillId="22" borderId="0" xfId="3" applyFill="1" applyProtection="1">
      <protection locked="0"/>
    </xf>
    <xf numFmtId="0" fontId="14" fillId="22" borderId="10" xfId="3" applyFont="1" applyFill="1" applyBorder="1" applyAlignment="1" applyProtection="1">
      <alignment horizontal="center" vertical="center" wrapText="1"/>
      <protection locked="0"/>
    </xf>
    <xf numFmtId="0" fontId="14" fillId="22" borderId="0" xfId="3" applyFont="1" applyFill="1" applyAlignment="1" applyProtection="1">
      <alignment horizontal="center" vertical="center" wrapText="1"/>
      <protection locked="0"/>
    </xf>
    <xf numFmtId="0" fontId="14" fillId="22" borderId="5" xfId="3" applyFont="1" applyFill="1" applyBorder="1" applyAlignment="1" applyProtection="1">
      <alignment horizontal="center" vertical="center" wrapText="1"/>
      <protection locked="0"/>
    </xf>
    <xf numFmtId="0" fontId="14" fillId="22" borderId="12" xfId="3" applyFont="1" applyFill="1" applyBorder="1" applyAlignment="1" applyProtection="1">
      <alignment horizontal="center" vertical="center" wrapText="1"/>
      <protection locked="0"/>
    </xf>
    <xf numFmtId="0" fontId="14" fillId="22" borderId="6" xfId="3" applyFont="1" applyFill="1" applyBorder="1" applyAlignment="1" applyProtection="1">
      <alignment horizontal="center" vertical="center" wrapText="1"/>
      <protection locked="0"/>
    </xf>
    <xf numFmtId="0" fontId="14" fillId="22" borderId="13" xfId="3" applyFont="1" applyFill="1" applyBorder="1" applyAlignment="1" applyProtection="1">
      <alignment horizontal="center" vertical="center" wrapText="1"/>
      <protection locked="0"/>
    </xf>
    <xf numFmtId="0" fontId="49" fillId="22" borderId="0" xfId="3" applyFont="1" applyFill="1" applyAlignment="1" applyProtection="1">
      <alignment horizontal="center" vertical="top"/>
      <protection locked="0"/>
    </xf>
    <xf numFmtId="0" fontId="49" fillId="22" borderId="0" xfId="3" applyFont="1" applyFill="1" applyAlignment="1" applyProtection="1">
      <alignment horizontal="center" vertical="top"/>
      <protection locked="0"/>
    </xf>
    <xf numFmtId="0" fontId="49" fillId="22" borderId="0" xfId="3" applyFont="1" applyFill="1" applyAlignment="1" applyProtection="1">
      <alignment horizontal="right" vertical="top"/>
      <protection locked="0"/>
    </xf>
    <xf numFmtId="0" fontId="49" fillId="2" borderId="6" xfId="3" applyFont="1" applyFill="1" applyBorder="1"/>
    <xf numFmtId="0" fontId="3" fillId="2" borderId="0" xfId="3" applyFill="1"/>
    <xf numFmtId="0" fontId="49" fillId="23" borderId="3" xfId="3" applyFont="1" applyFill="1" applyBorder="1" applyAlignment="1" applyProtection="1">
      <alignment horizontal="center" vertical="center"/>
      <protection locked="0"/>
    </xf>
    <xf numFmtId="0" fontId="49" fillId="23" borderId="4" xfId="3" applyFont="1" applyFill="1" applyBorder="1" applyAlignment="1" applyProtection="1">
      <alignment horizontal="center" vertical="center"/>
      <protection locked="0"/>
    </xf>
    <xf numFmtId="0" fontId="49" fillId="23" borderId="2" xfId="3" applyFont="1" applyFill="1" applyBorder="1" applyAlignment="1" applyProtection="1">
      <alignment horizontal="center" vertical="center"/>
      <protection locked="0"/>
    </xf>
    <xf numFmtId="0" fontId="49" fillId="24" borderId="3" xfId="3" applyFont="1" applyFill="1" applyBorder="1" applyAlignment="1" applyProtection="1">
      <alignment horizontal="center" vertical="center"/>
      <protection locked="0"/>
    </xf>
    <xf numFmtId="0" fontId="49" fillId="24" borderId="4" xfId="3" applyFont="1" applyFill="1" applyBorder="1" applyAlignment="1" applyProtection="1">
      <alignment horizontal="center" vertical="center"/>
      <protection locked="0"/>
    </xf>
    <xf numFmtId="0" fontId="49" fillId="24" borderId="2" xfId="3" applyFont="1" applyFill="1" applyBorder="1" applyAlignment="1" applyProtection="1">
      <alignment horizontal="center" vertical="center"/>
      <protection locked="0"/>
    </xf>
    <xf numFmtId="0" fontId="49" fillId="9" borderId="1" xfId="3" applyFont="1" applyFill="1" applyBorder="1" applyAlignment="1" applyProtection="1">
      <alignment horizontal="center" vertical="center"/>
      <protection locked="0"/>
    </xf>
    <xf numFmtId="0" fontId="49" fillId="0" borderId="20" xfId="3" applyFont="1" applyBorder="1" applyAlignment="1" applyProtection="1">
      <alignment horizontal="center" vertical="center" wrapText="1"/>
      <protection locked="0"/>
    </xf>
    <xf numFmtId="0" fontId="49" fillId="0" borderId="17" xfId="3" applyFont="1" applyBorder="1" applyAlignment="1" applyProtection="1">
      <alignment horizontal="center" vertical="center" wrapText="1"/>
      <protection locked="0"/>
    </xf>
    <xf numFmtId="0" fontId="49" fillId="22" borderId="17" xfId="3" applyFont="1" applyFill="1" applyBorder="1" applyAlignment="1" applyProtection="1">
      <alignment horizontal="center" vertical="center" wrapText="1"/>
      <protection locked="0"/>
    </xf>
    <xf numFmtId="0" fontId="49" fillId="0" borderId="3" xfId="3" applyFont="1" applyBorder="1" applyAlignment="1" applyProtection="1">
      <alignment horizontal="center" vertical="center"/>
      <protection locked="0"/>
    </xf>
    <xf numFmtId="0" fontId="49" fillId="0" borderId="4" xfId="3" applyFont="1" applyBorder="1" applyAlignment="1" applyProtection="1">
      <alignment horizontal="center" vertical="center"/>
      <protection locked="0"/>
    </xf>
    <xf numFmtId="0" fontId="49" fillId="2" borderId="1" xfId="3" applyFont="1" applyFill="1" applyBorder="1" applyAlignment="1" applyProtection="1">
      <alignment horizontal="center" vertical="center" wrapText="1"/>
      <protection locked="0"/>
    </xf>
    <xf numFmtId="0" fontId="49" fillId="0" borderId="1" xfId="3" applyFont="1" applyBorder="1" applyAlignment="1" applyProtection="1">
      <alignment horizontal="center" vertical="center"/>
      <protection locked="0"/>
    </xf>
    <xf numFmtId="0" fontId="49" fillId="22" borderId="20" xfId="3" applyFont="1" applyFill="1" applyBorder="1" applyAlignment="1" applyProtection="1">
      <alignment horizontal="center" vertical="center" wrapText="1"/>
      <protection locked="0"/>
    </xf>
    <xf numFmtId="0" fontId="49" fillId="22" borderId="3" xfId="3" applyFont="1" applyFill="1" applyBorder="1" applyAlignment="1" applyProtection="1">
      <alignment horizontal="center" vertical="center"/>
      <protection locked="0"/>
    </xf>
    <xf numFmtId="0" fontId="49" fillId="22" borderId="4" xfId="3" applyFont="1" applyFill="1" applyBorder="1" applyAlignment="1" applyProtection="1">
      <alignment horizontal="center" vertical="center"/>
      <protection locked="0"/>
    </xf>
    <xf numFmtId="0" fontId="49" fillId="22" borderId="2" xfId="3" applyFont="1" applyFill="1" applyBorder="1" applyAlignment="1" applyProtection="1">
      <alignment horizontal="center" vertical="center"/>
      <protection locked="0"/>
    </xf>
    <xf numFmtId="0" fontId="49" fillId="22" borderId="12" xfId="3" applyFont="1" applyFill="1" applyBorder="1" applyAlignment="1" applyProtection="1">
      <alignment horizontal="center" vertical="center"/>
      <protection locked="0"/>
    </xf>
    <xf numFmtId="0" fontId="49" fillId="22" borderId="6" xfId="3" applyFont="1" applyFill="1" applyBorder="1" applyAlignment="1" applyProtection="1">
      <alignment horizontal="center" vertical="center"/>
      <protection locked="0"/>
    </xf>
    <xf numFmtId="0" fontId="49" fillId="22" borderId="13" xfId="3" applyFont="1" applyFill="1" applyBorder="1" applyAlignment="1" applyProtection="1">
      <alignment horizontal="center" vertical="center"/>
      <protection locked="0"/>
    </xf>
    <xf numFmtId="0" fontId="3" fillId="2" borderId="0" xfId="3" applyFill="1" applyAlignment="1" applyProtection="1">
      <alignment vertical="center"/>
      <protection locked="0"/>
    </xf>
    <xf numFmtId="0" fontId="3" fillId="22" borderId="0" xfId="3" applyFill="1" applyAlignment="1" applyProtection="1">
      <alignment vertical="center"/>
      <protection locked="0"/>
    </xf>
    <xf numFmtId="0" fontId="49" fillId="0" borderId="1" xfId="3" applyFont="1" applyBorder="1" applyAlignment="1" applyProtection="1">
      <alignment horizontal="center" vertical="center" wrapText="1"/>
      <protection locked="0"/>
    </xf>
    <xf numFmtId="0" fontId="49" fillId="0" borderId="1" xfId="3" applyFont="1" applyBorder="1" applyAlignment="1" applyProtection="1">
      <alignment horizontal="center" vertical="center" wrapText="1"/>
      <protection locked="0"/>
    </xf>
    <xf numFmtId="0" fontId="49" fillId="2" borderId="1" xfId="3" applyFont="1" applyFill="1" applyBorder="1" applyAlignment="1" applyProtection="1">
      <alignment horizontal="center" vertical="center" wrapText="1"/>
      <protection locked="0"/>
    </xf>
    <xf numFmtId="0" fontId="49" fillId="22" borderId="1" xfId="3" applyFont="1" applyFill="1" applyBorder="1" applyAlignment="1" applyProtection="1">
      <alignment horizontal="center" vertical="center" wrapText="1"/>
      <protection locked="0"/>
    </xf>
    <xf numFmtId="0" fontId="49" fillId="3" borderId="1" xfId="3" applyFont="1" applyFill="1" applyBorder="1" applyAlignment="1" applyProtection="1">
      <alignment horizontal="center" vertical="center" wrapText="1"/>
      <protection locked="0"/>
    </xf>
    <xf numFmtId="0" fontId="3" fillId="22" borderId="20" xfId="3" applyFill="1" applyBorder="1" applyAlignment="1" applyProtection="1">
      <alignment horizontal="center" vertical="center" wrapText="1"/>
      <protection locked="0"/>
    </xf>
    <xf numFmtId="0" fontId="3" fillId="22" borderId="1" xfId="3" applyFill="1" applyBorder="1" applyAlignment="1" applyProtection="1">
      <alignment horizontal="justify" vertical="center" wrapText="1"/>
      <protection locked="0"/>
    </xf>
    <xf numFmtId="0" fontId="3" fillId="0" borderId="1" xfId="3" applyBorder="1" applyAlignment="1" applyProtection="1">
      <alignment horizontal="center" vertical="center" wrapText="1"/>
      <protection locked="0"/>
    </xf>
    <xf numFmtId="0" fontId="3" fillId="22" borderId="1" xfId="3" applyFill="1" applyBorder="1" applyAlignment="1" applyProtection="1">
      <alignment horizontal="justify" vertical="center"/>
      <protection locked="0"/>
    </xf>
    <xf numFmtId="0" fontId="3" fillId="22" borderId="1" xfId="3" applyFill="1" applyBorder="1" applyAlignment="1" applyProtection="1">
      <alignment horizontal="center" vertical="center" wrapText="1"/>
      <protection locked="0"/>
    </xf>
    <xf numFmtId="0" fontId="3" fillId="22" borderId="1" xfId="3" applyFill="1" applyBorder="1" applyAlignment="1">
      <alignment horizontal="center" vertical="center" wrapText="1"/>
    </xf>
    <xf numFmtId="0" fontId="3" fillId="25" borderId="1" xfId="3" applyFill="1" applyBorder="1" applyAlignment="1">
      <alignment horizontal="center" vertical="center"/>
    </xf>
    <xf numFmtId="0" fontId="3" fillId="22" borderId="1" xfId="3" applyFill="1" applyBorder="1" applyAlignment="1" applyProtection="1">
      <alignment vertical="center" wrapText="1"/>
      <protection locked="0"/>
    </xf>
    <xf numFmtId="0" fontId="3" fillId="25" borderId="1" xfId="3" applyFill="1" applyBorder="1" applyAlignment="1">
      <alignment vertical="center"/>
    </xf>
    <xf numFmtId="0" fontId="3" fillId="22" borderId="1" xfId="3" applyFill="1" applyBorder="1" applyAlignment="1" applyProtection="1">
      <alignment vertical="center"/>
      <protection locked="0"/>
    </xf>
    <xf numFmtId="9" fontId="3" fillId="0" borderId="1" xfId="3" applyNumberFormat="1" applyBorder="1" applyAlignment="1" applyProtection="1">
      <alignment horizontal="center" vertical="center" wrapText="1"/>
      <protection locked="0"/>
    </xf>
    <xf numFmtId="14" fontId="3" fillId="22" borderId="1" xfId="3" applyNumberFormat="1" applyFill="1" applyBorder="1" applyAlignment="1" applyProtection="1">
      <alignment horizontal="center" vertical="center" wrapText="1"/>
      <protection locked="0"/>
    </xf>
    <xf numFmtId="14" fontId="3" fillId="22" borderId="1" xfId="14" applyNumberFormat="1" applyFont="1" applyFill="1" applyBorder="1" applyAlignment="1" applyProtection="1">
      <alignment vertical="center" wrapText="1"/>
      <protection locked="0"/>
    </xf>
    <xf numFmtId="9" fontId="3" fillId="22" borderId="1" xfId="14" applyFont="1" applyFill="1" applyBorder="1" applyAlignment="1" applyProtection="1">
      <alignment horizontal="center" vertical="center" wrapText="1"/>
      <protection locked="0"/>
    </xf>
    <xf numFmtId="14" fontId="3" fillId="22" borderId="1" xfId="14" applyNumberFormat="1" applyFont="1" applyFill="1" applyBorder="1" applyAlignment="1" applyProtection="1">
      <alignment horizontal="center" vertical="center" wrapText="1"/>
      <protection locked="0"/>
    </xf>
    <xf numFmtId="0" fontId="49" fillId="22" borderId="0" xfId="3" applyFont="1" applyFill="1" applyProtection="1">
      <protection locked="0"/>
    </xf>
    <xf numFmtId="0" fontId="3" fillId="22" borderId="18" xfId="3" applyFill="1" applyBorder="1" applyAlignment="1" applyProtection="1">
      <alignment horizontal="center" vertical="center" wrapText="1"/>
      <protection locked="0"/>
    </xf>
    <xf numFmtId="0" fontId="3" fillId="22" borderId="17" xfId="3" applyFill="1" applyBorder="1" applyAlignment="1" applyProtection="1">
      <alignment horizontal="justify" vertical="center" wrapText="1"/>
      <protection locked="0"/>
    </xf>
    <xf numFmtId="0" fontId="3" fillId="22" borderId="17" xfId="3" applyFill="1" applyBorder="1" applyAlignment="1" applyProtection="1">
      <alignment horizontal="justify" vertical="center"/>
      <protection locked="0"/>
    </xf>
    <xf numFmtId="0" fontId="3" fillId="22" borderId="17" xfId="3" applyFill="1" applyBorder="1" applyAlignment="1" applyProtection="1">
      <alignment horizontal="center" vertical="center" wrapText="1"/>
      <protection locked="0"/>
    </xf>
    <xf numFmtId="0" fontId="3" fillId="22" borderId="17" xfId="3" applyFill="1" applyBorder="1" applyAlignment="1">
      <alignment horizontal="center" vertical="center" wrapText="1"/>
    </xf>
    <xf numFmtId="0" fontId="3" fillId="25" borderId="17" xfId="3" applyFill="1" applyBorder="1" applyAlignment="1">
      <alignment horizontal="center" vertical="center"/>
    </xf>
    <xf numFmtId="0" fontId="3" fillId="0" borderId="17" xfId="3" applyBorder="1" applyAlignment="1" applyProtection="1">
      <alignment horizontal="center" vertical="center"/>
      <protection locked="0"/>
    </xf>
    <xf numFmtId="0" fontId="3" fillId="22" borderId="1" xfId="3" applyFill="1" applyBorder="1" applyAlignment="1" applyProtection="1">
      <alignment horizontal="left" vertical="center" wrapText="1"/>
      <protection locked="0"/>
    </xf>
    <xf numFmtId="0" fontId="3" fillId="0" borderId="17" xfId="3" applyBorder="1" applyAlignment="1" applyProtection="1">
      <alignment horizontal="center" vertical="center" wrapText="1"/>
      <protection locked="0"/>
    </xf>
    <xf numFmtId="9" fontId="3" fillId="0" borderId="17" xfId="3" applyNumberFormat="1" applyBorder="1" applyAlignment="1" applyProtection="1">
      <alignment horizontal="center" vertical="center" wrapText="1"/>
      <protection locked="0"/>
    </xf>
    <xf numFmtId="14" fontId="3" fillId="22" borderId="17" xfId="3" applyNumberFormat="1" applyFill="1" applyBorder="1" applyAlignment="1" applyProtection="1">
      <alignment horizontal="center" vertical="center" wrapText="1"/>
      <protection locked="0"/>
    </xf>
    <xf numFmtId="14" fontId="3" fillId="22" borderId="17" xfId="14" applyNumberFormat="1" applyFont="1" applyFill="1" applyBorder="1" applyAlignment="1" applyProtection="1">
      <alignment vertical="center" wrapText="1"/>
      <protection locked="0"/>
    </xf>
    <xf numFmtId="9" fontId="3" fillId="0" borderId="17" xfId="14" applyFont="1" applyFill="1" applyBorder="1" applyAlignment="1" applyProtection="1">
      <alignment horizontal="center" vertical="center" wrapText="1"/>
      <protection locked="0"/>
    </xf>
    <xf numFmtId="0" fontId="3" fillId="22" borderId="17" xfId="3" applyFill="1" applyBorder="1" applyAlignment="1" applyProtection="1">
      <alignment vertical="center" wrapText="1"/>
      <protection locked="0"/>
    </xf>
    <xf numFmtId="9" fontId="3" fillId="22" borderId="17" xfId="14" applyFont="1" applyFill="1" applyBorder="1" applyAlignment="1" applyProtection="1">
      <alignment horizontal="center" vertical="center" wrapText="1"/>
      <protection locked="0"/>
    </xf>
    <xf numFmtId="0" fontId="3" fillId="0" borderId="1" xfId="3" applyBorder="1" applyAlignment="1" applyProtection="1">
      <alignment horizontal="justify" vertical="center" wrapText="1"/>
      <protection locked="0"/>
    </xf>
    <xf numFmtId="0" fontId="3" fillId="22" borderId="20" xfId="3" applyFill="1" applyBorder="1" applyAlignment="1" applyProtection="1">
      <alignment horizontal="justify" vertical="center" wrapText="1"/>
      <protection locked="0"/>
    </xf>
    <xf numFmtId="0" fontId="3" fillId="22" borderId="20" xfId="3" applyFill="1" applyBorder="1" applyAlignment="1" applyProtection="1">
      <alignment horizontal="center" vertical="center"/>
      <protection locked="0"/>
    </xf>
    <xf numFmtId="0" fontId="3" fillId="22" borderId="20" xfId="3" applyFill="1" applyBorder="1" applyAlignment="1">
      <alignment horizontal="center" vertical="center" wrapText="1"/>
    </xf>
    <xf numFmtId="0" fontId="3" fillId="25" borderId="20" xfId="3" applyFill="1" applyBorder="1" applyAlignment="1">
      <alignment horizontal="center" vertical="center"/>
    </xf>
    <xf numFmtId="0" fontId="3" fillId="0" borderId="20" xfId="3" applyBorder="1" applyAlignment="1" applyProtection="1">
      <alignment horizontal="center" vertical="center"/>
      <protection locked="0"/>
    </xf>
    <xf numFmtId="0" fontId="34" fillId="22" borderId="17" xfId="3" applyFont="1" applyFill="1" applyBorder="1" applyAlignment="1" applyProtection="1">
      <alignment horizontal="justify" vertical="center" wrapText="1"/>
      <protection locked="0"/>
    </xf>
    <xf numFmtId="0" fontId="34" fillId="0" borderId="17" xfId="3" applyFont="1" applyBorder="1" applyAlignment="1" applyProtection="1">
      <alignment horizontal="center" vertical="center" wrapText="1"/>
      <protection locked="0"/>
    </xf>
    <xf numFmtId="9" fontId="3" fillId="22" borderId="17" xfId="19" applyNumberFormat="1" applyFont="1" applyFill="1" applyBorder="1" applyAlignment="1" applyProtection="1">
      <alignment horizontal="center" vertical="center" wrapText="1"/>
      <protection locked="0"/>
    </xf>
    <xf numFmtId="14" fontId="3" fillId="22" borderId="17" xfId="14" applyNumberFormat="1" applyFont="1" applyFill="1" applyBorder="1" applyAlignment="1" applyProtection="1">
      <alignment horizontal="center" vertical="center" wrapText="1"/>
      <protection locked="0"/>
    </xf>
    <xf numFmtId="0" fontId="3" fillId="22" borderId="18" xfId="3" applyFill="1" applyBorder="1" applyAlignment="1" applyProtection="1">
      <alignment horizontal="justify" vertical="center" wrapText="1"/>
      <protection locked="0"/>
    </xf>
    <xf numFmtId="0" fontId="3" fillId="22" borderId="18" xfId="3" applyFill="1" applyBorder="1" applyAlignment="1" applyProtection="1">
      <alignment horizontal="center" vertical="center"/>
      <protection locked="0"/>
    </xf>
    <xf numFmtId="0" fontId="3" fillId="22" borderId="18" xfId="3" applyFill="1" applyBorder="1" applyAlignment="1">
      <alignment horizontal="center" vertical="center" wrapText="1"/>
    </xf>
    <xf numFmtId="0" fontId="3" fillId="25" borderId="18" xfId="3" applyFill="1" applyBorder="1" applyAlignment="1">
      <alignment horizontal="center" vertical="center"/>
    </xf>
    <xf numFmtId="0" fontId="3" fillId="0" borderId="18" xfId="3" applyBorder="1" applyAlignment="1" applyProtection="1">
      <alignment horizontal="center" vertical="center"/>
      <protection locked="0"/>
    </xf>
    <xf numFmtId="0" fontId="3" fillId="19" borderId="17" xfId="3" applyFill="1" applyBorder="1" applyAlignment="1">
      <alignment horizontal="justify" vertical="center" wrapText="1"/>
    </xf>
    <xf numFmtId="0" fontId="3" fillId="22" borderId="17" xfId="3" applyFill="1" applyBorder="1" applyAlignment="1" applyProtection="1">
      <alignment horizontal="center" vertical="center" wrapText="1"/>
      <protection locked="0"/>
    </xf>
    <xf numFmtId="0" fontId="3" fillId="22" borderId="17" xfId="3" applyFill="1" applyBorder="1" applyAlignment="1" applyProtection="1">
      <alignment horizontal="justify" vertical="center" wrapText="1"/>
      <protection locked="0"/>
    </xf>
    <xf numFmtId="0" fontId="3" fillId="22" borderId="17" xfId="3" applyFill="1" applyBorder="1" applyAlignment="1" applyProtection="1">
      <alignment horizontal="center" vertical="center"/>
      <protection locked="0"/>
    </xf>
    <xf numFmtId="0" fontId="3" fillId="22" borderId="17" xfId="3" applyFill="1" applyBorder="1" applyAlignment="1">
      <alignment horizontal="center" vertical="center" wrapText="1"/>
    </xf>
    <xf numFmtId="0" fontId="3" fillId="25" borderId="17" xfId="3" applyFill="1" applyBorder="1" applyAlignment="1">
      <alignment horizontal="center" vertical="center"/>
    </xf>
    <xf numFmtId="0" fontId="3" fillId="0" borderId="17" xfId="3" applyBorder="1" applyAlignment="1" applyProtection="1">
      <alignment horizontal="center" vertical="center"/>
      <protection locked="0"/>
    </xf>
    <xf numFmtId="9" fontId="3" fillId="22" borderId="17" xfId="3" applyNumberFormat="1" applyFill="1" applyBorder="1" applyAlignment="1" applyProtection="1">
      <alignment horizontal="center" vertical="center" wrapText="1"/>
      <protection locked="0"/>
    </xf>
    <xf numFmtId="0" fontId="3" fillId="19" borderId="17" xfId="3" applyFill="1" applyBorder="1" applyAlignment="1">
      <alignment vertical="center" wrapText="1"/>
    </xf>
    <xf numFmtId="9" fontId="3" fillId="22" borderId="17" xfId="14" applyFont="1" applyFill="1" applyBorder="1" applyAlignment="1" applyProtection="1">
      <alignment vertical="center" wrapText="1"/>
      <protection locked="0"/>
    </xf>
    <xf numFmtId="0" fontId="3" fillId="22" borderId="20" xfId="3" applyFill="1" applyBorder="1" applyAlignment="1" applyProtection="1">
      <alignment vertical="center" wrapText="1"/>
      <protection locked="0"/>
    </xf>
    <xf numFmtId="0" fontId="3" fillId="22" borderId="20" xfId="3" applyFill="1" applyBorder="1" applyAlignment="1" applyProtection="1">
      <alignment horizontal="center" vertical="center" wrapText="1"/>
      <protection locked="0"/>
    </xf>
    <xf numFmtId="0" fontId="3" fillId="22" borderId="20" xfId="3" applyFill="1" applyBorder="1" applyAlignment="1" applyProtection="1">
      <alignment horizontal="center" vertical="center"/>
      <protection locked="0"/>
    </xf>
    <xf numFmtId="0" fontId="3" fillId="22" borderId="20" xfId="3" applyFill="1" applyBorder="1" applyAlignment="1">
      <alignment horizontal="center" vertical="center" wrapText="1"/>
    </xf>
    <xf numFmtId="0" fontId="3" fillId="25" borderId="20" xfId="3" applyFill="1" applyBorder="1" applyAlignment="1">
      <alignment horizontal="center" vertical="center"/>
    </xf>
    <xf numFmtId="0" fontId="3" fillId="0" borderId="1" xfId="3" applyBorder="1" applyAlignment="1">
      <alignment vertical="center" wrapText="1"/>
    </xf>
    <xf numFmtId="0" fontId="3" fillId="22" borderId="20" xfId="3" applyFill="1" applyBorder="1" applyAlignment="1" applyProtection="1">
      <alignment vertical="center" wrapText="1"/>
      <protection locked="0"/>
    </xf>
    <xf numFmtId="0" fontId="3" fillId="22" borderId="17" xfId="3" applyFill="1" applyBorder="1" applyAlignment="1" applyProtection="1">
      <alignment horizontal="left" vertical="center" wrapText="1"/>
      <protection locked="0"/>
    </xf>
    <xf numFmtId="0" fontId="3" fillId="22" borderId="17" xfId="3" applyFill="1" applyBorder="1" applyAlignment="1" applyProtection="1">
      <alignment vertical="center" wrapText="1"/>
      <protection locked="0"/>
    </xf>
    <xf numFmtId="0" fontId="3" fillId="22" borderId="17" xfId="3" applyFill="1" applyBorder="1" applyAlignment="1" applyProtection="1">
      <alignment horizontal="center" vertical="center"/>
      <protection locked="0"/>
    </xf>
    <xf numFmtId="0" fontId="21" fillId="22" borderId="17" xfId="3" applyFont="1" applyFill="1" applyBorder="1" applyAlignment="1" applyProtection="1">
      <alignment vertical="center" wrapText="1"/>
      <protection locked="0"/>
    </xf>
    <xf numFmtId="0" fontId="3" fillId="22" borderId="17" xfId="3" applyFill="1" applyBorder="1" applyAlignment="1">
      <alignment vertical="center" wrapText="1"/>
    </xf>
    <xf numFmtId="14" fontId="3" fillId="22" borderId="17" xfId="3" applyNumberFormat="1" applyFill="1" applyBorder="1" applyAlignment="1" applyProtection="1">
      <alignment horizontal="left" vertical="center" wrapText="1"/>
      <protection locked="0"/>
    </xf>
    <xf numFmtId="14" fontId="3" fillId="22" borderId="17" xfId="3" applyNumberFormat="1" applyFill="1" applyBorder="1" applyAlignment="1" applyProtection="1">
      <alignment horizontal="justify" vertical="center" wrapText="1"/>
      <protection locked="0"/>
    </xf>
    <xf numFmtId="0" fontId="3" fillId="22" borderId="20" xfId="3" applyFill="1" applyBorder="1" applyAlignment="1" applyProtection="1">
      <alignment horizontal="left" vertical="center" wrapText="1"/>
      <protection locked="0"/>
    </xf>
    <xf numFmtId="0" fontId="3" fillId="22" borderId="20" xfId="3" applyFill="1" applyBorder="1" applyAlignment="1">
      <alignment horizontal="left" vertical="center" wrapText="1"/>
    </xf>
    <xf numFmtId="0" fontId="3" fillId="0" borderId="20" xfId="3" applyBorder="1" applyAlignment="1" applyProtection="1">
      <alignment horizontal="left" vertical="center"/>
      <protection locked="0"/>
    </xf>
    <xf numFmtId="14" fontId="3" fillId="19" borderId="17" xfId="3" applyNumberFormat="1" applyFill="1" applyBorder="1" applyAlignment="1">
      <alignment horizontal="center" vertical="center" wrapText="1"/>
    </xf>
    <xf numFmtId="0" fontId="3" fillId="19" borderId="17" xfId="3" applyFill="1" applyBorder="1" applyAlignment="1">
      <alignment horizontal="center" vertical="center" wrapText="1"/>
    </xf>
    <xf numFmtId="0" fontId="3" fillId="19" borderId="20" xfId="3" applyFill="1" applyBorder="1" applyAlignment="1">
      <alignment horizontal="center" vertical="center" wrapText="1"/>
    </xf>
    <xf numFmtId="0" fontId="3" fillId="22" borderId="17" xfId="3" applyFill="1" applyBorder="1" applyAlignment="1" applyProtection="1">
      <alignment horizontal="left" vertical="center" wrapText="1"/>
      <protection locked="0"/>
    </xf>
    <xf numFmtId="0" fontId="3" fillId="22" borderId="17" xfId="3" applyFill="1" applyBorder="1" applyAlignment="1">
      <alignment horizontal="left" vertical="center" wrapText="1"/>
    </xf>
    <xf numFmtId="0" fontId="3" fillId="0" borderId="17" xfId="3" applyBorder="1" applyAlignment="1" applyProtection="1">
      <alignment horizontal="left" vertical="center"/>
      <protection locked="0"/>
    </xf>
    <xf numFmtId="0" fontId="3" fillId="19" borderId="17" xfId="3" applyFill="1" applyBorder="1" applyAlignment="1">
      <alignment horizontal="center" vertical="center" wrapText="1"/>
    </xf>
    <xf numFmtId="0" fontId="53" fillId="22" borderId="17" xfId="3" applyFont="1" applyFill="1" applyBorder="1" applyAlignment="1" applyProtection="1">
      <alignment vertical="center" wrapText="1"/>
      <protection locked="0"/>
    </xf>
    <xf numFmtId="0" fontId="3" fillId="0" borderId="17" xfId="3" applyBorder="1" applyAlignment="1" applyProtection="1">
      <alignment vertical="center" wrapText="1"/>
      <protection locked="0"/>
    </xf>
    <xf numFmtId="0" fontId="3" fillId="2" borderId="17" xfId="3" applyFill="1" applyBorder="1" applyAlignment="1" applyProtection="1">
      <alignment vertical="center" wrapText="1"/>
      <protection locked="0"/>
    </xf>
    <xf numFmtId="0" fontId="3" fillId="22" borderId="1" xfId="3" applyFill="1" applyBorder="1" applyAlignment="1" applyProtection="1">
      <alignment horizontal="center" vertical="center" wrapText="1"/>
      <protection locked="0"/>
    </xf>
    <xf numFmtId="0" fontId="3" fillId="0" borderId="20" xfId="3" applyBorder="1" applyAlignment="1" applyProtection="1">
      <alignment horizontal="center" vertical="center" wrapText="1"/>
      <protection locked="0"/>
    </xf>
    <xf numFmtId="0" fontId="3" fillId="0" borderId="18" xfId="3" applyBorder="1" applyAlignment="1" applyProtection="1">
      <alignment horizontal="center" vertical="center" wrapText="1"/>
      <protection locked="0"/>
    </xf>
    <xf numFmtId="0" fontId="3" fillId="0" borderId="17" xfId="3" applyBorder="1" applyAlignment="1" applyProtection="1">
      <alignment horizontal="center" vertical="center" wrapText="1"/>
      <protection locked="0"/>
    </xf>
    <xf numFmtId="0" fontId="3" fillId="22" borderId="17" xfId="3" applyFill="1" applyBorder="1" applyAlignment="1" applyProtection="1">
      <alignment vertical="top" wrapText="1"/>
      <protection locked="0"/>
    </xf>
    <xf numFmtId="0" fontId="21" fillId="22" borderId="17" xfId="3" applyFont="1" applyFill="1" applyBorder="1" applyAlignment="1" applyProtection="1">
      <alignment horizontal="center" vertical="center" wrapText="1"/>
      <protection locked="0"/>
    </xf>
    <xf numFmtId="9" fontId="21" fillId="22" borderId="17" xfId="3" applyNumberFormat="1" applyFont="1" applyFill="1" applyBorder="1" applyAlignment="1" applyProtection="1">
      <alignment horizontal="center" vertical="center" wrapText="1"/>
      <protection locked="0"/>
    </xf>
    <xf numFmtId="14" fontId="3" fillId="0" borderId="17" xfId="3" applyNumberFormat="1" applyBorder="1" applyAlignment="1" applyProtection="1">
      <alignment horizontal="center" vertical="center" wrapText="1"/>
      <protection locked="0"/>
    </xf>
    <xf numFmtId="0" fontId="34" fillId="0" borderId="1" xfId="3" applyFont="1" applyBorder="1" applyAlignment="1">
      <alignment horizontal="center" vertical="center" wrapText="1"/>
    </xf>
    <xf numFmtId="14" fontId="3" fillId="0" borderId="17" xfId="14" applyNumberFormat="1" applyFont="1" applyFill="1" applyBorder="1" applyAlignment="1" applyProtection="1">
      <alignment vertical="center" wrapText="1"/>
      <protection locked="0"/>
    </xf>
    <xf numFmtId="14" fontId="3" fillId="0" borderId="1" xfId="3" applyNumberFormat="1" applyBorder="1" applyAlignment="1" applyProtection="1">
      <alignment horizontal="center" vertical="center" wrapText="1"/>
      <protection locked="0"/>
    </xf>
    <xf numFmtId="0" fontId="21" fillId="0" borderId="1" xfId="3" applyFont="1" applyBorder="1" applyAlignment="1" applyProtection="1">
      <alignment horizontal="center" vertical="center" wrapText="1"/>
      <protection locked="0"/>
    </xf>
    <xf numFmtId="0" fontId="3" fillId="0" borderId="20" xfId="3" applyBorder="1" applyAlignment="1" applyProtection="1">
      <alignment horizontal="left" vertical="center" wrapText="1"/>
      <protection locked="0"/>
    </xf>
    <xf numFmtId="0" fontId="21" fillId="0" borderId="17" xfId="3" applyFont="1" applyBorder="1" applyAlignment="1" applyProtection="1">
      <alignment horizontal="justify" vertical="center" wrapText="1"/>
      <protection locked="0"/>
    </xf>
    <xf numFmtId="14" fontId="3" fillId="0" borderId="17" xfId="14" applyNumberFormat="1" applyFont="1" applyFill="1" applyBorder="1" applyAlignment="1" applyProtection="1">
      <alignment horizontal="center" vertical="center" wrapText="1"/>
      <protection locked="0"/>
    </xf>
    <xf numFmtId="0" fontId="3" fillId="0" borderId="17" xfId="3" applyBorder="1" applyAlignment="1" applyProtection="1">
      <alignment horizontal="justify" vertical="center" wrapText="1"/>
      <protection locked="0"/>
    </xf>
    <xf numFmtId="0" fontId="34" fillId="0" borderId="17" xfId="3" applyFont="1" applyBorder="1" applyAlignment="1" applyProtection="1">
      <alignment horizontal="justify" vertical="center" wrapText="1"/>
      <protection locked="0"/>
    </xf>
    <xf numFmtId="9" fontId="3" fillId="22" borderId="17" xfId="14" applyFont="1" applyFill="1" applyBorder="1" applyAlignment="1" applyProtection="1">
      <alignment horizontal="justify" vertical="center" wrapText="1"/>
      <protection locked="0"/>
    </xf>
    <xf numFmtId="9" fontId="51" fillId="22" borderId="17" xfId="14" applyFont="1" applyFill="1" applyBorder="1" applyAlignment="1" applyProtection="1">
      <alignment vertical="center" wrapText="1"/>
      <protection locked="0"/>
    </xf>
    <xf numFmtId="0" fontId="3" fillId="22" borderId="18" xfId="3" applyFill="1" applyBorder="1" applyAlignment="1" applyProtection="1">
      <alignment horizontal="left" vertical="center" wrapText="1"/>
      <protection locked="0"/>
    </xf>
    <xf numFmtId="0" fontId="3" fillId="0" borderId="17" xfId="3" applyBorder="1" applyAlignment="1" applyProtection="1">
      <alignment horizontal="left" vertical="center" wrapText="1"/>
      <protection locked="0"/>
    </xf>
    <xf numFmtId="0" fontId="3" fillId="22" borderId="18" xfId="3" applyFill="1" applyBorder="1" applyAlignment="1">
      <alignment horizontal="left" vertical="center" wrapText="1"/>
    </xf>
    <xf numFmtId="166" fontId="3" fillId="22" borderId="17" xfId="14" applyNumberFormat="1" applyFont="1" applyFill="1" applyBorder="1" applyAlignment="1" applyProtection="1">
      <alignment horizontal="center" vertical="center" wrapText="1"/>
      <protection locked="0"/>
    </xf>
    <xf numFmtId="0" fontId="3" fillId="0" borderId="20" xfId="3" applyBorder="1" applyAlignment="1" applyProtection="1">
      <alignment vertical="center" wrapText="1"/>
      <protection locked="0"/>
    </xf>
    <xf numFmtId="0" fontId="3" fillId="0" borderId="1" xfId="3" applyBorder="1" applyAlignment="1">
      <alignment horizontal="center" vertical="center" wrapText="1"/>
    </xf>
    <xf numFmtId="0" fontId="3" fillId="0" borderId="17" xfId="3" applyBorder="1" applyAlignment="1">
      <alignment vertical="center" wrapText="1"/>
    </xf>
    <xf numFmtId="0" fontId="3" fillId="0" borderId="1" xfId="3" applyBorder="1" applyAlignment="1">
      <alignment horizontal="center" vertical="center"/>
    </xf>
    <xf numFmtId="14" fontId="3" fillId="0" borderId="17" xfId="3" applyNumberFormat="1" applyBorder="1" applyAlignment="1" applyProtection="1">
      <alignment horizontal="justify" vertical="center" wrapText="1"/>
      <protection locked="0"/>
    </xf>
    <xf numFmtId="9" fontId="3" fillId="0" borderId="17" xfId="14" applyFont="1" applyFill="1" applyBorder="1" applyAlignment="1" applyProtection="1">
      <alignment vertical="center" wrapText="1"/>
      <protection locked="0"/>
    </xf>
    <xf numFmtId="14" fontId="3" fillId="0" borderId="17" xfId="3" applyNumberFormat="1" applyBorder="1" applyAlignment="1" applyProtection="1">
      <alignment vertical="center" wrapText="1"/>
      <protection locked="0"/>
    </xf>
    <xf numFmtId="0" fontId="49" fillId="0" borderId="0" xfId="3" applyFont="1" applyProtection="1">
      <protection locked="0"/>
    </xf>
    <xf numFmtId="0" fontId="3" fillId="0" borderId="18" xfId="3" applyBorder="1" applyAlignment="1" applyProtection="1">
      <alignment vertical="center" wrapText="1"/>
      <protection locked="0"/>
    </xf>
    <xf numFmtId="0" fontId="56" fillId="0" borderId="0" xfId="3" applyFont="1" applyAlignment="1">
      <alignment horizontal="center" vertical="center" wrapText="1"/>
    </xf>
    <xf numFmtId="0" fontId="3" fillId="0" borderId="20" xfId="3" applyBorder="1" applyAlignment="1">
      <alignment horizontal="center" vertical="center" wrapText="1"/>
    </xf>
    <xf numFmtId="0" fontId="57" fillId="0" borderId="20" xfId="3" applyFont="1" applyBorder="1" applyAlignment="1" applyProtection="1">
      <alignment horizontal="center" vertical="center" wrapText="1"/>
      <protection locked="0"/>
    </xf>
    <xf numFmtId="0" fontId="3" fillId="0" borderId="20" xfId="3" applyBorder="1" applyAlignment="1">
      <alignment horizontal="center" vertical="center"/>
    </xf>
    <xf numFmtId="0" fontId="3" fillId="0" borderId="20" xfId="3" applyBorder="1" applyAlignment="1" applyProtection="1">
      <alignment vertical="center" wrapText="1"/>
      <protection locked="0"/>
    </xf>
    <xf numFmtId="0" fontId="3" fillId="0" borderId="18" xfId="3" applyBorder="1" applyAlignment="1">
      <alignment horizontal="center" vertical="center" wrapText="1"/>
    </xf>
    <xf numFmtId="0" fontId="57" fillId="0" borderId="17" xfId="3" applyFont="1" applyBorder="1" applyAlignment="1" applyProtection="1">
      <alignment horizontal="center" vertical="center" wrapText="1"/>
      <protection locked="0"/>
    </xf>
    <xf numFmtId="0" fontId="3" fillId="0" borderId="18" xfId="3" applyBorder="1" applyAlignment="1">
      <alignment horizontal="center" vertical="center"/>
    </xf>
    <xf numFmtId="0" fontId="3" fillId="0" borderId="1" xfId="3" applyBorder="1" applyAlignment="1" applyProtection="1">
      <alignment vertical="center" wrapText="1"/>
      <protection locked="0"/>
    </xf>
    <xf numFmtId="0" fontId="3" fillId="0" borderId="17" xfId="3" applyBorder="1" applyAlignment="1" applyProtection="1">
      <alignment vertical="center" wrapText="1"/>
      <protection locked="0"/>
    </xf>
    <xf numFmtId="0" fontId="3" fillId="0" borderId="17" xfId="3" applyBorder="1" applyAlignment="1">
      <alignment horizontal="center" vertical="center" wrapText="1"/>
    </xf>
    <xf numFmtId="0" fontId="57" fillId="0" borderId="17" xfId="3" applyFont="1" applyBorder="1" applyAlignment="1" applyProtection="1">
      <alignment vertical="center" wrapText="1"/>
      <protection locked="0"/>
    </xf>
    <xf numFmtId="0" fontId="3" fillId="0" borderId="17" xfId="3" applyBorder="1" applyAlignment="1">
      <alignment horizontal="center" vertical="center"/>
    </xf>
    <xf numFmtId="0" fontId="21" fillId="22" borderId="20" xfId="3" applyFont="1" applyFill="1" applyBorder="1" applyAlignment="1" applyProtection="1">
      <alignment horizontal="left" vertical="center" wrapText="1"/>
      <protection locked="0"/>
    </xf>
    <xf numFmtId="0" fontId="21" fillId="22" borderId="20" xfId="3" applyFont="1" applyFill="1" applyBorder="1" applyAlignment="1" applyProtection="1">
      <alignment horizontal="center" vertical="center" wrapText="1"/>
      <protection locked="0"/>
    </xf>
    <xf numFmtId="0" fontId="3" fillId="22" borderId="18" xfId="3" applyFill="1" applyBorder="1" applyAlignment="1" applyProtection="1">
      <alignment vertical="center" wrapText="1"/>
      <protection locked="0"/>
    </xf>
    <xf numFmtId="0" fontId="21" fillId="22" borderId="17" xfId="3" applyFont="1" applyFill="1" applyBorder="1" applyAlignment="1" applyProtection="1">
      <alignment horizontal="left" vertical="center" wrapText="1"/>
      <protection locked="0"/>
    </xf>
    <xf numFmtId="0" fontId="21" fillId="22" borderId="17" xfId="3" applyFont="1" applyFill="1" applyBorder="1" applyAlignment="1" applyProtection="1">
      <alignment horizontal="center" vertical="center" wrapText="1"/>
      <protection locked="0"/>
    </xf>
    <xf numFmtId="9" fontId="3" fillId="22" borderId="17" xfId="3" applyNumberFormat="1" applyFill="1" applyBorder="1" applyAlignment="1" applyProtection="1">
      <alignment vertical="center" wrapText="1"/>
      <protection locked="0"/>
    </xf>
    <xf numFmtId="0" fontId="3" fillId="22" borderId="1" xfId="3" applyFill="1" applyBorder="1" applyAlignment="1" applyProtection="1">
      <alignment horizontal="left" vertical="center" wrapText="1"/>
      <protection locked="0"/>
    </xf>
    <xf numFmtId="0" fontId="3" fillId="22" borderId="1" xfId="3" applyFill="1" applyBorder="1" applyAlignment="1" applyProtection="1">
      <alignment horizontal="center" vertical="center"/>
      <protection locked="0"/>
    </xf>
    <xf numFmtId="0" fontId="3" fillId="22" borderId="1" xfId="3" applyFill="1" applyBorder="1" applyAlignment="1">
      <alignment horizontal="left" vertical="center" wrapText="1"/>
    </xf>
    <xf numFmtId="0" fontId="3" fillId="22" borderId="1" xfId="3" applyFill="1" applyBorder="1" applyAlignment="1" applyProtection="1">
      <alignment horizontal="left" vertical="center"/>
      <protection locked="0"/>
    </xf>
    <xf numFmtId="0" fontId="3" fillId="25" borderId="1" xfId="3" applyFill="1" applyBorder="1" applyAlignment="1">
      <alignment horizontal="center" vertical="center"/>
    </xf>
    <xf numFmtId="0" fontId="3" fillId="0" borderId="1" xfId="3" applyBorder="1" applyAlignment="1" applyProtection="1">
      <alignment horizontal="left" vertical="center"/>
      <protection locked="0"/>
    </xf>
    <xf numFmtId="9" fontId="3" fillId="22" borderId="1" xfId="3" applyNumberFormat="1" applyFill="1" applyBorder="1" applyAlignment="1" applyProtection="1">
      <alignment horizontal="center" vertical="center" wrapText="1"/>
      <protection locked="0"/>
    </xf>
    <xf numFmtId="0" fontId="3" fillId="22" borderId="18" xfId="3" applyFill="1" applyBorder="1" applyAlignment="1" applyProtection="1">
      <alignment horizontal="center" vertical="center" wrapText="1"/>
      <protection locked="0"/>
    </xf>
    <xf numFmtId="0" fontId="3" fillId="0" borderId="1" xfId="3" applyBorder="1" applyAlignment="1" applyProtection="1">
      <alignment horizontal="left" vertical="center" wrapText="1"/>
      <protection locked="0"/>
    </xf>
    <xf numFmtId="9" fontId="3" fillId="22" borderId="1" xfId="14" applyFont="1" applyFill="1" applyBorder="1" applyAlignment="1" applyProtection="1">
      <alignment vertical="center" wrapText="1"/>
      <protection locked="0"/>
    </xf>
    <xf numFmtId="0" fontId="3" fillId="0" borderId="1" xfId="3" applyBorder="1" applyAlignment="1" applyProtection="1">
      <alignment horizontal="center" vertical="center" wrapText="1"/>
      <protection locked="0"/>
    </xf>
    <xf numFmtId="0" fontId="3" fillId="0" borderId="17" xfId="3" applyBorder="1" applyAlignment="1" applyProtection="1">
      <alignment horizontal="left" vertical="center" wrapText="1"/>
      <protection locked="0"/>
    </xf>
    <xf numFmtId="9" fontId="3" fillId="2" borderId="1" xfId="3" applyNumberFormat="1" applyFill="1" applyBorder="1" applyAlignment="1" applyProtection="1">
      <alignment horizontal="center" vertical="center" wrapText="1"/>
      <protection locked="0"/>
    </xf>
    <xf numFmtId="14" fontId="3" fillId="0" borderId="1" xfId="14" applyNumberFormat="1" applyFont="1" applyFill="1" applyBorder="1" applyAlignment="1" applyProtection="1">
      <alignment vertical="center" wrapText="1"/>
      <protection locked="0"/>
    </xf>
    <xf numFmtId="9" fontId="3" fillId="0" borderId="1" xfId="14" applyFont="1" applyFill="1" applyBorder="1" applyAlignment="1" applyProtection="1">
      <alignment vertical="center" wrapText="1"/>
      <protection locked="0"/>
    </xf>
    <xf numFmtId="0" fontId="3" fillId="0" borderId="18" xfId="3" applyBorder="1" applyAlignment="1" applyProtection="1">
      <alignment horizontal="left" vertical="center" wrapText="1"/>
      <protection locked="0"/>
    </xf>
    <xf numFmtId="9" fontId="3" fillId="0" borderId="1" xfId="14" applyFont="1" applyFill="1" applyBorder="1" applyAlignment="1" applyProtection="1">
      <alignment horizontal="center" vertical="center" wrapText="1"/>
      <protection locked="0"/>
    </xf>
    <xf numFmtId="0" fontId="3" fillId="22" borderId="1" xfId="3" applyFill="1" applyBorder="1" applyProtection="1">
      <protection locked="0"/>
    </xf>
    <xf numFmtId="9" fontId="3" fillId="22" borderId="1" xfId="3" applyNumberFormat="1" applyFill="1" applyBorder="1" applyAlignment="1" applyProtection="1">
      <alignment horizontal="center" vertical="center"/>
      <protection locked="0"/>
    </xf>
    <xf numFmtId="0" fontId="3" fillId="0" borderId="1" xfId="3" applyBorder="1" applyAlignment="1" applyProtection="1">
      <alignment horizontal="left" vertical="center" wrapText="1"/>
      <protection locked="0"/>
    </xf>
    <xf numFmtId="0" fontId="21" fillId="0" borderId="1" xfId="3" applyFont="1" applyBorder="1" applyAlignment="1" applyProtection="1">
      <alignment horizontal="center" vertical="center" wrapText="1"/>
      <protection locked="0"/>
    </xf>
    <xf numFmtId="0" fontId="3" fillId="22" borderId="20" xfId="3" applyFill="1" applyBorder="1" applyAlignment="1">
      <alignment vertical="center" wrapText="1"/>
    </xf>
    <xf numFmtId="0" fontId="3" fillId="0" borderId="1" xfId="3" applyBorder="1" applyAlignment="1">
      <alignment horizontal="left" vertical="center" wrapText="1"/>
    </xf>
    <xf numFmtId="14" fontId="3" fillId="22" borderId="1" xfId="3" applyNumberFormat="1" applyFill="1" applyBorder="1" applyAlignment="1" applyProtection="1">
      <alignment horizontal="left" vertical="center" wrapText="1"/>
      <protection locked="0"/>
    </xf>
    <xf numFmtId="0" fontId="3" fillId="0" borderId="17" xfId="3" applyBorder="1" applyAlignment="1">
      <alignment vertical="center" wrapText="1"/>
    </xf>
    <xf numFmtId="0" fontId="3" fillId="22" borderId="1" xfId="3" applyFill="1" applyBorder="1" applyAlignment="1" applyProtection="1">
      <alignment horizontal="center" vertical="center"/>
      <protection locked="0"/>
    </xf>
    <xf numFmtId="0" fontId="21" fillId="0" borderId="17" xfId="3" applyFont="1" applyBorder="1" applyAlignment="1" applyProtection="1">
      <alignment vertical="center" wrapText="1"/>
      <protection locked="0"/>
    </xf>
    <xf numFmtId="0" fontId="3" fillId="0" borderId="17" xfId="3" applyBorder="1" applyAlignment="1" applyProtection="1">
      <alignment vertical="center"/>
      <protection locked="0"/>
    </xf>
    <xf numFmtId="0" fontId="3" fillId="22" borderId="1" xfId="3" applyFill="1" applyBorder="1" applyAlignment="1">
      <alignment horizontal="left" vertical="center" wrapText="1"/>
    </xf>
    <xf numFmtId="0" fontId="3" fillId="2" borderId="1" xfId="3" applyFill="1" applyBorder="1" applyAlignment="1" applyProtection="1">
      <alignment vertical="center" wrapText="1"/>
      <protection locked="0"/>
    </xf>
    <xf numFmtId="0" fontId="3" fillId="0" borderId="1" xfId="3" applyBorder="1" applyAlignment="1" applyProtection="1">
      <alignment horizontal="left" vertical="center"/>
      <protection locked="0"/>
    </xf>
    <xf numFmtId="14" fontId="21" fillId="22" borderId="17" xfId="3" applyNumberFormat="1" applyFont="1" applyFill="1" applyBorder="1" applyAlignment="1" applyProtection="1">
      <alignment horizontal="center" vertical="center" wrapText="1"/>
      <protection locked="0"/>
    </xf>
    <xf numFmtId="0" fontId="3" fillId="22" borderId="17" xfId="3" applyFill="1" applyBorder="1" applyAlignment="1">
      <alignment horizontal="left" vertical="center" wrapText="1"/>
    </xf>
    <xf numFmtId="0" fontId="3" fillId="0" borderId="17" xfId="3" applyBorder="1" applyAlignment="1" applyProtection="1">
      <alignment horizontal="left" vertical="center"/>
      <protection locked="0"/>
    </xf>
    <xf numFmtId="0" fontId="3" fillId="0" borderId="1" xfId="3" applyBorder="1" applyAlignment="1">
      <alignment horizontal="center" vertical="center" wrapText="1"/>
    </xf>
    <xf numFmtId="0" fontId="3" fillId="22" borderId="1" xfId="3" applyFill="1" applyBorder="1" applyAlignment="1">
      <alignment horizontal="center" vertical="center" wrapText="1"/>
    </xf>
    <xf numFmtId="9" fontId="3" fillId="22" borderId="17" xfId="21" applyNumberFormat="1" applyFont="1" applyFill="1" applyBorder="1" applyAlignment="1" applyProtection="1">
      <alignment horizontal="center" vertical="center" wrapText="1"/>
      <protection locked="0"/>
    </xf>
    <xf numFmtId="14" fontId="21" fillId="22" borderId="20" xfId="3" applyNumberFormat="1" applyFont="1" applyFill="1" applyBorder="1" applyAlignment="1" applyProtection="1">
      <alignment horizontal="center" vertical="center" wrapText="1"/>
      <protection locked="0"/>
    </xf>
    <xf numFmtId="14" fontId="3" fillId="22" borderId="17" xfId="14" applyNumberFormat="1" applyFont="1" applyFill="1" applyBorder="1" applyAlignment="1" applyProtection="1">
      <alignment horizontal="right" vertical="center" wrapText="1"/>
      <protection locked="0"/>
    </xf>
    <xf numFmtId="9" fontId="3" fillId="0" borderId="17" xfId="14" applyFont="1" applyFill="1" applyBorder="1" applyAlignment="1" applyProtection="1">
      <alignment horizontal="right" vertical="center" wrapText="1"/>
      <protection locked="0"/>
    </xf>
    <xf numFmtId="9" fontId="3" fillId="22" borderId="17" xfId="14" applyFont="1" applyFill="1" applyBorder="1" applyAlignment="1" applyProtection="1">
      <alignment horizontal="right" vertical="center" wrapText="1"/>
      <protection locked="0"/>
    </xf>
    <xf numFmtId="0" fontId="3" fillId="0" borderId="1" xfId="3" applyBorder="1" applyAlignment="1" applyProtection="1">
      <alignment horizontal="center" vertical="center"/>
      <protection locked="0"/>
    </xf>
    <xf numFmtId="14" fontId="3" fillId="22" borderId="1" xfId="14" applyNumberFormat="1" applyFont="1" applyFill="1" applyBorder="1" applyAlignment="1" applyProtection="1">
      <alignment horizontal="right" vertical="center" wrapText="1"/>
      <protection locked="0"/>
    </xf>
    <xf numFmtId="9" fontId="3" fillId="0" borderId="1" xfId="14" applyFont="1" applyFill="1" applyBorder="1" applyAlignment="1" applyProtection="1">
      <alignment horizontal="right" vertical="center" wrapText="1"/>
      <protection locked="0"/>
    </xf>
    <xf numFmtId="9" fontId="3" fillId="22" borderId="1" xfId="14" applyFont="1" applyFill="1" applyBorder="1" applyAlignment="1" applyProtection="1">
      <alignment horizontal="right" vertical="center" wrapText="1"/>
      <protection locked="0"/>
    </xf>
    <xf numFmtId="0" fontId="3" fillId="0" borderId="8" xfId="3" applyBorder="1" applyAlignment="1" applyProtection="1">
      <alignment horizontal="center" vertical="center"/>
      <protection locked="0"/>
    </xf>
    <xf numFmtId="9" fontId="21" fillId="0" borderId="17" xfId="3" applyNumberFormat="1" applyFont="1" applyBorder="1" applyAlignment="1" applyProtection="1">
      <alignment horizontal="center" vertical="center" wrapText="1"/>
      <protection locked="0"/>
    </xf>
    <xf numFmtId="14" fontId="3" fillId="22" borderId="17" xfId="3" applyNumberFormat="1" applyFill="1" applyBorder="1" applyAlignment="1" applyProtection="1">
      <alignment vertical="center" wrapText="1"/>
      <protection locked="0"/>
    </xf>
    <xf numFmtId="0" fontId="3" fillId="0" borderId="28" xfId="3" applyBorder="1" applyAlignment="1">
      <alignment horizontal="left" vertical="center" wrapText="1"/>
    </xf>
    <xf numFmtId="0" fontId="3" fillId="0" borderId="10" xfId="3" applyBorder="1" applyAlignment="1" applyProtection="1">
      <alignment horizontal="center" vertical="center"/>
      <protection locked="0"/>
    </xf>
    <xf numFmtId="0" fontId="3" fillId="0" borderId="28" xfId="3" applyBorder="1" applyAlignment="1">
      <alignment horizontal="justify" vertical="center" wrapText="1"/>
    </xf>
    <xf numFmtId="0" fontId="3" fillId="0" borderId="13" xfId="3" applyBorder="1" applyAlignment="1" applyProtection="1">
      <alignment horizontal="justify" vertical="center" wrapText="1"/>
      <protection locked="0"/>
    </xf>
    <xf numFmtId="2" fontId="21" fillId="0" borderId="17" xfId="3" applyNumberFormat="1" applyFont="1" applyBorder="1" applyAlignment="1" applyProtection="1">
      <alignment horizontal="center" vertical="center" wrapText="1"/>
      <protection locked="0"/>
    </xf>
    <xf numFmtId="9" fontId="3" fillId="2" borderId="17" xfId="14" applyFont="1" applyFill="1" applyBorder="1" applyAlignment="1" applyProtection="1">
      <alignment horizontal="center" vertical="center" wrapText="1"/>
      <protection locked="0"/>
    </xf>
    <xf numFmtId="9" fontId="3" fillId="2" borderId="17" xfId="14" applyFont="1" applyFill="1" applyBorder="1" applyAlignment="1" applyProtection="1">
      <alignment vertical="center" wrapText="1"/>
      <protection locked="0"/>
    </xf>
    <xf numFmtId="0" fontId="3" fillId="0" borderId="12" xfId="3" applyBorder="1" applyAlignment="1" applyProtection="1">
      <alignment horizontal="center" vertical="center"/>
      <protection locked="0"/>
    </xf>
    <xf numFmtId="0" fontId="3" fillId="26" borderId="20" xfId="3" applyFill="1" applyBorder="1" applyAlignment="1">
      <alignment horizontal="center" vertical="center"/>
    </xf>
    <xf numFmtId="10" fontId="3" fillId="22" borderId="1" xfId="14" applyNumberFormat="1" applyFont="1" applyFill="1" applyBorder="1" applyAlignment="1" applyProtection="1">
      <alignment horizontal="center" vertical="center" wrapText="1"/>
      <protection locked="0"/>
    </xf>
    <xf numFmtId="0" fontId="3" fillId="26" borderId="18" xfId="3" applyFill="1" applyBorder="1" applyAlignment="1">
      <alignment horizontal="center" vertical="center"/>
    </xf>
    <xf numFmtId="0" fontId="3" fillId="26" borderId="17" xfId="3" applyFill="1" applyBorder="1" applyAlignment="1">
      <alignment horizontal="center" vertical="center"/>
    </xf>
    <xf numFmtId="0" fontId="3" fillId="2" borderId="17" xfId="3" applyFill="1" applyBorder="1" applyAlignment="1" applyProtection="1">
      <alignment horizontal="justify" vertical="center" wrapText="1"/>
      <protection locked="0"/>
    </xf>
    <xf numFmtId="0" fontId="3" fillId="22" borderId="1" xfId="3" applyFill="1" applyBorder="1" applyAlignment="1">
      <alignment vertical="center" wrapText="1"/>
    </xf>
    <xf numFmtId="0" fontId="3" fillId="26" borderId="1" xfId="3" applyFill="1" applyBorder="1" applyAlignment="1">
      <alignment vertical="center"/>
    </xf>
    <xf numFmtId="0" fontId="3" fillId="2" borderId="17" xfId="20" applyFont="1" applyFill="1" applyBorder="1" applyAlignment="1" applyProtection="1">
      <alignment horizontal="center" vertical="center" wrapText="1"/>
      <protection locked="0"/>
    </xf>
    <xf numFmtId="14" fontId="3" fillId="2" borderId="1" xfId="14" applyNumberFormat="1" applyFont="1" applyFill="1" applyBorder="1" applyAlignment="1" applyProtection="1">
      <alignment vertical="center" wrapText="1"/>
      <protection locked="0"/>
    </xf>
    <xf numFmtId="9" fontId="3" fillId="2" borderId="1" xfId="14" applyFont="1" applyFill="1" applyBorder="1" applyAlignment="1" applyProtection="1">
      <alignment horizontal="center" vertical="center" wrapText="1"/>
      <protection locked="0"/>
    </xf>
    <xf numFmtId="0" fontId="3" fillId="22" borderId="17" xfId="3" applyFill="1" applyBorder="1" applyAlignment="1" applyProtection="1">
      <alignment vertical="center"/>
      <protection locked="0"/>
    </xf>
    <xf numFmtId="0" fontId="3" fillId="22" borderId="17" xfId="3" applyFill="1" applyBorder="1" applyAlignment="1">
      <alignment vertical="center" wrapText="1"/>
    </xf>
    <xf numFmtId="0" fontId="7" fillId="2" borderId="8" xfId="0" applyFont="1" applyFill="1" applyBorder="1" applyAlignment="1">
      <alignment horizontal="center"/>
    </xf>
    <xf numFmtId="0" fontId="7" fillId="2" borderId="9" xfId="0" applyFont="1" applyFill="1" applyBorder="1" applyAlignment="1">
      <alignment horizontal="center"/>
    </xf>
    <xf numFmtId="0" fontId="14" fillId="2" borderId="1" xfId="0" applyFont="1" applyFill="1" applyBorder="1" applyAlignment="1">
      <alignment horizontal="center" vertical="center" wrapText="1"/>
    </xf>
    <xf numFmtId="0" fontId="14" fillId="2" borderId="3" xfId="4" applyFont="1" applyFill="1" applyBorder="1" applyAlignment="1">
      <alignment horizontal="left" vertical="center" wrapText="1"/>
    </xf>
    <xf numFmtId="0" fontId="14" fillId="2" borderId="4" xfId="4" applyFont="1" applyFill="1" applyBorder="1" applyAlignment="1">
      <alignment horizontal="left" vertical="center" wrapText="1"/>
    </xf>
    <xf numFmtId="0" fontId="14" fillId="2" borderId="2" xfId="4" applyFont="1" applyFill="1" applyBorder="1" applyAlignment="1">
      <alignment horizontal="left" vertical="center" wrapText="1"/>
    </xf>
    <xf numFmtId="0" fontId="18" fillId="2" borderId="0" xfId="0" applyFont="1" applyFill="1" applyAlignment="1" applyProtection="1">
      <alignment horizontal="center" vertical="center"/>
      <protection hidden="1"/>
    </xf>
    <xf numFmtId="0" fontId="7" fillId="2" borderId="0" xfId="0" applyFont="1" applyFill="1"/>
    <xf numFmtId="0" fontId="7" fillId="2" borderId="10" xfId="0" applyFont="1" applyFill="1" applyBorder="1" applyAlignment="1">
      <alignment horizontal="center"/>
    </xf>
    <xf numFmtId="0" fontId="7" fillId="2" borderId="5" xfId="0" applyFont="1" applyFill="1" applyBorder="1" applyAlignment="1">
      <alignment horizontal="center"/>
    </xf>
    <xf numFmtId="0" fontId="7" fillId="2" borderId="12" xfId="0" applyFont="1" applyFill="1" applyBorder="1" applyAlignment="1">
      <alignment horizontal="center"/>
    </xf>
    <xf numFmtId="0" fontId="7" fillId="2" borderId="13" xfId="0" applyFont="1" applyFill="1" applyBorder="1" applyAlignment="1">
      <alignment horizontal="center"/>
    </xf>
    <xf numFmtId="0" fontId="7" fillId="2" borderId="29" xfId="0" applyFont="1" applyFill="1" applyBorder="1" applyAlignment="1" applyProtection="1">
      <alignment horizontal="left" vertical="center"/>
      <protection hidden="1"/>
    </xf>
    <xf numFmtId="0" fontId="7" fillId="2" borderId="15" xfId="0" applyFont="1" applyFill="1" applyBorder="1" applyAlignment="1" applyProtection="1">
      <alignment horizontal="left" vertical="center"/>
      <protection hidden="1"/>
    </xf>
    <xf numFmtId="0" fontId="18" fillId="2" borderId="30" xfId="0" applyFont="1" applyFill="1" applyBorder="1" applyAlignment="1" applyProtection="1">
      <alignment horizontal="center" vertical="center"/>
      <protection hidden="1"/>
    </xf>
    <xf numFmtId="0" fontId="18" fillId="2" borderId="31" xfId="0" applyFont="1" applyFill="1" applyBorder="1" applyAlignment="1" applyProtection="1">
      <alignment horizontal="center" vertical="center"/>
      <protection hidden="1"/>
    </xf>
    <xf numFmtId="0" fontId="18" fillId="2" borderId="32" xfId="0" applyFont="1" applyFill="1" applyBorder="1" applyAlignment="1" applyProtection="1">
      <alignment horizontal="center" vertical="center"/>
      <protection hidden="1"/>
    </xf>
    <xf numFmtId="0" fontId="18" fillId="2" borderId="11" xfId="0" applyFont="1" applyFill="1" applyBorder="1" applyAlignment="1" applyProtection="1">
      <alignment horizontal="center" vertical="center"/>
      <protection hidden="1"/>
    </xf>
    <xf numFmtId="0" fontId="7" fillId="2" borderId="33" xfId="0" applyFont="1" applyFill="1" applyBorder="1" applyAlignment="1" applyProtection="1">
      <alignment horizontal="left" vertical="center"/>
      <protection hidden="1"/>
    </xf>
    <xf numFmtId="0" fontId="7" fillId="2" borderId="34" xfId="0" applyFont="1" applyFill="1" applyBorder="1" applyAlignment="1" applyProtection="1">
      <alignment horizontal="left" vertical="center"/>
      <protection hidden="1"/>
    </xf>
    <xf numFmtId="0" fontId="18" fillId="2" borderId="31" xfId="0" applyFont="1" applyFill="1" applyBorder="1" applyAlignment="1" applyProtection="1">
      <alignment horizontal="center" vertical="center" wrapText="1"/>
      <protection hidden="1"/>
    </xf>
    <xf numFmtId="0" fontId="18" fillId="2" borderId="32" xfId="0" applyFont="1" applyFill="1" applyBorder="1" applyAlignment="1" applyProtection="1">
      <alignment horizontal="center" vertical="center" wrapText="1"/>
      <protection hidden="1"/>
    </xf>
    <xf numFmtId="0" fontId="18" fillId="2" borderId="35" xfId="0" applyFont="1" applyFill="1" applyBorder="1" applyAlignment="1" applyProtection="1">
      <alignment horizontal="center" vertical="center"/>
      <protection hidden="1"/>
    </xf>
    <xf numFmtId="0" fontId="18" fillId="0" borderId="0" xfId="0" applyFont="1" applyAlignment="1" applyProtection="1">
      <alignment horizontal="center" vertical="center" wrapText="1"/>
      <protection hidden="1"/>
    </xf>
    <xf numFmtId="0" fontId="18" fillId="23" borderId="31" xfId="0" applyFont="1" applyFill="1" applyBorder="1" applyAlignment="1" applyProtection="1">
      <alignment horizontal="center" vertical="center" wrapText="1"/>
      <protection hidden="1"/>
    </xf>
    <xf numFmtId="0" fontId="18" fillId="23" borderId="36" xfId="0" applyFont="1" applyFill="1" applyBorder="1" applyAlignment="1" applyProtection="1">
      <alignment horizontal="center" vertical="center" wrapText="1"/>
      <protection hidden="1"/>
    </xf>
    <xf numFmtId="0" fontId="4" fillId="24" borderId="31" xfId="0" applyFont="1" applyFill="1" applyBorder="1" applyAlignment="1" applyProtection="1">
      <alignment horizontal="center" vertical="center" wrapText="1"/>
      <protection hidden="1"/>
    </xf>
    <xf numFmtId="0" fontId="4" fillId="24" borderId="36" xfId="0" applyFont="1" applyFill="1" applyBorder="1" applyAlignment="1" applyProtection="1">
      <alignment horizontal="center" vertical="center" wrapText="1"/>
      <protection hidden="1"/>
    </xf>
    <xf numFmtId="0" fontId="4" fillId="24" borderId="32" xfId="0" applyFont="1" applyFill="1" applyBorder="1" applyAlignment="1" applyProtection="1">
      <alignment horizontal="center" vertical="center" wrapText="1"/>
      <protection hidden="1"/>
    </xf>
    <xf numFmtId="0" fontId="60" fillId="2" borderId="0" xfId="0" applyFont="1" applyFill="1" applyAlignment="1" applyProtection="1">
      <alignment horizontal="center" vertical="center"/>
      <protection hidden="1"/>
    </xf>
    <xf numFmtId="0" fontId="4" fillId="9" borderId="8" xfId="0" applyFont="1" applyFill="1" applyBorder="1" applyAlignment="1" applyProtection="1">
      <alignment horizontal="center" vertical="center" wrapText="1"/>
      <protection hidden="1"/>
    </xf>
    <xf numFmtId="0" fontId="4" fillId="9" borderId="7" xfId="0" applyFont="1" applyFill="1" applyBorder="1" applyAlignment="1" applyProtection="1">
      <alignment horizontal="center" vertical="center" wrapText="1"/>
      <protection hidden="1"/>
    </xf>
    <xf numFmtId="0" fontId="4" fillId="9" borderId="9"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18" fillId="24" borderId="30" xfId="0" applyFont="1" applyFill="1" applyBorder="1" applyAlignment="1" applyProtection="1">
      <alignment horizontal="center" vertical="center" wrapText="1"/>
      <protection hidden="1"/>
    </xf>
    <xf numFmtId="0" fontId="18" fillId="24" borderId="36" xfId="0" applyFont="1" applyFill="1" applyBorder="1" applyAlignment="1" applyProtection="1">
      <alignment horizontal="center" vertical="center" wrapText="1"/>
      <protection hidden="1"/>
    </xf>
    <xf numFmtId="0" fontId="18" fillId="9" borderId="31" xfId="0" applyFont="1" applyFill="1" applyBorder="1" applyAlignment="1" applyProtection="1">
      <alignment horizontal="center" vertical="center" wrapText="1"/>
      <protection hidden="1"/>
    </xf>
    <xf numFmtId="0" fontId="18" fillId="9" borderId="36" xfId="0" applyFont="1" applyFill="1" applyBorder="1" applyAlignment="1" applyProtection="1">
      <alignment horizontal="center" vertical="center" wrapText="1"/>
      <protection hidden="1"/>
    </xf>
    <xf numFmtId="0" fontId="18" fillId="9" borderId="32" xfId="0" applyFont="1" applyFill="1" applyBorder="1" applyAlignment="1" applyProtection="1">
      <alignment horizontal="center" vertical="center" wrapText="1"/>
      <protection hidden="1"/>
    </xf>
    <xf numFmtId="0" fontId="4" fillId="9" borderId="12" xfId="0" applyFont="1" applyFill="1" applyBorder="1" applyAlignment="1" applyProtection="1">
      <alignment horizontal="center" vertical="center" wrapText="1"/>
      <protection hidden="1"/>
    </xf>
    <xf numFmtId="0" fontId="4" fillId="9" borderId="6" xfId="0" applyFont="1" applyFill="1" applyBorder="1" applyAlignment="1" applyProtection="1">
      <alignment horizontal="center" vertical="center" wrapText="1"/>
      <protection hidden="1"/>
    </xf>
    <xf numFmtId="0" fontId="4" fillId="9" borderId="13" xfId="0" applyFont="1" applyFill="1" applyBorder="1" applyAlignment="1" applyProtection="1">
      <alignment horizontal="center" vertical="center" wrapText="1"/>
      <protection hidden="1"/>
    </xf>
    <xf numFmtId="0" fontId="21" fillId="9" borderId="30" xfId="0" applyFont="1" applyFill="1" applyBorder="1" applyAlignment="1" applyProtection="1">
      <alignment horizontal="center" vertical="center" wrapText="1"/>
      <protection hidden="1"/>
    </xf>
    <xf numFmtId="0" fontId="21" fillId="9" borderId="11" xfId="0" applyFont="1" applyFill="1" applyBorder="1" applyAlignment="1" applyProtection="1">
      <alignment horizontal="center" vertical="center" wrapText="1"/>
      <protection hidden="1"/>
    </xf>
    <xf numFmtId="0" fontId="3" fillId="3" borderId="30" xfId="0" applyFont="1" applyFill="1" applyBorder="1" applyAlignment="1" applyProtection="1">
      <alignment horizontal="center" vertical="center" wrapText="1"/>
      <protection hidden="1"/>
    </xf>
    <xf numFmtId="0" fontId="21" fillId="3" borderId="30" xfId="0" applyFont="1" applyFill="1" applyBorder="1" applyAlignment="1" applyProtection="1">
      <alignment horizontal="center" vertical="center" wrapText="1"/>
      <protection hidden="1"/>
    </xf>
    <xf numFmtId="0" fontId="21" fillId="3" borderId="31" xfId="0" applyFont="1" applyFill="1" applyBorder="1" applyAlignment="1" applyProtection="1">
      <alignment horizontal="center" vertical="center" wrapText="1"/>
      <protection hidden="1"/>
    </xf>
    <xf numFmtId="0" fontId="21" fillId="3" borderId="32" xfId="0" applyFont="1" applyFill="1" applyBorder="1" applyAlignment="1" applyProtection="1">
      <alignment horizontal="center" vertical="center" wrapText="1"/>
      <protection hidden="1"/>
    </xf>
    <xf numFmtId="0" fontId="61" fillId="2" borderId="0" xfId="0" applyFont="1" applyFill="1" applyAlignment="1" applyProtection="1">
      <alignment horizontal="center" vertical="center"/>
      <protection hidden="1"/>
    </xf>
    <xf numFmtId="0" fontId="21" fillId="3" borderId="1" xfId="0" applyFont="1" applyFill="1" applyBorder="1" applyAlignment="1" applyProtection="1">
      <alignment horizontal="center" vertical="center" wrapText="1"/>
      <protection hidden="1"/>
    </xf>
    <xf numFmtId="0" fontId="14" fillId="2" borderId="30" xfId="0" applyFont="1" applyFill="1" applyBorder="1" applyAlignment="1" applyProtection="1">
      <alignment horizontal="center" vertical="center" wrapText="1"/>
      <protection hidden="1"/>
    </xf>
    <xf numFmtId="0" fontId="14" fillId="2" borderId="31" xfId="0" applyFont="1" applyFill="1" applyBorder="1" applyAlignment="1" applyProtection="1">
      <alignment horizontal="center" vertical="center" wrapText="1"/>
      <protection hidden="1"/>
    </xf>
    <xf numFmtId="0" fontId="14" fillId="2" borderId="30" xfId="0" applyFont="1" applyFill="1" applyBorder="1" applyAlignment="1" applyProtection="1">
      <alignment horizontal="justify" vertical="center" wrapText="1"/>
      <protection hidden="1"/>
    </xf>
    <xf numFmtId="0" fontId="14" fillId="2" borderId="32" xfId="0" applyFont="1" applyFill="1" applyBorder="1" applyAlignment="1" applyProtection="1">
      <alignment horizontal="center" vertical="center"/>
      <protection hidden="1"/>
    </xf>
    <xf numFmtId="14" fontId="14" fillId="2" borderId="30" xfId="0" applyNumberFormat="1" applyFont="1" applyFill="1" applyBorder="1" applyAlignment="1" applyProtection="1">
      <alignment horizontal="center" vertical="center" wrapText="1"/>
      <protection hidden="1"/>
    </xf>
    <xf numFmtId="0" fontId="14" fillId="0" borderId="30" xfId="0" applyFont="1" applyBorder="1" applyAlignment="1" applyProtection="1">
      <alignment horizontal="center" vertical="center"/>
      <protection hidden="1"/>
    </xf>
    <xf numFmtId="0" fontId="14" fillId="2" borderId="30" xfId="0" applyFont="1" applyFill="1" applyBorder="1" applyAlignment="1" applyProtection="1">
      <alignment horizontal="left" vertical="center" wrapText="1"/>
      <protection hidden="1"/>
    </xf>
    <xf numFmtId="0" fontId="14" fillId="2" borderId="30" xfId="0" applyFont="1" applyFill="1" applyBorder="1" applyAlignment="1" applyProtection="1">
      <alignment horizontal="center" vertical="center"/>
      <protection hidden="1"/>
    </xf>
    <xf numFmtId="0" fontId="14" fillId="0" borderId="30" xfId="0" applyFont="1" applyBorder="1" applyAlignment="1" applyProtection="1">
      <alignment horizontal="center" vertical="center" wrapText="1"/>
      <protection hidden="1"/>
    </xf>
    <xf numFmtId="9" fontId="15" fillId="0" borderId="30" xfId="1" applyFont="1" applyFill="1" applyBorder="1" applyAlignment="1" applyProtection="1">
      <alignment horizontal="center" vertical="center" wrapText="1"/>
      <protection hidden="1"/>
    </xf>
    <xf numFmtId="0" fontId="15" fillId="0" borderId="30" xfId="0" applyFont="1" applyBorder="1" applyAlignment="1" applyProtection="1">
      <alignment horizontal="center" vertical="center" wrapText="1"/>
      <protection hidden="1"/>
    </xf>
    <xf numFmtId="9" fontId="14" fillId="0" borderId="30" xfId="1" applyFont="1" applyFill="1" applyBorder="1" applyAlignment="1" applyProtection="1">
      <alignment horizontal="center" vertical="center" wrapText="1"/>
      <protection hidden="1"/>
    </xf>
    <xf numFmtId="3" fontId="15" fillId="0" borderId="30" xfId="1" applyNumberFormat="1" applyFont="1" applyFill="1" applyBorder="1" applyAlignment="1" applyProtection="1">
      <alignment horizontal="center" vertical="center" wrapText="1"/>
      <protection hidden="1"/>
    </xf>
    <xf numFmtId="9" fontId="15" fillId="0" borderId="31" xfId="1" applyFont="1" applyFill="1" applyBorder="1" applyAlignment="1" applyProtection="1">
      <alignment horizontal="justify" vertical="center" wrapText="1"/>
      <protection hidden="1"/>
    </xf>
    <xf numFmtId="9" fontId="14" fillId="0" borderId="31" xfId="1" applyFont="1" applyFill="1" applyBorder="1" applyAlignment="1" applyProtection="1">
      <alignment horizontal="justify" vertical="center" wrapText="1"/>
      <protection hidden="1"/>
    </xf>
    <xf numFmtId="3" fontId="15" fillId="0" borderId="32" xfId="1" applyNumberFormat="1" applyFont="1" applyFill="1" applyBorder="1" applyAlignment="1" applyProtection="1">
      <alignment horizontal="center" vertical="center" wrapText="1"/>
      <protection hidden="1"/>
    </xf>
    <xf numFmtId="9" fontId="14" fillId="0" borderId="30" xfId="1" applyFont="1" applyFill="1" applyBorder="1" applyAlignment="1" applyProtection="1">
      <alignment horizontal="justify" vertical="center" wrapText="1"/>
      <protection hidden="1"/>
    </xf>
    <xf numFmtId="9" fontId="15" fillId="0" borderId="31" xfId="1" applyFont="1" applyFill="1" applyBorder="1" applyAlignment="1" applyProtection="1">
      <alignment horizontal="center" vertical="center" wrapText="1"/>
      <protection hidden="1"/>
    </xf>
    <xf numFmtId="9" fontId="15" fillId="0" borderId="31" xfId="1" applyFont="1" applyFill="1" applyBorder="1" applyAlignment="1" applyProtection="1">
      <alignment horizontal="left" vertical="center" wrapText="1"/>
      <protection hidden="1"/>
    </xf>
    <xf numFmtId="9" fontId="15" fillId="0" borderId="30" xfId="1" applyFont="1" applyFill="1" applyBorder="1" applyAlignment="1" applyProtection="1">
      <alignment horizontal="left" vertical="center" wrapText="1"/>
      <protection hidden="1"/>
    </xf>
    <xf numFmtId="9" fontId="12" fillId="0" borderId="32" xfId="1" applyFont="1" applyFill="1" applyBorder="1" applyAlignment="1" applyProtection="1">
      <alignment horizontal="left" vertical="center" wrapText="1"/>
      <protection hidden="1"/>
    </xf>
    <xf numFmtId="0" fontId="15" fillId="2" borderId="0" xfId="0" applyFont="1" applyFill="1" applyAlignment="1" applyProtection="1">
      <alignment horizontal="center" vertical="center"/>
      <protection hidden="1"/>
    </xf>
    <xf numFmtId="3" fontId="15" fillId="2" borderId="1" xfId="0" applyNumberFormat="1" applyFont="1" applyFill="1" applyBorder="1" applyAlignment="1" applyProtection="1">
      <alignment horizontal="center" vertical="center" wrapText="1"/>
      <protection hidden="1"/>
    </xf>
    <xf numFmtId="9" fontId="15" fillId="2" borderId="1" xfId="1" applyFont="1" applyFill="1" applyBorder="1" applyAlignment="1" applyProtection="1">
      <alignment horizontal="center" vertical="center" wrapText="1"/>
      <protection hidden="1"/>
    </xf>
    <xf numFmtId="1" fontId="15" fillId="2" borderId="1" xfId="0" applyNumberFormat="1" applyFont="1" applyFill="1" applyBorder="1" applyAlignment="1" applyProtection="1">
      <alignment horizontal="center" vertical="center" wrapText="1"/>
      <protection hidden="1"/>
    </xf>
    <xf numFmtId="3" fontId="15" fillId="0" borderId="34" xfId="1" applyNumberFormat="1" applyFont="1" applyFill="1" applyBorder="1" applyAlignment="1" applyProtection="1">
      <alignment horizontal="center" vertical="center" wrapText="1"/>
      <protection hidden="1"/>
    </xf>
    <xf numFmtId="0" fontId="14" fillId="0" borderId="30" xfId="0" applyFont="1" applyBorder="1" applyAlignment="1" applyProtection="1">
      <alignment horizontal="justify" vertical="center" wrapText="1"/>
      <protection hidden="1"/>
    </xf>
    <xf numFmtId="9" fontId="14" fillId="0" borderId="31" xfId="1" applyFont="1" applyFill="1" applyBorder="1" applyAlignment="1" applyProtection="1">
      <alignment horizontal="left" vertical="center" wrapText="1"/>
      <protection hidden="1"/>
    </xf>
    <xf numFmtId="9" fontId="14" fillId="0" borderId="30" xfId="1" applyFont="1" applyFill="1" applyBorder="1" applyAlignment="1" applyProtection="1">
      <alignment horizontal="left" vertical="center" wrapText="1"/>
      <protection hidden="1"/>
    </xf>
    <xf numFmtId="3" fontId="14" fillId="0" borderId="30" xfId="1" applyNumberFormat="1" applyFont="1" applyFill="1" applyBorder="1" applyAlignment="1" applyProtection="1">
      <alignment horizontal="center" vertical="center" wrapText="1"/>
      <protection hidden="1"/>
    </xf>
    <xf numFmtId="0" fontId="15" fillId="0" borderId="0" xfId="0" applyFont="1" applyAlignment="1" applyProtection="1">
      <alignment horizontal="center" vertical="center"/>
      <protection hidden="1"/>
    </xf>
    <xf numFmtId="1" fontId="15" fillId="0" borderId="1" xfId="0" applyNumberFormat="1" applyFont="1" applyBorder="1" applyAlignment="1" applyProtection="1">
      <alignment horizontal="center" vertical="center" wrapText="1"/>
      <protection hidden="1"/>
    </xf>
    <xf numFmtId="9" fontId="15" fillId="0" borderId="1" xfId="1" applyFont="1" applyFill="1" applyBorder="1" applyAlignment="1" applyProtection="1">
      <alignment horizontal="center" vertical="center" wrapText="1"/>
      <protection hidden="1"/>
    </xf>
    <xf numFmtId="1" fontId="14" fillId="2" borderId="1" xfId="0" applyNumberFormat="1" applyFont="1" applyFill="1" applyBorder="1" applyAlignment="1" applyProtection="1">
      <alignment horizontal="center" vertical="center" wrapText="1"/>
      <protection hidden="1"/>
    </xf>
    <xf numFmtId="9" fontId="14" fillId="2" borderId="1" xfId="1" applyFont="1" applyFill="1" applyBorder="1" applyAlignment="1" applyProtection="1">
      <alignment horizontal="center" vertical="center" wrapText="1"/>
      <protection hidden="1"/>
    </xf>
    <xf numFmtId="0" fontId="14" fillId="0" borderId="30" xfId="0" applyFont="1" applyBorder="1" applyAlignment="1" applyProtection="1">
      <alignment vertical="center" wrapText="1"/>
      <protection hidden="1"/>
    </xf>
    <xf numFmtId="0" fontId="15" fillId="0" borderId="0" xfId="0" applyFont="1" applyAlignment="1" applyProtection="1">
      <alignment horizontal="left" vertical="center" wrapText="1"/>
      <protection hidden="1"/>
    </xf>
    <xf numFmtId="0" fontId="9" fillId="19" borderId="0" xfId="0" applyFont="1" applyFill="1" applyAlignment="1">
      <alignment horizontal="left" vertical="center" wrapText="1"/>
    </xf>
    <xf numFmtId="0" fontId="9" fillId="0" borderId="30" xfId="0" applyFont="1" applyBorder="1" applyAlignment="1" applyProtection="1">
      <alignment horizontal="left" vertical="center" wrapText="1"/>
      <protection hidden="1"/>
    </xf>
    <xf numFmtId="3" fontId="15" fillId="0" borderId="30" xfId="1" applyNumberFormat="1" applyFont="1" applyFill="1" applyBorder="1" applyAlignment="1" applyProtection="1">
      <alignment horizontal="left" vertical="center" wrapText="1"/>
      <protection hidden="1"/>
    </xf>
    <xf numFmtId="3" fontId="14" fillId="0" borderId="30" xfId="1" applyNumberFormat="1" applyFont="1" applyFill="1" applyBorder="1" applyAlignment="1" applyProtection="1">
      <alignment horizontal="left" vertical="center" wrapText="1"/>
      <protection hidden="1"/>
    </xf>
    <xf numFmtId="0" fontId="14" fillId="0" borderId="30" xfId="0" applyFont="1" applyBorder="1" applyAlignment="1" applyProtection="1">
      <alignment horizontal="left" vertical="center" wrapText="1"/>
      <protection hidden="1"/>
    </xf>
    <xf numFmtId="9" fontId="15" fillId="0" borderId="32" xfId="1" applyFont="1" applyFill="1" applyBorder="1" applyAlignment="1" applyProtection="1">
      <alignment horizontal="left" vertical="center" wrapText="1"/>
      <protection hidden="1"/>
    </xf>
    <xf numFmtId="1" fontId="14" fillId="0" borderId="1" xfId="0" applyNumberFormat="1" applyFont="1" applyBorder="1" applyAlignment="1" applyProtection="1">
      <alignment horizontal="center" vertical="center" wrapText="1"/>
      <protection hidden="1"/>
    </xf>
    <xf numFmtId="9" fontId="14" fillId="0" borderId="1" xfId="1" applyFont="1" applyFill="1" applyBorder="1" applyAlignment="1" applyProtection="1">
      <alignment horizontal="center" vertical="center" wrapText="1"/>
      <protection hidden="1"/>
    </xf>
    <xf numFmtId="3" fontId="14" fillId="0" borderId="32" xfId="1" applyNumberFormat="1" applyFont="1" applyFill="1" applyBorder="1" applyAlignment="1" applyProtection="1">
      <alignment horizontal="center" vertical="center" wrapText="1"/>
      <protection hidden="1"/>
    </xf>
    <xf numFmtId="9" fontId="14" fillId="0" borderId="32" xfId="1" applyFont="1" applyFill="1" applyBorder="1" applyAlignment="1" applyProtection="1">
      <alignment horizontal="left" vertical="center" wrapText="1"/>
      <protection hidden="1"/>
    </xf>
    <xf numFmtId="0" fontId="14" fillId="0" borderId="0" xfId="0" applyFont="1" applyAlignment="1" applyProtection="1">
      <alignment horizontal="center" vertical="center"/>
      <protection hidden="1"/>
    </xf>
    <xf numFmtId="3" fontId="14" fillId="0" borderId="30" xfId="1" applyNumberFormat="1" applyFont="1" applyFill="1" applyBorder="1" applyAlignment="1" applyProtection="1">
      <alignment horizontal="justify" vertical="center" wrapText="1"/>
      <protection hidden="1"/>
    </xf>
    <xf numFmtId="1" fontId="14" fillId="0" borderId="30" xfId="1" applyNumberFormat="1" applyFont="1" applyFill="1" applyBorder="1" applyAlignment="1" applyProtection="1">
      <alignment horizontal="center" vertical="center" wrapText="1"/>
      <protection hidden="1"/>
    </xf>
    <xf numFmtId="9" fontId="14" fillId="0" borderId="30" xfId="1" applyFont="1" applyFill="1" applyBorder="1" applyAlignment="1" applyProtection="1">
      <alignment horizontal="justify" vertical="top" wrapText="1"/>
      <protection hidden="1"/>
    </xf>
    <xf numFmtId="0" fontId="14" fillId="2" borderId="0" xfId="0" applyFont="1" applyFill="1" applyAlignment="1" applyProtection="1">
      <alignment horizontal="center" vertical="center"/>
      <protection hidden="1"/>
    </xf>
    <xf numFmtId="9" fontId="15" fillId="0" borderId="30" xfId="1" applyFont="1" applyFill="1" applyBorder="1" applyAlignment="1" applyProtection="1">
      <alignment horizontal="justify" vertical="center" wrapText="1"/>
      <protection hidden="1"/>
    </xf>
    <xf numFmtId="1" fontId="63" fillId="2" borderId="1" xfId="0" applyNumberFormat="1" applyFont="1" applyFill="1" applyBorder="1" applyAlignment="1" applyProtection="1">
      <alignment horizontal="center" vertical="center" wrapText="1"/>
      <protection hidden="1"/>
    </xf>
    <xf numFmtId="9" fontId="63" fillId="2" borderId="1" xfId="1" applyFont="1" applyFill="1" applyBorder="1" applyAlignment="1" applyProtection="1">
      <alignment horizontal="center" vertical="center" wrapText="1"/>
      <protection hidden="1"/>
    </xf>
    <xf numFmtId="14" fontId="15" fillId="0" borderId="31" xfId="1" applyNumberFormat="1" applyFont="1" applyFill="1" applyBorder="1" applyAlignment="1" applyProtection="1">
      <alignment horizontal="justify" vertical="center" wrapText="1"/>
      <protection hidden="1"/>
    </xf>
    <xf numFmtId="9" fontId="14" fillId="0" borderId="31" xfId="1" applyFont="1" applyFill="1" applyBorder="1" applyAlignment="1" applyProtection="1">
      <alignment horizontal="center" vertical="center" wrapText="1"/>
      <protection hidden="1"/>
    </xf>
    <xf numFmtId="1" fontId="15" fillId="2" borderId="1" xfId="1" applyNumberFormat="1" applyFont="1" applyFill="1" applyBorder="1" applyAlignment="1" applyProtection="1">
      <alignment horizontal="center" vertical="center" wrapText="1"/>
      <protection hidden="1"/>
    </xf>
    <xf numFmtId="1" fontId="15" fillId="0" borderId="30" xfId="1" applyNumberFormat="1" applyFont="1" applyFill="1" applyBorder="1" applyAlignment="1" applyProtection="1">
      <alignment horizontal="center" vertical="center" wrapText="1"/>
      <protection hidden="1"/>
    </xf>
    <xf numFmtId="0" fontId="15" fillId="2" borderId="1" xfId="1" applyNumberFormat="1" applyFont="1" applyFill="1" applyBorder="1" applyAlignment="1" applyProtection="1">
      <alignment horizontal="center" vertical="center" wrapText="1"/>
      <protection hidden="1"/>
    </xf>
    <xf numFmtId="3" fontId="15" fillId="0" borderId="30" xfId="1" applyNumberFormat="1" applyFont="1" applyFill="1" applyBorder="1" applyAlignment="1" applyProtection="1">
      <alignment horizontal="justify" vertical="center" wrapText="1"/>
      <protection hidden="1"/>
    </xf>
    <xf numFmtId="9" fontId="20" fillId="0" borderId="31" xfId="1" applyFont="1" applyFill="1" applyBorder="1" applyAlignment="1" applyProtection="1">
      <alignment horizontal="justify" vertical="center" wrapText="1"/>
      <protection hidden="1"/>
    </xf>
    <xf numFmtId="3" fontId="47" fillId="0" borderId="30" xfId="1" applyNumberFormat="1" applyFont="1" applyFill="1" applyBorder="1" applyAlignment="1" applyProtection="1">
      <alignment horizontal="center" vertical="center" wrapText="1"/>
      <protection hidden="1"/>
    </xf>
    <xf numFmtId="9" fontId="47" fillId="0" borderId="30" xfId="1" applyFont="1" applyFill="1" applyBorder="1" applyAlignment="1" applyProtection="1">
      <alignment horizontal="center" vertical="center" wrapText="1"/>
      <protection hidden="1"/>
    </xf>
    <xf numFmtId="3" fontId="47" fillId="0" borderId="30" xfId="1" applyNumberFormat="1" applyFont="1" applyFill="1" applyBorder="1" applyAlignment="1" applyProtection="1">
      <alignment horizontal="justify" vertical="center" wrapText="1"/>
      <protection hidden="1"/>
    </xf>
    <xf numFmtId="9" fontId="47" fillId="0" borderId="30" xfId="1" applyFont="1" applyFill="1" applyBorder="1" applyAlignment="1" applyProtection="1">
      <alignment horizontal="justify" vertical="center" wrapText="1"/>
      <protection hidden="1"/>
    </xf>
    <xf numFmtId="4" fontId="64" fillId="0" borderId="30" xfId="1" applyNumberFormat="1" applyFont="1" applyFill="1" applyBorder="1" applyAlignment="1" applyProtection="1">
      <alignment horizontal="center" vertical="center" wrapText="1"/>
      <protection hidden="1"/>
    </xf>
    <xf numFmtId="9" fontId="64" fillId="0" borderId="30" xfId="1" applyFont="1" applyFill="1" applyBorder="1" applyAlignment="1" applyProtection="1">
      <alignment horizontal="center" vertical="center" wrapText="1"/>
      <protection hidden="1"/>
    </xf>
    <xf numFmtId="0" fontId="14" fillId="0" borderId="31" xfId="1" applyNumberFormat="1" applyFont="1" applyFill="1" applyBorder="1" applyAlignment="1" applyProtection="1">
      <alignment horizontal="left" vertical="center" wrapText="1"/>
      <protection hidden="1"/>
    </xf>
    <xf numFmtId="0" fontId="15" fillId="0" borderId="31" xfId="1" applyNumberFormat="1" applyFont="1" applyFill="1" applyBorder="1" applyAlignment="1" applyProtection="1">
      <alignment horizontal="left" vertical="center" wrapText="1"/>
      <protection hidden="1"/>
    </xf>
    <xf numFmtId="0" fontId="15" fillId="0" borderId="30" xfId="1" applyNumberFormat="1" applyFont="1" applyFill="1" applyBorder="1" applyAlignment="1" applyProtection="1">
      <alignment horizontal="left" vertical="center" wrapText="1"/>
      <protection hidden="1"/>
    </xf>
    <xf numFmtId="0" fontId="14" fillId="0" borderId="30" xfId="1" applyNumberFormat="1" applyFont="1" applyFill="1" applyBorder="1" applyAlignment="1" applyProtection="1">
      <alignment horizontal="left" vertical="center" wrapText="1"/>
      <protection hidden="1"/>
    </xf>
    <xf numFmtId="0" fontId="15" fillId="0" borderId="30" xfId="1" applyNumberFormat="1" applyFont="1" applyFill="1" applyBorder="1" applyAlignment="1" applyProtection="1">
      <alignment horizontal="justify" vertical="center" wrapText="1"/>
      <protection hidden="1"/>
    </xf>
    <xf numFmtId="0" fontId="14" fillId="0" borderId="30" xfId="1" applyNumberFormat="1" applyFont="1" applyFill="1" applyBorder="1" applyAlignment="1" applyProtection="1">
      <alignment horizontal="justify" vertical="center" wrapText="1"/>
      <protection hidden="1"/>
    </xf>
    <xf numFmtId="0" fontId="15" fillId="0" borderId="31" xfId="1" applyNumberFormat="1" applyFont="1" applyFill="1" applyBorder="1" applyAlignment="1" applyProtection="1">
      <alignment horizontal="justify" vertical="center" wrapText="1"/>
      <protection hidden="1"/>
    </xf>
    <xf numFmtId="0" fontId="64" fillId="0" borderId="32" xfId="1" applyNumberFormat="1" applyFont="1" applyFill="1" applyBorder="1" applyAlignment="1" applyProtection="1">
      <alignment horizontal="left" vertical="center" wrapText="1"/>
      <protection hidden="1"/>
    </xf>
    <xf numFmtId="14" fontId="9" fillId="0" borderId="30" xfId="0" applyNumberFormat="1" applyFont="1" applyBorder="1" applyAlignment="1">
      <alignment horizontal="left" vertical="center" wrapText="1"/>
    </xf>
    <xf numFmtId="9" fontId="47" fillId="0" borderId="32" xfId="1" applyFont="1" applyFill="1" applyBorder="1" applyAlignment="1" applyProtection="1">
      <alignment horizontal="center" vertical="center" wrapText="1"/>
      <protection hidden="1"/>
    </xf>
    <xf numFmtId="0" fontId="64" fillId="0" borderId="30" xfId="0" applyFont="1" applyBorder="1" applyAlignment="1">
      <alignment horizontal="left" vertical="center" wrapText="1"/>
    </xf>
    <xf numFmtId="9" fontId="15" fillId="0" borderId="32" xfId="1" applyFont="1" applyFill="1" applyBorder="1" applyAlignment="1" applyProtection="1">
      <alignment horizontal="center" vertical="center" wrapText="1"/>
      <protection hidden="1"/>
    </xf>
    <xf numFmtId="14" fontId="15" fillId="0" borderId="30" xfId="1" applyNumberFormat="1" applyFont="1" applyFill="1" applyBorder="1" applyAlignment="1" applyProtection="1">
      <alignment horizontal="left" vertical="center" wrapText="1"/>
      <protection hidden="1"/>
    </xf>
    <xf numFmtId="3" fontId="15" fillId="0" borderId="32" xfId="1" applyNumberFormat="1" applyFont="1" applyFill="1" applyBorder="1" applyAlignment="1" applyProtection="1">
      <alignment horizontal="left" vertical="center" wrapText="1"/>
      <protection hidden="1"/>
    </xf>
    <xf numFmtId="10" fontId="15" fillId="0" borderId="30" xfId="1" applyNumberFormat="1" applyFont="1" applyFill="1" applyBorder="1" applyAlignment="1" applyProtection="1">
      <alignment horizontal="center" vertical="center" wrapText="1"/>
      <protection hidden="1"/>
    </xf>
    <xf numFmtId="10" fontId="15" fillId="0" borderId="30" xfId="1" applyNumberFormat="1" applyFont="1" applyFill="1" applyBorder="1" applyAlignment="1" applyProtection="1">
      <alignment horizontal="left" vertical="center" wrapText="1" indent="3"/>
      <protection hidden="1"/>
    </xf>
    <xf numFmtId="10" fontId="15" fillId="0" borderId="1" xfId="1" applyNumberFormat="1" applyFont="1" applyFill="1" applyBorder="1" applyAlignment="1" applyProtection="1">
      <alignment horizontal="center" vertical="center" wrapText="1"/>
      <protection hidden="1"/>
    </xf>
    <xf numFmtId="166" fontId="15" fillId="0" borderId="1" xfId="1" applyNumberFormat="1" applyFont="1" applyFill="1" applyBorder="1" applyAlignment="1" applyProtection="1">
      <alignment horizontal="center" vertical="center" wrapText="1"/>
      <protection hidden="1"/>
    </xf>
    <xf numFmtId="3" fontId="15" fillId="0" borderId="1" xfId="0" applyNumberFormat="1" applyFont="1" applyBorder="1" applyAlignment="1" applyProtection="1">
      <alignment horizontal="center" vertical="center" wrapText="1"/>
      <protection hidden="1"/>
    </xf>
    <xf numFmtId="9" fontId="15" fillId="0" borderId="35" xfId="1" applyFont="1" applyFill="1" applyBorder="1" applyAlignment="1" applyProtection="1">
      <alignment horizontal="left" vertical="center" wrapText="1"/>
      <protection hidden="1"/>
    </xf>
    <xf numFmtId="166" fontId="15" fillId="0" borderId="30" xfId="1" applyNumberFormat="1" applyFont="1" applyFill="1" applyBorder="1" applyAlignment="1" applyProtection="1">
      <alignment horizontal="center" vertical="center" wrapText="1"/>
      <protection hidden="1"/>
    </xf>
    <xf numFmtId="167" fontId="15" fillId="0" borderId="30" xfId="1" applyNumberFormat="1" applyFont="1" applyFill="1" applyBorder="1" applyAlignment="1" applyProtection="1">
      <alignment horizontal="center" vertical="center" wrapText="1"/>
      <protection hidden="1"/>
    </xf>
    <xf numFmtId="168" fontId="15" fillId="0" borderId="30" xfId="1" applyNumberFormat="1" applyFont="1" applyFill="1" applyBorder="1" applyAlignment="1" applyProtection="1">
      <alignment horizontal="center" vertical="center" wrapText="1"/>
      <protection hidden="1"/>
    </xf>
    <xf numFmtId="0" fontId="9" fillId="0" borderId="31" xfId="0" applyFont="1" applyBorder="1" applyAlignment="1">
      <alignment horizontal="left" vertical="center" wrapText="1"/>
    </xf>
    <xf numFmtId="9" fontId="15" fillId="0" borderId="30" xfId="1" applyFont="1" applyFill="1" applyBorder="1" applyAlignment="1" applyProtection="1">
      <alignment vertical="center" wrapText="1"/>
      <protection hidden="1"/>
    </xf>
    <xf numFmtId="3" fontId="15" fillId="2" borderId="30" xfId="1" applyNumberFormat="1" applyFont="1" applyFill="1" applyBorder="1" applyAlignment="1" applyProtection="1">
      <alignment horizontal="center" vertical="center" wrapText="1"/>
      <protection hidden="1"/>
    </xf>
    <xf numFmtId="9" fontId="15" fillId="2" borderId="30" xfId="1" applyFont="1" applyFill="1" applyBorder="1" applyAlignment="1" applyProtection="1">
      <alignment horizontal="center" vertical="center" wrapText="1"/>
      <protection hidden="1"/>
    </xf>
    <xf numFmtId="9" fontId="15" fillId="2" borderId="31" xfId="1" applyFont="1" applyFill="1" applyBorder="1" applyAlignment="1" applyProtection="1">
      <alignment horizontal="justify" vertical="center" wrapText="1"/>
      <protection hidden="1"/>
    </xf>
    <xf numFmtId="9" fontId="15" fillId="2" borderId="31" xfId="1" applyFont="1" applyFill="1" applyBorder="1" applyAlignment="1" applyProtection="1">
      <alignment horizontal="left" vertical="center" wrapText="1"/>
      <protection hidden="1"/>
    </xf>
    <xf numFmtId="1" fontId="14" fillId="2" borderId="30" xfId="1" applyNumberFormat="1" applyFont="1" applyFill="1" applyBorder="1" applyAlignment="1" applyProtection="1">
      <alignment horizontal="center" vertical="center" wrapText="1"/>
      <protection hidden="1"/>
    </xf>
    <xf numFmtId="9" fontId="14" fillId="2" borderId="31" xfId="1" applyFont="1" applyFill="1" applyBorder="1" applyAlignment="1" applyProtection="1">
      <alignment vertical="center" wrapText="1"/>
      <protection hidden="1"/>
    </xf>
    <xf numFmtId="9" fontId="14" fillId="2" borderId="31" xfId="1" applyFont="1" applyFill="1" applyBorder="1" applyAlignment="1" applyProtection="1">
      <alignment horizontal="left" vertical="center" wrapText="1"/>
      <protection hidden="1"/>
    </xf>
    <xf numFmtId="3" fontId="14" fillId="2" borderId="30" xfId="1" applyNumberFormat="1" applyFont="1" applyFill="1" applyBorder="1" applyAlignment="1" applyProtection="1">
      <alignment horizontal="left" vertical="center" wrapText="1"/>
      <protection hidden="1"/>
    </xf>
    <xf numFmtId="3" fontId="14" fillId="2" borderId="32" xfId="1" applyNumberFormat="1" applyFont="1" applyFill="1" applyBorder="1" applyAlignment="1" applyProtection="1">
      <alignment horizontal="left" vertical="center" wrapText="1"/>
      <protection hidden="1"/>
    </xf>
    <xf numFmtId="9" fontId="14" fillId="2" borderId="30" xfId="1" applyFont="1" applyFill="1" applyBorder="1" applyAlignment="1" applyProtection="1">
      <alignment horizontal="left" vertical="center" wrapText="1"/>
      <protection hidden="1"/>
    </xf>
    <xf numFmtId="9" fontId="14" fillId="2" borderId="30" xfId="1" applyFont="1" applyFill="1" applyBorder="1" applyAlignment="1" applyProtection="1">
      <alignment vertical="center" wrapText="1"/>
      <protection hidden="1"/>
    </xf>
    <xf numFmtId="9" fontId="15" fillId="2" borderId="30" xfId="1" applyFont="1" applyFill="1" applyBorder="1" applyAlignment="1" applyProtection="1">
      <alignment horizontal="left" vertical="center" wrapText="1"/>
      <protection hidden="1"/>
    </xf>
    <xf numFmtId="9" fontId="15" fillId="2" borderId="32" xfId="1" applyFont="1" applyFill="1" applyBorder="1" applyAlignment="1" applyProtection="1">
      <alignment horizontal="left" vertical="center" wrapText="1"/>
      <protection hidden="1"/>
    </xf>
    <xf numFmtId="3" fontId="14" fillId="2" borderId="30" xfId="1" applyNumberFormat="1" applyFont="1" applyFill="1" applyBorder="1" applyAlignment="1" applyProtection="1">
      <alignment horizontal="center" vertical="center" wrapText="1"/>
      <protection hidden="1"/>
    </xf>
    <xf numFmtId="9" fontId="14" fillId="2" borderId="30" xfId="1" applyFont="1" applyFill="1" applyBorder="1" applyAlignment="1" applyProtection="1">
      <alignment horizontal="center" vertical="center" wrapText="1"/>
      <protection hidden="1"/>
    </xf>
    <xf numFmtId="4" fontId="14" fillId="2" borderId="30" xfId="1" applyNumberFormat="1" applyFont="1" applyFill="1" applyBorder="1" applyAlignment="1" applyProtection="1">
      <alignment horizontal="center" vertical="center" wrapText="1"/>
      <protection hidden="1"/>
    </xf>
    <xf numFmtId="9" fontId="9" fillId="2" borderId="31" xfId="1" applyFont="1" applyFill="1" applyBorder="1" applyAlignment="1" applyProtection="1">
      <alignment horizontal="justify" vertical="center" wrapText="1"/>
      <protection hidden="1"/>
    </xf>
    <xf numFmtId="168" fontId="14" fillId="2" borderId="30" xfId="1" applyNumberFormat="1" applyFont="1" applyFill="1" applyBorder="1" applyAlignment="1" applyProtection="1">
      <alignment horizontal="center" vertical="center" wrapText="1"/>
      <protection hidden="1"/>
    </xf>
    <xf numFmtId="9" fontId="14" fillId="2" borderId="32" xfId="1" applyFont="1" applyFill="1" applyBorder="1" applyAlignment="1" applyProtection="1">
      <alignment horizontal="left" vertical="center" wrapText="1"/>
      <protection hidden="1"/>
    </xf>
    <xf numFmtId="0" fontId="9" fillId="0" borderId="31" xfId="0" applyFont="1" applyBorder="1" applyAlignment="1">
      <alignment horizontal="justify" vertical="center" wrapText="1"/>
    </xf>
    <xf numFmtId="0" fontId="9" fillId="0" borderId="30" xfId="0" applyFont="1" applyBorder="1" applyAlignment="1">
      <alignment horizontal="justify" vertical="center" wrapText="1"/>
    </xf>
    <xf numFmtId="0" fontId="9" fillId="0" borderId="30" xfId="0" applyFont="1" applyBorder="1" applyAlignment="1">
      <alignment horizontal="left" vertical="center" wrapText="1"/>
    </xf>
    <xf numFmtId="9" fontId="14" fillId="2" borderId="30" xfId="1" applyFont="1" applyFill="1" applyBorder="1" applyAlignment="1" applyProtection="1">
      <alignment horizontal="justify" vertical="center" wrapText="1"/>
      <protection hidden="1"/>
    </xf>
    <xf numFmtId="14" fontId="14" fillId="0" borderId="30" xfId="1" applyNumberFormat="1" applyFont="1" applyFill="1" applyBorder="1" applyAlignment="1" applyProtection="1">
      <alignment horizontal="left" vertical="center" wrapText="1"/>
      <protection hidden="1"/>
    </xf>
    <xf numFmtId="9" fontId="13" fillId="0" borderId="32" xfId="1" applyFont="1" applyFill="1" applyBorder="1" applyAlignment="1" applyProtection="1">
      <alignment horizontal="left" vertical="center" wrapText="1"/>
      <protection hidden="1"/>
    </xf>
    <xf numFmtId="3" fontId="68" fillId="2" borderId="30" xfId="1" applyNumberFormat="1" applyFont="1" applyFill="1" applyBorder="1" applyAlignment="1" applyProtection="1">
      <alignment horizontal="center" vertical="center" wrapText="1"/>
      <protection hidden="1"/>
    </xf>
    <xf numFmtId="9" fontId="68" fillId="2" borderId="30" xfId="1" applyFont="1" applyFill="1" applyBorder="1" applyAlignment="1" applyProtection="1">
      <alignment horizontal="center" vertical="center" wrapText="1"/>
      <protection hidden="1"/>
    </xf>
    <xf numFmtId="9" fontId="14" fillId="2" borderId="31" xfId="1" applyFont="1" applyFill="1" applyBorder="1" applyAlignment="1" applyProtection="1">
      <alignment horizontal="justify" vertical="center" wrapText="1"/>
      <protection hidden="1"/>
    </xf>
    <xf numFmtId="3" fontId="68" fillId="2" borderId="32" xfId="1" applyNumberFormat="1" applyFont="1" applyFill="1" applyBorder="1" applyAlignment="1" applyProtection="1">
      <alignment horizontal="center" vertical="center" wrapText="1"/>
      <protection hidden="1"/>
    </xf>
    <xf numFmtId="14" fontId="15" fillId="2" borderId="30" xfId="1" applyNumberFormat="1" applyFont="1" applyFill="1" applyBorder="1" applyAlignment="1" applyProtection="1">
      <alignment horizontal="left" vertical="center" wrapText="1"/>
      <protection hidden="1"/>
    </xf>
    <xf numFmtId="3" fontId="15" fillId="2" borderId="32" xfId="1" applyNumberFormat="1" applyFont="1" applyFill="1" applyBorder="1" applyAlignment="1" applyProtection="1">
      <alignment horizontal="center" vertical="center" wrapText="1"/>
      <protection hidden="1"/>
    </xf>
    <xf numFmtId="9" fontId="12" fillId="2" borderId="32" xfId="1" applyFont="1" applyFill="1" applyBorder="1" applyAlignment="1" applyProtection="1">
      <alignment horizontal="left" vertical="center" wrapText="1"/>
      <protection hidden="1"/>
    </xf>
    <xf numFmtId="9" fontId="69" fillId="2" borderId="30" xfId="1" applyFont="1" applyFill="1" applyBorder="1" applyAlignment="1" applyProtection="1">
      <alignment horizontal="center" vertical="center" wrapText="1"/>
      <protection hidden="1"/>
    </xf>
    <xf numFmtId="3" fontId="15" fillId="2" borderId="30" xfId="1" applyNumberFormat="1" applyFont="1" applyFill="1" applyBorder="1" applyAlignment="1" applyProtection="1">
      <alignment horizontal="left" vertical="center" wrapText="1"/>
      <protection hidden="1"/>
    </xf>
    <xf numFmtId="9" fontId="15" fillId="0" borderId="31" xfId="1" applyFont="1" applyFill="1" applyBorder="1" applyAlignment="1" applyProtection="1">
      <alignment vertical="center" wrapText="1"/>
      <protection hidden="1"/>
    </xf>
    <xf numFmtId="9" fontId="9" fillId="0" borderId="30" xfId="1" applyFont="1" applyFill="1" applyBorder="1" applyAlignment="1" applyProtection="1">
      <alignment horizontal="justify" vertical="center" wrapText="1"/>
      <protection hidden="1"/>
    </xf>
    <xf numFmtId="9" fontId="70" fillId="0" borderId="30" xfId="1" applyFont="1" applyFill="1" applyBorder="1" applyAlignment="1" applyProtection="1">
      <alignment horizontal="left" vertical="center" wrapText="1"/>
      <protection hidden="1"/>
    </xf>
    <xf numFmtId="0" fontId="9" fillId="0" borderId="30" xfId="0" applyFont="1" applyBorder="1" applyAlignment="1">
      <alignment horizontal="center" vertical="center" wrapText="1"/>
    </xf>
    <xf numFmtId="0" fontId="9" fillId="0" borderId="32" xfId="0" applyFont="1" applyBorder="1" applyAlignment="1">
      <alignment horizontal="center" vertical="center" wrapText="1"/>
    </xf>
    <xf numFmtId="9" fontId="9" fillId="0" borderId="32" xfId="0" applyNumberFormat="1" applyFont="1" applyBorder="1" applyAlignment="1">
      <alignment horizontal="center" vertical="center" wrapText="1"/>
    </xf>
    <xf numFmtId="0" fontId="9" fillId="0" borderId="32" xfId="0" applyFont="1" applyBorder="1" applyAlignment="1">
      <alignment horizontal="left" vertical="center" wrapText="1"/>
    </xf>
    <xf numFmtId="0" fontId="68" fillId="0" borderId="30" xfId="1" applyNumberFormat="1" applyFont="1" applyFill="1" applyBorder="1" applyAlignment="1" applyProtection="1">
      <alignment horizontal="left" vertical="center" wrapText="1"/>
      <protection hidden="1"/>
    </xf>
    <xf numFmtId="9" fontId="68" fillId="0" borderId="30" xfId="1" applyFont="1" applyFill="1" applyBorder="1" applyAlignment="1" applyProtection="1">
      <alignment horizontal="left" vertical="center" wrapText="1"/>
      <protection hidden="1"/>
    </xf>
    <xf numFmtId="0" fontId="9" fillId="0" borderId="32" xfId="0" applyFont="1" applyBorder="1" applyAlignment="1">
      <alignment horizontal="center" wrapText="1"/>
    </xf>
    <xf numFmtId="3" fontId="15" fillId="2" borderId="1" xfId="1" applyNumberFormat="1" applyFont="1" applyFill="1" applyBorder="1" applyAlignment="1" applyProtection="1">
      <alignment horizontal="center" vertical="center" wrapText="1"/>
      <protection hidden="1"/>
    </xf>
    <xf numFmtId="0" fontId="14" fillId="2" borderId="30" xfId="11" applyNumberFormat="1" applyFont="1" applyFill="1" applyBorder="1" applyAlignment="1" applyProtection="1">
      <alignment horizontal="justify" vertical="center" wrapText="1"/>
      <protection locked="0" hidden="1"/>
    </xf>
    <xf numFmtId="0" fontId="14" fillId="0" borderId="30" xfId="11" applyNumberFormat="1" applyFont="1" applyFill="1" applyBorder="1" applyAlignment="1" applyProtection="1">
      <alignment horizontal="justify" vertical="center" wrapText="1"/>
      <protection locked="0" hidden="1"/>
    </xf>
    <xf numFmtId="0" fontId="14" fillId="0" borderId="0" xfId="0" applyFont="1" applyAlignment="1">
      <alignment horizontal="center" vertical="center"/>
    </xf>
    <xf numFmtId="3" fontId="14" fillId="0" borderId="37" xfId="0" applyNumberFormat="1" applyFont="1" applyBorder="1" applyAlignment="1">
      <alignment horizontal="center" vertical="center" wrapText="1"/>
    </xf>
    <xf numFmtId="9" fontId="14" fillId="0" borderId="37" xfId="0" applyNumberFormat="1" applyFont="1" applyBorder="1" applyAlignment="1">
      <alignment horizontal="center" vertical="center" wrapText="1"/>
    </xf>
    <xf numFmtId="9" fontId="14" fillId="0" borderId="38" xfId="0" applyNumberFormat="1" applyFont="1" applyBorder="1" applyAlignment="1">
      <alignment horizontal="left" vertical="center" wrapText="1"/>
    </xf>
    <xf numFmtId="3" fontId="9" fillId="0" borderId="37" xfId="0" applyNumberFormat="1" applyFont="1" applyBorder="1" applyAlignment="1">
      <alignment horizontal="center" vertical="center" wrapText="1"/>
    </xf>
    <xf numFmtId="166" fontId="14" fillId="0" borderId="37" xfId="0" applyNumberFormat="1" applyFont="1" applyBorder="1" applyAlignment="1">
      <alignment horizontal="center" vertical="center" wrapText="1"/>
    </xf>
    <xf numFmtId="14" fontId="14" fillId="0" borderId="38" xfId="0" applyNumberFormat="1" applyFont="1" applyBorder="1" applyAlignment="1">
      <alignment horizontal="left" vertical="center" wrapText="1"/>
    </xf>
    <xf numFmtId="9" fontId="14" fillId="0" borderId="37" xfId="0" applyNumberFormat="1" applyFont="1" applyBorder="1" applyAlignment="1">
      <alignment horizontal="left" vertical="center" wrapText="1"/>
    </xf>
    <xf numFmtId="166" fontId="15" fillId="2" borderId="1" xfId="1" applyNumberFormat="1" applyFont="1" applyFill="1" applyBorder="1" applyAlignment="1" applyProtection="1">
      <alignment horizontal="center" vertical="center" wrapText="1"/>
      <protection hidden="1"/>
    </xf>
    <xf numFmtId="1" fontId="14" fillId="0" borderId="28" xfId="0" applyNumberFormat="1" applyFont="1" applyBorder="1" applyAlignment="1">
      <alignment horizontal="center" vertical="center" wrapText="1"/>
    </xf>
    <xf numFmtId="0" fontId="71" fillId="0" borderId="0" xfId="0" applyFont="1"/>
    <xf numFmtId="14" fontId="15" fillId="0" borderId="31" xfId="1" applyNumberFormat="1" applyFont="1" applyFill="1" applyBorder="1" applyAlignment="1" applyProtection="1">
      <alignment horizontal="left" vertical="center" wrapText="1"/>
      <protection hidden="1"/>
    </xf>
    <xf numFmtId="1" fontId="14" fillId="2" borderId="32" xfId="1" applyNumberFormat="1" applyFont="1" applyFill="1" applyBorder="1" applyAlignment="1" applyProtection="1">
      <alignment horizontal="center" vertical="center" wrapText="1"/>
      <protection hidden="1"/>
    </xf>
    <xf numFmtId="9" fontId="14" fillId="2" borderId="32" xfId="1" applyFont="1" applyFill="1" applyBorder="1" applyAlignment="1" applyProtection="1">
      <alignment horizontal="center" vertical="center" wrapText="1"/>
      <protection hidden="1"/>
    </xf>
    <xf numFmtId="9" fontId="14" fillId="2" borderId="32" xfId="1" applyFont="1" applyFill="1" applyBorder="1" applyAlignment="1" applyProtection="1">
      <alignment horizontal="justify" vertical="center" wrapText="1"/>
      <protection hidden="1"/>
    </xf>
    <xf numFmtId="9" fontId="14" fillId="0" borderId="39" xfId="22" applyFont="1" applyFill="1" applyBorder="1" applyAlignment="1" applyProtection="1">
      <alignment horizontal="justify" vertical="center" wrapText="1"/>
      <protection hidden="1"/>
    </xf>
    <xf numFmtId="14" fontId="15" fillId="0" borderId="30" xfId="1" applyNumberFormat="1" applyFont="1" applyFill="1" applyBorder="1" applyAlignment="1" applyProtection="1">
      <alignment horizontal="justify" vertical="center" wrapText="1"/>
      <protection hidden="1"/>
    </xf>
    <xf numFmtId="1" fontId="15" fillId="0" borderId="31" xfId="1" applyNumberFormat="1" applyFont="1" applyFill="1" applyBorder="1" applyAlignment="1" applyProtection="1">
      <alignment horizontal="center" vertical="center" wrapText="1"/>
      <protection hidden="1"/>
    </xf>
    <xf numFmtId="3" fontId="15" fillId="0" borderId="30" xfId="1" applyNumberFormat="1" applyFont="1" applyFill="1" applyBorder="1" applyAlignment="1" applyProtection="1">
      <alignment horizontal="center" vertical="top" wrapText="1"/>
      <protection hidden="1"/>
    </xf>
    <xf numFmtId="9" fontId="9" fillId="0" borderId="30" xfId="1" applyFont="1" applyFill="1" applyBorder="1" applyAlignment="1" applyProtection="1">
      <alignment horizontal="left" vertical="center" wrapText="1"/>
      <protection hidden="1"/>
    </xf>
    <xf numFmtId="0" fontId="9" fillId="19" borderId="30" xfId="0" applyFont="1" applyFill="1" applyBorder="1" applyAlignment="1">
      <alignment horizontal="left" vertical="center" wrapText="1"/>
    </xf>
    <xf numFmtId="9" fontId="15" fillId="0" borderId="30" xfId="1" applyFont="1" applyFill="1" applyBorder="1" applyAlignment="1" applyProtection="1">
      <alignment horizontal="left" vertical="top" wrapText="1"/>
      <protection hidden="1"/>
    </xf>
    <xf numFmtId="0" fontId="14" fillId="19" borderId="30" xfId="0" applyFont="1" applyFill="1" applyBorder="1" applyAlignment="1">
      <alignment vertical="center" wrapText="1"/>
    </xf>
    <xf numFmtId="0" fontId="74" fillId="0" borderId="30" xfId="0" applyFont="1" applyBorder="1" applyAlignment="1">
      <alignment vertical="center" wrapText="1"/>
    </xf>
    <xf numFmtId="0" fontId="14" fillId="0" borderId="31" xfId="1" applyNumberFormat="1" applyFont="1" applyFill="1" applyBorder="1" applyAlignment="1" applyProtection="1">
      <alignment horizontal="justify" vertical="center" wrapText="1"/>
      <protection hidden="1"/>
    </xf>
    <xf numFmtId="3" fontId="14" fillId="2" borderId="30" xfId="18" applyNumberFormat="1" applyFont="1" applyFill="1" applyBorder="1" applyAlignment="1" applyProtection="1">
      <alignment horizontal="center" vertical="center" wrapText="1"/>
      <protection hidden="1"/>
    </xf>
    <xf numFmtId="9" fontId="14" fillId="2" borderId="30" xfId="18" applyFont="1" applyFill="1" applyBorder="1" applyAlignment="1" applyProtection="1">
      <alignment horizontal="center" vertical="center" wrapText="1"/>
      <protection hidden="1"/>
    </xf>
    <xf numFmtId="0" fontId="14" fillId="2" borderId="31" xfId="18" applyNumberFormat="1" applyFont="1" applyFill="1" applyBorder="1" applyAlignment="1" applyProtection="1">
      <alignment horizontal="justify" vertical="center" wrapText="1"/>
      <protection hidden="1"/>
    </xf>
    <xf numFmtId="9" fontId="14" fillId="2" borderId="39" xfId="22" applyFont="1" applyFill="1" applyBorder="1" applyAlignment="1" applyProtection="1">
      <alignment horizontal="justify" vertical="center" wrapText="1"/>
      <protection hidden="1"/>
    </xf>
    <xf numFmtId="3" fontId="14" fillId="2" borderId="32" xfId="0" applyNumberFormat="1" applyFont="1" applyFill="1" applyBorder="1" applyAlignment="1">
      <alignment horizontal="center" vertical="center" wrapText="1"/>
    </xf>
    <xf numFmtId="9" fontId="14" fillId="2" borderId="32" xfId="0" applyNumberFormat="1" applyFont="1" applyFill="1" applyBorder="1" applyAlignment="1">
      <alignment horizontal="center" vertical="center" wrapText="1"/>
    </xf>
    <xf numFmtId="3" fontId="14" fillId="2" borderId="37" xfId="0" applyNumberFormat="1" applyFont="1" applyFill="1" applyBorder="1" applyAlignment="1">
      <alignment horizontal="center" vertical="center" wrapText="1"/>
    </xf>
    <xf numFmtId="9" fontId="14" fillId="2" borderId="30" xfId="18" applyFont="1" applyFill="1" applyBorder="1" applyAlignment="1" applyProtection="1">
      <alignment horizontal="left" vertical="center" wrapText="1" indent="4"/>
      <protection hidden="1"/>
    </xf>
    <xf numFmtId="0" fontId="14" fillId="2" borderId="30" xfId="18" applyNumberFormat="1" applyFont="1" applyFill="1" applyBorder="1" applyAlignment="1" applyProtection="1">
      <alignment horizontal="justify" vertical="center" wrapText="1"/>
      <protection hidden="1"/>
    </xf>
    <xf numFmtId="3" fontId="64" fillId="0" borderId="37" xfId="0" applyNumberFormat="1" applyFont="1" applyBorder="1" applyAlignment="1">
      <alignment horizontal="center" vertical="center" wrapText="1"/>
    </xf>
    <xf numFmtId="3" fontId="76" fillId="0" borderId="37" xfId="0" applyNumberFormat="1" applyFont="1" applyBorder="1" applyAlignment="1">
      <alignment horizontal="center" vertical="center" wrapText="1"/>
    </xf>
    <xf numFmtId="9" fontId="76" fillId="0" borderId="37" xfId="0" applyNumberFormat="1" applyFont="1" applyBorder="1" applyAlignment="1">
      <alignment horizontal="center" vertical="center" wrapText="1"/>
    </xf>
    <xf numFmtId="0" fontId="14" fillId="2" borderId="30" xfId="1" applyNumberFormat="1" applyFont="1" applyFill="1" applyBorder="1" applyAlignment="1" applyProtection="1">
      <alignment horizontal="justify" vertical="center" wrapText="1"/>
      <protection hidden="1"/>
    </xf>
    <xf numFmtId="3" fontId="70" fillId="0" borderId="37" xfId="0" applyNumberFormat="1" applyFont="1" applyBorder="1" applyAlignment="1">
      <alignment horizontal="center" vertical="center" wrapText="1"/>
    </xf>
    <xf numFmtId="9" fontId="70" fillId="0" borderId="37" xfId="0" applyNumberFormat="1" applyFont="1" applyBorder="1" applyAlignment="1">
      <alignment horizontal="center" vertical="center" wrapText="1"/>
    </xf>
    <xf numFmtId="3" fontId="14" fillId="0" borderId="40" xfId="0" applyNumberFormat="1" applyFont="1" applyBorder="1" applyAlignment="1">
      <alignment horizontal="center" vertical="center" wrapText="1"/>
    </xf>
    <xf numFmtId="3" fontId="64" fillId="0" borderId="40" xfId="0" applyNumberFormat="1" applyFont="1" applyBorder="1" applyAlignment="1">
      <alignment horizontal="center" vertical="center" wrapText="1"/>
    </xf>
    <xf numFmtId="3" fontId="64" fillId="2" borderId="37" xfId="0" applyNumberFormat="1" applyFont="1" applyFill="1" applyBorder="1" applyAlignment="1">
      <alignment horizontal="center" vertical="center" wrapText="1"/>
    </xf>
    <xf numFmtId="9" fontId="64" fillId="0" borderId="37" xfId="0" applyNumberFormat="1" applyFont="1" applyBorder="1" applyAlignment="1">
      <alignment horizontal="center" vertical="center" wrapText="1"/>
    </xf>
    <xf numFmtId="0" fontId="3" fillId="0" borderId="31" xfId="1" applyNumberFormat="1" applyFont="1" applyFill="1" applyBorder="1" applyAlignment="1" applyProtection="1">
      <alignment horizontal="justify" vertical="center" wrapText="1"/>
      <protection hidden="1"/>
    </xf>
    <xf numFmtId="3" fontId="14" fillId="2" borderId="1" xfId="0" applyNumberFormat="1" applyFont="1" applyFill="1" applyBorder="1" applyAlignment="1" applyProtection="1">
      <alignment horizontal="center" vertical="center" wrapText="1"/>
      <protection hidden="1"/>
    </xf>
    <xf numFmtId="9" fontId="14" fillId="2" borderId="1" xfId="18" applyFont="1" applyFill="1" applyBorder="1" applyAlignment="1" applyProtection="1">
      <alignment horizontal="center" vertical="center" wrapText="1"/>
      <protection hidden="1"/>
    </xf>
    <xf numFmtId="9" fontId="14" fillId="2" borderId="31" xfId="18" applyFont="1" applyFill="1" applyBorder="1" applyAlignment="1" applyProtection="1">
      <alignment horizontal="center" vertical="center" wrapText="1"/>
      <protection hidden="1"/>
    </xf>
    <xf numFmtId="3" fontId="14" fillId="2" borderId="30" xfId="0" applyNumberFormat="1" applyFont="1" applyFill="1" applyBorder="1" applyAlignment="1">
      <alignment horizontal="center" vertical="center" wrapText="1"/>
    </xf>
    <xf numFmtId="9" fontId="14" fillId="2" borderId="31" xfId="0" applyNumberFormat="1" applyFont="1" applyFill="1" applyBorder="1" applyAlignment="1">
      <alignment horizontal="center" vertical="center" wrapText="1"/>
    </xf>
    <xf numFmtId="9" fontId="14" fillId="0" borderId="37" xfId="0" applyNumberFormat="1" applyFont="1" applyBorder="1" applyAlignment="1">
      <alignment horizontal="justify" vertical="center" wrapText="1"/>
    </xf>
    <xf numFmtId="0" fontId="14" fillId="0" borderId="41" xfId="1" applyNumberFormat="1" applyFont="1" applyFill="1" applyBorder="1" applyAlignment="1" applyProtection="1">
      <alignment horizontal="justify" vertical="center" wrapText="1"/>
      <protection hidden="1"/>
    </xf>
    <xf numFmtId="9" fontId="14" fillId="2" borderId="28" xfId="0" applyNumberFormat="1" applyFont="1" applyFill="1" applyBorder="1" applyAlignment="1">
      <alignment horizontal="center" vertical="center" wrapText="1"/>
    </xf>
    <xf numFmtId="0" fontId="14" fillId="2" borderId="31" xfId="1" applyNumberFormat="1" applyFont="1" applyFill="1" applyBorder="1" applyAlignment="1" applyProtection="1">
      <alignment horizontal="justify" vertical="center" wrapText="1"/>
      <protection hidden="1"/>
    </xf>
    <xf numFmtId="3" fontId="14" fillId="2" borderId="32" xfId="18" applyNumberFormat="1" applyFont="1" applyFill="1" applyBorder="1" applyAlignment="1" applyProtection="1">
      <alignment horizontal="center" vertical="center" wrapText="1"/>
      <protection hidden="1"/>
    </xf>
    <xf numFmtId="9" fontId="14" fillId="2" borderId="30" xfId="18" applyFont="1" applyFill="1" applyBorder="1" applyAlignment="1" applyProtection="1">
      <alignment horizontal="justify" vertical="center" wrapText="1"/>
      <protection hidden="1"/>
    </xf>
    <xf numFmtId="9" fontId="14" fillId="2" borderId="30" xfId="0" applyNumberFormat="1" applyFont="1" applyFill="1" applyBorder="1" applyAlignment="1">
      <alignment horizontal="center" vertical="center" wrapText="1"/>
    </xf>
    <xf numFmtId="3" fontId="14" fillId="2" borderId="28" xfId="0" applyNumberFormat="1" applyFont="1" applyFill="1" applyBorder="1" applyAlignment="1">
      <alignment horizontal="center" vertical="center" wrapText="1"/>
    </xf>
    <xf numFmtId="1" fontId="14" fillId="0" borderId="30" xfId="18" applyNumberFormat="1" applyFont="1" applyFill="1" applyBorder="1" applyAlignment="1" applyProtection="1">
      <alignment horizontal="center" vertical="center" wrapText="1"/>
      <protection hidden="1"/>
    </xf>
    <xf numFmtId="9" fontId="14" fillId="0" borderId="30" xfId="18" applyFont="1" applyFill="1" applyBorder="1" applyAlignment="1" applyProtection="1">
      <alignment horizontal="center" vertical="center" wrapText="1"/>
      <protection hidden="1"/>
    </xf>
    <xf numFmtId="0" fontId="14" fillId="0" borderId="30" xfId="18" applyNumberFormat="1" applyFont="1" applyFill="1" applyBorder="1" applyAlignment="1" applyProtection="1">
      <alignment horizontal="justify" vertical="center" wrapText="1"/>
      <protection hidden="1"/>
    </xf>
    <xf numFmtId="0" fontId="14" fillId="0" borderId="32" xfId="0" applyFont="1" applyBorder="1" applyAlignment="1">
      <alignment horizontal="center" vertical="center" wrapText="1"/>
    </xf>
    <xf numFmtId="9" fontId="14" fillId="0" borderId="32" xfId="0" applyNumberFormat="1" applyFont="1" applyBorder="1" applyAlignment="1">
      <alignment horizontal="center" vertical="center" wrapText="1"/>
    </xf>
    <xf numFmtId="0" fontId="70" fillId="0" borderId="32" xfId="0" applyFont="1" applyBorder="1" applyAlignment="1">
      <alignment horizontal="center" vertical="center" wrapText="1"/>
    </xf>
    <xf numFmtId="9" fontId="70" fillId="0" borderId="32" xfId="0" applyNumberFormat="1" applyFont="1" applyBorder="1" applyAlignment="1">
      <alignment horizontal="center" vertical="center" wrapText="1"/>
    </xf>
    <xf numFmtId="0" fontId="14" fillId="0" borderId="31" xfId="18" applyNumberFormat="1" applyFont="1" applyFill="1" applyBorder="1" applyAlignment="1" applyProtection="1">
      <alignment horizontal="justify" vertical="center" wrapText="1"/>
      <protection hidden="1"/>
    </xf>
    <xf numFmtId="9" fontId="14" fillId="0" borderId="30" xfId="18" applyFont="1" applyFill="1" applyBorder="1" applyAlignment="1" applyProtection="1">
      <alignment horizontal="left" vertical="center" wrapText="1" indent="4"/>
      <protection hidden="1"/>
    </xf>
    <xf numFmtId="9" fontId="14" fillId="0" borderId="38" xfId="0" applyNumberFormat="1" applyFont="1" applyBorder="1" applyAlignment="1">
      <alignment horizontal="justify" vertical="center" wrapText="1"/>
    </xf>
    <xf numFmtId="9" fontId="70" fillId="0" borderId="37" xfId="1" applyFont="1" applyFill="1" applyBorder="1" applyAlignment="1">
      <alignment horizontal="center" vertical="center" wrapText="1"/>
    </xf>
    <xf numFmtId="9" fontId="14" fillId="2" borderId="42" xfId="0" applyNumberFormat="1" applyFont="1" applyFill="1" applyBorder="1" applyAlignment="1">
      <alignment horizontal="justify" vertical="center" wrapText="1"/>
    </xf>
    <xf numFmtId="3" fontId="14" fillId="0" borderId="28" xfId="0" applyNumberFormat="1" applyFont="1" applyBorder="1" applyAlignment="1">
      <alignment horizontal="center" vertical="center" wrapText="1"/>
    </xf>
    <xf numFmtId="9" fontId="14" fillId="0" borderId="28" xfId="0" applyNumberFormat="1" applyFont="1" applyBorder="1" applyAlignment="1">
      <alignment horizontal="center" vertical="center" wrapText="1"/>
    </xf>
    <xf numFmtId="9" fontId="14" fillId="2" borderId="37" xfId="0" applyNumberFormat="1" applyFont="1" applyFill="1" applyBorder="1" applyAlignment="1">
      <alignment horizontal="justify" vertical="center" wrapText="1"/>
    </xf>
    <xf numFmtId="10" fontId="14" fillId="0" borderId="30" xfId="1" applyNumberFormat="1" applyFont="1" applyFill="1" applyBorder="1" applyAlignment="1" applyProtection="1">
      <alignment horizontal="center" vertical="center" wrapText="1"/>
      <protection hidden="1"/>
    </xf>
    <xf numFmtId="3" fontId="70" fillId="2" borderId="32" xfId="18" applyNumberFormat="1" applyFont="1" applyFill="1" applyBorder="1" applyAlignment="1" applyProtection="1">
      <alignment horizontal="center" vertical="center" wrapText="1"/>
      <protection hidden="1"/>
    </xf>
    <xf numFmtId="3" fontId="70" fillId="2" borderId="30" xfId="18" applyNumberFormat="1" applyFont="1" applyFill="1" applyBorder="1" applyAlignment="1" applyProtection="1">
      <alignment horizontal="center" vertical="center" wrapText="1"/>
      <protection hidden="1"/>
    </xf>
    <xf numFmtId="9" fontId="70" fillId="2" borderId="30" xfId="18" applyFont="1" applyFill="1" applyBorder="1" applyAlignment="1" applyProtection="1">
      <alignment horizontal="center" vertical="center" wrapText="1"/>
      <protection hidden="1"/>
    </xf>
    <xf numFmtId="0" fontId="14" fillId="0" borderId="43" xfId="1" applyNumberFormat="1" applyFont="1" applyFill="1" applyBorder="1" applyAlignment="1" applyProtection="1">
      <alignment horizontal="justify" vertical="center" wrapText="1"/>
      <protection hidden="1"/>
    </xf>
    <xf numFmtId="3" fontId="70" fillId="0" borderId="30" xfId="1" applyNumberFormat="1" applyFont="1" applyFill="1" applyBorder="1" applyAlignment="1" applyProtection="1">
      <alignment horizontal="center" vertical="center" wrapText="1"/>
      <protection hidden="1"/>
    </xf>
    <xf numFmtId="9" fontId="70" fillId="0" borderId="30" xfId="1" applyFont="1" applyFill="1" applyBorder="1" applyAlignment="1" applyProtection="1">
      <alignment horizontal="center" vertical="center" wrapText="1"/>
      <protection hidden="1"/>
    </xf>
    <xf numFmtId="0" fontId="14" fillId="0" borderId="30" xfId="0" applyFont="1" applyBorder="1" applyAlignment="1">
      <alignment horizontal="justify" vertical="center" wrapText="1"/>
    </xf>
    <xf numFmtId="0" fontId="14" fillId="0" borderId="31" xfId="0" applyFont="1" applyBorder="1" applyAlignment="1">
      <alignment horizontal="justify" vertical="center" wrapText="1"/>
    </xf>
    <xf numFmtId="3" fontId="14" fillId="0" borderId="32" xfId="18" applyNumberFormat="1" applyFont="1" applyFill="1" applyBorder="1" applyAlignment="1" applyProtection="1">
      <alignment horizontal="center" vertical="center" wrapText="1"/>
      <protection hidden="1"/>
    </xf>
    <xf numFmtId="3" fontId="14" fillId="0" borderId="30" xfId="18" applyNumberFormat="1" applyFont="1" applyFill="1" applyBorder="1" applyAlignment="1" applyProtection="1">
      <alignment horizontal="center" vertical="center" wrapText="1"/>
      <protection hidden="1"/>
    </xf>
    <xf numFmtId="9" fontId="14" fillId="0" borderId="30" xfId="18" applyFont="1" applyFill="1" applyBorder="1" applyAlignment="1" applyProtection="1">
      <alignment horizontal="justify" vertical="center" wrapText="1"/>
      <protection hidden="1"/>
    </xf>
    <xf numFmtId="0" fontId="14" fillId="0" borderId="44" xfId="1" applyNumberFormat="1" applyFont="1" applyFill="1" applyBorder="1" applyAlignment="1" applyProtection="1">
      <alignment horizontal="justify" vertical="center" wrapText="1"/>
      <protection hidden="1"/>
    </xf>
    <xf numFmtId="3" fontId="15" fillId="2" borderId="30" xfId="1" applyNumberFormat="1" applyFont="1" applyFill="1" applyBorder="1" applyAlignment="1" applyProtection="1">
      <alignment horizontal="justify" vertical="center" wrapText="1"/>
      <protection hidden="1"/>
    </xf>
    <xf numFmtId="0" fontId="14" fillId="2" borderId="11" xfId="0" applyFont="1" applyFill="1" applyBorder="1" applyAlignment="1" applyProtection="1">
      <alignment horizontal="justify" vertical="center" wrapText="1"/>
      <protection hidden="1"/>
    </xf>
    <xf numFmtId="3" fontId="9" fillId="0" borderId="30" xfId="0" applyNumberFormat="1" applyFont="1" applyBorder="1" applyAlignment="1">
      <alignment horizontal="center" vertical="center" wrapText="1"/>
    </xf>
    <xf numFmtId="9" fontId="15" fillId="2" borderId="30" xfId="1" applyFont="1" applyFill="1" applyBorder="1" applyAlignment="1" applyProtection="1">
      <alignment horizontal="justify" vertical="center" wrapText="1"/>
      <protection hidden="1"/>
    </xf>
    <xf numFmtId="0" fontId="14" fillId="0" borderId="30" xfId="0" applyFont="1" applyBorder="1" applyAlignment="1">
      <alignment horizontal="center" vertical="center" wrapText="1"/>
    </xf>
    <xf numFmtId="0" fontId="9" fillId="0" borderId="11" xfId="0" applyFont="1" applyBorder="1" applyAlignment="1">
      <alignment horizontal="center" vertical="center" wrapText="1"/>
    </xf>
    <xf numFmtId="9" fontId="15" fillId="2" borderId="31" xfId="1" applyFont="1" applyFill="1" applyBorder="1" applyAlignment="1" applyProtection="1">
      <alignment vertical="center" wrapText="1"/>
      <protection hidden="1"/>
    </xf>
    <xf numFmtId="9" fontId="68" fillId="0" borderId="30" xfId="1" applyFont="1" applyFill="1" applyBorder="1" applyAlignment="1" applyProtection="1">
      <alignment horizontal="center" vertical="center" wrapText="1"/>
      <protection hidden="1"/>
    </xf>
    <xf numFmtId="0" fontId="14" fillId="2" borderId="30" xfId="0" applyFont="1" applyFill="1" applyBorder="1" applyAlignment="1" applyProtection="1">
      <alignment vertical="center" wrapText="1"/>
      <protection hidden="1"/>
    </xf>
    <xf numFmtId="0" fontId="15" fillId="2" borderId="0" xfId="0" applyFont="1" applyFill="1" applyAlignment="1" applyProtection="1">
      <alignment vertical="center"/>
      <protection hidden="1"/>
    </xf>
    <xf numFmtId="0" fontId="15" fillId="2" borderId="0" xfId="0" applyFont="1" applyFill="1" applyAlignment="1" applyProtection="1">
      <alignment horizontal="left" vertical="center"/>
      <protection hidden="1"/>
    </xf>
    <xf numFmtId="9" fontId="15" fillId="2" borderId="0" xfId="1" applyFont="1" applyFill="1" applyAlignment="1" applyProtection="1">
      <alignment horizontal="center" vertical="center"/>
      <protection hidden="1"/>
    </xf>
    <xf numFmtId="3" fontId="77" fillId="2" borderId="0" xfId="0" applyNumberFormat="1" applyFont="1" applyFill="1" applyAlignment="1" applyProtection="1">
      <alignment horizontal="center" vertical="center"/>
      <protection hidden="1"/>
    </xf>
    <xf numFmtId="9" fontId="14" fillId="2" borderId="0" xfId="1" applyFont="1" applyFill="1" applyAlignment="1" applyProtection="1">
      <alignment horizontal="center" vertical="center"/>
      <protection hidden="1"/>
    </xf>
  </cellXfs>
  <cellStyles count="23">
    <cellStyle name="Énfasis2" xfId="7" builtinId="33"/>
    <cellStyle name="Millares [0]" xfId="6" builtinId="6"/>
    <cellStyle name="Millares [0] 2" xfId="2" xr:uid="{00000000-0005-0000-0000-000000000000}"/>
    <cellStyle name="Millares [0] 3" xfId="17" xr:uid="{ECE62BB6-0210-4CFF-A608-FCB2523F653B}"/>
    <cellStyle name="Millares [0] 4" xfId="21" xr:uid="{0926236F-DA5C-4B51-A536-B6DCF827D0FE}"/>
    <cellStyle name="Millares 2" xfId="15" xr:uid="{0407142B-F0EF-4FB4-A1FF-4F8AA228747A}"/>
    <cellStyle name="Millares 2 2" xfId="11" xr:uid="{8E93F9EE-69F4-45C5-B638-F6CBE45E3E84}"/>
    <cellStyle name="Millares 3" xfId="19" xr:uid="{7A029BD0-2A5C-4CD9-8BE5-D48FEAEAFDF0}"/>
    <cellStyle name="Neutral" xfId="20" builtinId="28"/>
    <cellStyle name="Neutral 2" xfId="5" xr:uid="{00000000-0005-0000-0000-000001000000}"/>
    <cellStyle name="Normal" xfId="0" builtinId="0"/>
    <cellStyle name="Normal 18" xfId="4" xr:uid="{00000000-0005-0000-0000-000003000000}"/>
    <cellStyle name="Normal 2" xfId="3" xr:uid="{00000000-0005-0000-0000-000004000000}"/>
    <cellStyle name="Normal 2 2" xfId="16" xr:uid="{98281E0C-78B3-425E-B0AD-7EC60950DFD6}"/>
    <cellStyle name="Normal 2 3" xfId="8" xr:uid="{AAC7221D-91DA-44D8-9ABD-4BA861BB715F}"/>
    <cellStyle name="Normal 3" xfId="13" xr:uid="{E70AC4C7-78C0-4333-AC09-F722E0037EAC}"/>
    <cellStyle name="Normal 7 2" xfId="10" xr:uid="{7E0738AA-3914-4158-99CC-3733CC0DDE42}"/>
    <cellStyle name="Porcentaje" xfId="1" builtinId="5"/>
    <cellStyle name="Porcentaje 2" xfId="14" xr:uid="{CDFCAD12-1801-4FC7-9B99-DE2FAD1BD4F1}"/>
    <cellStyle name="Porcentaje 2 2" xfId="12" xr:uid="{239220BA-C0EB-40C5-A1D7-E21AC704CDF9}"/>
    <cellStyle name="Porcentaje 2 3" xfId="22" xr:uid="{06B75111-C9BA-40AF-ACE9-694B88B02CCD}"/>
    <cellStyle name="Porcentaje 3" xfId="18" xr:uid="{A526B9DA-277F-4A51-BB6A-048D70944D91}"/>
    <cellStyle name="Porcentaje 5 2" xfId="9" xr:uid="{075F71EF-A2FB-4182-BA8A-00D29C2F8B8F}"/>
  </cellStyles>
  <dxfs count="235">
    <dxf>
      <fill>
        <patternFill>
          <bgColor theme="9" tint="0.59996337778862885"/>
        </patternFill>
      </fill>
    </dxf>
    <dxf>
      <fill>
        <patternFill>
          <bgColor rgb="FFFF0000"/>
        </patternFill>
      </fill>
    </dxf>
    <dxf>
      <fill>
        <patternFill patternType="solid">
          <fgColor rgb="FFC5E0B3"/>
          <bgColor rgb="FFC5E0B3"/>
        </patternFill>
      </fill>
    </dxf>
    <dxf>
      <fill>
        <patternFill patternType="solid">
          <fgColor rgb="FFFF0000"/>
          <bgColor rgb="FFFF000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theme="9" tint="-0.24994659260841701"/>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ill>
        <patternFill>
          <bgColor rgb="FF92D05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92D050"/>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000000"/>
        <name val="Arial"/>
        <family val="2"/>
        <scheme val="none"/>
      </font>
      <numFmt numFmtId="13" formatCode="0%"/>
      <alignment horizontal="center"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border outline="0">
        <top style="thin">
          <color indexed="64"/>
        </top>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DFAF-49F2-B317-A9589651886D}"/>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DFAF-49F2-B317-A9589651886D}"/>
              </c:ext>
            </c:extLst>
          </c:dPt>
          <c:cat>
            <c:strRef>
              <c:f>[39]Hoja1!$A$6:$A$8</c:f>
              <c:strCache>
                <c:ptCount val="3"/>
                <c:pt idx="0">
                  <c:v>Semestre 1</c:v>
                </c:pt>
                <c:pt idx="1">
                  <c:v>Semestre 2</c:v>
                </c:pt>
                <c:pt idx="2">
                  <c:v>Vigencia</c:v>
                </c:pt>
              </c:strCache>
            </c:strRef>
          </c:cat>
          <c:val>
            <c:numRef>
              <c:f>[39]Hoja1!$B$6:$B$8</c:f>
              <c:numCache>
                <c:formatCode>General</c:formatCode>
                <c:ptCount val="3"/>
                <c:pt idx="0">
                  <c:v>0</c:v>
                </c:pt>
                <c:pt idx="1">
                  <c:v>0</c:v>
                </c:pt>
                <c:pt idx="2">
                  <c:v>0</c:v>
                </c:pt>
              </c:numCache>
            </c:numRef>
          </c:val>
          <c:extLst>
            <c:ext xmlns:c16="http://schemas.microsoft.com/office/drawing/2014/chart" uri="{C3380CC4-5D6E-409C-BE32-E72D297353CC}">
              <c16:uniqueId val="{00000004-DFAF-49F2-B317-A9589651886D}"/>
            </c:ext>
          </c:extLst>
        </c:ser>
        <c:ser>
          <c:idx val="1"/>
          <c:order val="1"/>
          <c:tx>
            <c:v>Meta</c:v>
          </c:tx>
          <c:spPr>
            <a:solidFill>
              <a:srgbClr val="A5A5A5"/>
            </a:solidFill>
            <a:ln w="25400">
              <a:noFill/>
            </a:ln>
          </c:spPr>
          <c:invertIfNegative val="0"/>
          <c:cat>
            <c:strRef>
              <c:f>[39]Hoja1!$A$6:$A$8</c:f>
              <c:strCache>
                <c:ptCount val="3"/>
                <c:pt idx="0">
                  <c:v>Semestre 1</c:v>
                </c:pt>
                <c:pt idx="1">
                  <c:v>Semestre 2</c:v>
                </c:pt>
                <c:pt idx="2">
                  <c:v>Vigencia</c:v>
                </c:pt>
              </c:strCache>
            </c:strRef>
          </c:cat>
          <c:val>
            <c:numRef>
              <c:f>[39]Hoja1!$C$6:$C$8</c:f>
              <c:numCache>
                <c:formatCode>General</c:formatCode>
                <c:ptCount val="3"/>
                <c:pt idx="0">
                  <c:v>0</c:v>
                </c:pt>
                <c:pt idx="1">
                  <c:v>0</c:v>
                </c:pt>
                <c:pt idx="2">
                  <c:v>1</c:v>
                </c:pt>
              </c:numCache>
            </c:numRef>
          </c:val>
          <c:extLst>
            <c:ext xmlns:c16="http://schemas.microsoft.com/office/drawing/2014/chart" uri="{C3380CC4-5D6E-409C-BE32-E72D297353CC}">
              <c16:uniqueId val="{00000005-DFAF-49F2-B317-A9589651886D}"/>
            </c:ext>
          </c:extLst>
        </c:ser>
        <c:dLbls>
          <c:showLegendKey val="0"/>
          <c:showVal val="0"/>
          <c:showCatName val="0"/>
          <c:showSerName val="0"/>
          <c:showPercent val="0"/>
          <c:showBubbleSize val="0"/>
        </c:dLbls>
        <c:gapWidth val="150"/>
        <c:axId val="52780864"/>
        <c:axId val="52785760"/>
      </c:barChart>
      <c:catAx>
        <c:axId val="52780864"/>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2785760"/>
        <c:crosses val="autoZero"/>
        <c:auto val="1"/>
        <c:lblAlgn val="ctr"/>
        <c:lblOffset val="100"/>
        <c:noMultiLvlLbl val="0"/>
      </c:catAx>
      <c:valAx>
        <c:axId val="52785760"/>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52780864"/>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7" Type="http://schemas.openxmlformats.org/officeDocument/2006/relationships/image" Target="../media/image8.pn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6.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1" Type="http://schemas.openxmlformats.org/officeDocument/2006/relationships/image" Target="../media/image3.jpe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7.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chart" Target="../charts/chart1.xml"/><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1060FCA-0A15-4BDC-B884-CC8F3D68E3C8}"/>
            </a:ext>
          </a:extLst>
        </xdr:cNvPr>
        <xdr:cNvSpPr/>
      </xdr:nvSpPr>
      <xdr:spPr>
        <a:xfrm>
          <a:off x="3152775" y="1552575"/>
          <a:ext cx="657225"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926168EB-76E7-484F-B6A1-0832E6C11B1F}"/>
            </a:ext>
          </a:extLst>
        </xdr:cNvPr>
        <xdr:cNvSpPr/>
      </xdr:nvSpPr>
      <xdr:spPr>
        <a:xfrm>
          <a:off x="4600574"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29610BB5-6F52-474B-9AA5-C5CE926C2A88}"/>
            </a:ext>
          </a:extLst>
        </xdr:cNvPr>
        <xdr:cNvSpPr/>
      </xdr:nvSpPr>
      <xdr:spPr>
        <a:xfrm>
          <a:off x="3171825" y="2209800"/>
          <a:ext cx="638175"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0C0A3691-39F1-4556-BBCF-FA4EFB7A585D}"/>
            </a:ext>
          </a:extLst>
        </xdr:cNvPr>
        <xdr:cNvSpPr/>
      </xdr:nvSpPr>
      <xdr:spPr>
        <a:xfrm>
          <a:off x="4610099"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7D20169F-61BA-4984-A4DB-4AA7C83F5A66}"/>
            </a:ext>
          </a:extLst>
        </xdr:cNvPr>
        <xdr:cNvSpPr/>
      </xdr:nvSpPr>
      <xdr:spPr>
        <a:xfrm>
          <a:off x="3810000" y="1047750"/>
          <a:ext cx="1323975"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oneCellAnchor>
    <xdr:from>
      <xdr:col>2</xdr:col>
      <xdr:colOff>447675</xdr:colOff>
      <xdr:row>5</xdr:row>
      <xdr:rowOff>0</xdr:rowOff>
    </xdr:from>
    <xdr:ext cx="940014" cy="1549753"/>
    <xdr:pic>
      <xdr:nvPicPr>
        <xdr:cNvPr id="7" name="Imagen 6">
          <a:extLst>
            <a:ext uri="{FF2B5EF4-FFF2-40B4-BE49-F238E27FC236}">
              <a16:creationId xmlns:a16="http://schemas.microsoft.com/office/drawing/2014/main" id="{39168A87-25B3-4E53-8FA7-3A019E02C9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one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822A9A76-3017-4A06-AD9D-CF39DDBDBEC9}"/>
            </a:ext>
          </a:extLst>
        </xdr:cNvPr>
        <xdr:cNvSpPr/>
      </xdr:nvSpPr>
      <xdr:spPr>
        <a:xfrm>
          <a:off x="3743325" y="295275"/>
          <a:ext cx="2276475"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2023</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1CB0876F-678F-441E-80F6-30C1FDA5CD28}"/>
            </a:ext>
          </a:extLst>
        </xdr:cNvPr>
        <xdr:cNvSpPr/>
      </xdr:nvSpPr>
      <xdr:spPr>
        <a:xfrm>
          <a:off x="4619624"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2ACF9A10-031C-4F37-BC02-006691CD00A3}"/>
            </a:ext>
          </a:extLst>
        </xdr:cNvPr>
        <xdr:cNvSpPr/>
      </xdr:nvSpPr>
      <xdr:spPr>
        <a:xfrm>
          <a:off x="3171825" y="2905125"/>
          <a:ext cx="638175"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593272</xdr:colOff>
      <xdr:row>1</xdr:row>
      <xdr:rowOff>17689</xdr:rowOff>
    </xdr:from>
    <xdr:to>
      <xdr:col>3</xdr:col>
      <xdr:colOff>204336</xdr:colOff>
      <xdr:row>4</xdr:row>
      <xdr:rowOff>20117</xdr:rowOff>
    </xdr:to>
    <xdr:pic>
      <xdr:nvPicPr>
        <xdr:cNvPr id="2" name="Imagen 1" descr="escudo-alc">
          <a:extLst>
            <a:ext uri="{FF2B5EF4-FFF2-40B4-BE49-F238E27FC236}">
              <a16:creationId xmlns:a16="http://schemas.microsoft.com/office/drawing/2014/main" id="{75B7DB5F-155D-4CD6-876F-E52A3F1710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422" y="198664"/>
          <a:ext cx="1285875" cy="697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01FC3998-F2DC-43CA-8003-E4DB68DFF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E595D7DE-88EF-4FD4-B559-FA36A34F7174}"/>
            </a:ext>
          </a:extLst>
        </xdr:cNvPr>
        <xdr:cNvSpPr/>
      </xdr:nvSpPr>
      <xdr:spPr>
        <a:xfrm>
          <a:off x="762000" y="40821"/>
          <a:ext cx="762000" cy="15103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A37E1F37-C890-4492-B8B3-08E9CDCEF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BB51C2A9-EE99-406E-9F69-889998A38293}"/>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5DC34A3D-6312-4049-BE50-7C7AA3884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381000</xdr:colOff>
      <xdr:row>53</xdr:row>
      <xdr:rowOff>1378324</xdr:rowOff>
    </xdr:from>
    <xdr:ext cx="184731" cy="264560"/>
    <xdr:sp macro="" textlink="">
      <xdr:nvSpPr>
        <xdr:cNvPr id="3" name="CuadroTexto 2">
          <a:extLst>
            <a:ext uri="{FF2B5EF4-FFF2-40B4-BE49-F238E27FC236}">
              <a16:creationId xmlns:a16="http://schemas.microsoft.com/office/drawing/2014/main" id="{8B8621EE-2432-45CB-9043-D3FE2AD8AD50}"/>
            </a:ext>
          </a:extLst>
        </xdr:cNvPr>
        <xdr:cNvSpPr txBox="1"/>
      </xdr:nvSpPr>
      <xdr:spPr>
        <a:xfrm>
          <a:off x="14306550" y="1089250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A2E1AE03-F049-4B66-8E9E-BD25BDEBB3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71492</xdr:colOff>
      <xdr:row>1</xdr:row>
      <xdr:rowOff>290169</xdr:rowOff>
    </xdr:from>
    <xdr:to>
      <xdr:col>2</xdr:col>
      <xdr:colOff>772968</xdr:colOff>
      <xdr:row>4</xdr:row>
      <xdr:rowOff>69850</xdr:rowOff>
    </xdr:to>
    <xdr:pic>
      <xdr:nvPicPr>
        <xdr:cNvPr id="3" name="Imagen 2" descr="escudo-alc">
          <a:extLst>
            <a:ext uri="{FF2B5EF4-FFF2-40B4-BE49-F238E27FC236}">
              <a16:creationId xmlns:a16="http://schemas.microsoft.com/office/drawing/2014/main" id="{52A69A70-1A15-408B-A259-E7776E2D6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317" y="347319"/>
          <a:ext cx="1930201"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257175</xdr:colOff>
      <xdr:row>53</xdr:row>
      <xdr:rowOff>428626</xdr:rowOff>
    </xdr:from>
    <xdr:to>
      <xdr:col>88</xdr:col>
      <xdr:colOff>3857625</xdr:colOff>
      <xdr:row>53</xdr:row>
      <xdr:rowOff>2815166</xdr:rowOff>
    </xdr:to>
    <xdr:pic>
      <xdr:nvPicPr>
        <xdr:cNvPr id="4" name="Imagen 3">
          <a:extLst>
            <a:ext uri="{FF2B5EF4-FFF2-40B4-BE49-F238E27FC236}">
              <a16:creationId xmlns:a16="http://schemas.microsoft.com/office/drawing/2014/main" id="{8ADD6F94-C4A5-4173-A978-27B4363255D5}"/>
            </a:ext>
          </a:extLst>
        </xdr:cNvPr>
        <xdr:cNvPicPr>
          <a:picLocks noChangeAspect="1"/>
        </xdr:cNvPicPr>
      </xdr:nvPicPr>
      <xdr:blipFill>
        <a:blip xmlns:r="http://schemas.openxmlformats.org/officeDocument/2006/relationships" r:embed="rId3"/>
        <a:stretch>
          <a:fillRect/>
        </a:stretch>
      </xdr:blipFill>
      <xdr:spPr>
        <a:xfrm>
          <a:off x="145037175" y="116986051"/>
          <a:ext cx="3600450" cy="2386540"/>
        </a:xfrm>
        <a:prstGeom prst="rect">
          <a:avLst/>
        </a:prstGeom>
      </xdr:spPr>
    </xdr:pic>
    <xdr:clientData/>
  </xdr:twoCellAnchor>
  <xdr:twoCellAnchor editAs="oneCell">
    <xdr:from>
      <xdr:col>88</xdr:col>
      <xdr:colOff>476250</xdr:colOff>
      <xdr:row>54</xdr:row>
      <xdr:rowOff>385765</xdr:rowOff>
    </xdr:from>
    <xdr:to>
      <xdr:col>88</xdr:col>
      <xdr:colOff>3724275</xdr:colOff>
      <xdr:row>54</xdr:row>
      <xdr:rowOff>2381250</xdr:rowOff>
    </xdr:to>
    <xdr:pic>
      <xdr:nvPicPr>
        <xdr:cNvPr id="5" name="Imagen 4">
          <a:extLst>
            <a:ext uri="{FF2B5EF4-FFF2-40B4-BE49-F238E27FC236}">
              <a16:creationId xmlns:a16="http://schemas.microsoft.com/office/drawing/2014/main" id="{9CC8D63C-46F7-44B4-B496-1876D0A3901F}"/>
            </a:ext>
          </a:extLst>
        </xdr:cNvPr>
        <xdr:cNvPicPr>
          <a:picLocks noChangeAspect="1"/>
        </xdr:cNvPicPr>
      </xdr:nvPicPr>
      <xdr:blipFill>
        <a:blip xmlns:r="http://schemas.openxmlformats.org/officeDocument/2006/relationships" r:embed="rId4"/>
        <a:stretch>
          <a:fillRect/>
        </a:stretch>
      </xdr:blipFill>
      <xdr:spPr>
        <a:xfrm>
          <a:off x="145256250" y="120172165"/>
          <a:ext cx="3248025" cy="1995485"/>
        </a:xfrm>
        <a:prstGeom prst="rect">
          <a:avLst/>
        </a:prstGeom>
      </xdr:spPr>
    </xdr:pic>
    <xdr:clientData/>
  </xdr:twoCellAnchor>
  <xdr:twoCellAnchor editAs="oneCell">
    <xdr:from>
      <xdr:col>88</xdr:col>
      <xdr:colOff>361950</xdr:colOff>
      <xdr:row>55</xdr:row>
      <xdr:rowOff>314325</xdr:rowOff>
    </xdr:from>
    <xdr:to>
      <xdr:col>88</xdr:col>
      <xdr:colOff>3752851</xdr:colOff>
      <xdr:row>55</xdr:row>
      <xdr:rowOff>2698750</xdr:rowOff>
    </xdr:to>
    <xdr:pic>
      <xdr:nvPicPr>
        <xdr:cNvPr id="6" name="Imagen 5">
          <a:extLst>
            <a:ext uri="{FF2B5EF4-FFF2-40B4-BE49-F238E27FC236}">
              <a16:creationId xmlns:a16="http://schemas.microsoft.com/office/drawing/2014/main" id="{659B4092-B121-43EA-8A3B-AA644222F67F}"/>
            </a:ext>
          </a:extLst>
        </xdr:cNvPr>
        <xdr:cNvPicPr>
          <a:picLocks noChangeAspect="1"/>
        </xdr:cNvPicPr>
      </xdr:nvPicPr>
      <xdr:blipFill>
        <a:blip xmlns:r="http://schemas.openxmlformats.org/officeDocument/2006/relationships" r:embed="rId5"/>
        <a:stretch>
          <a:fillRect/>
        </a:stretch>
      </xdr:blipFill>
      <xdr:spPr>
        <a:xfrm>
          <a:off x="145141950" y="122853450"/>
          <a:ext cx="3390901" cy="2384425"/>
        </a:xfrm>
        <a:prstGeom prst="rect">
          <a:avLst/>
        </a:prstGeom>
      </xdr:spPr>
    </xdr:pic>
    <xdr:clientData/>
  </xdr:twoCellAnchor>
  <xdr:twoCellAnchor>
    <xdr:from>
      <xdr:col>16</xdr:col>
      <xdr:colOff>76201</xdr:colOff>
      <xdr:row>59</xdr:row>
      <xdr:rowOff>2778</xdr:rowOff>
    </xdr:from>
    <xdr:to>
      <xdr:col>17</xdr:col>
      <xdr:colOff>4763</xdr:colOff>
      <xdr:row>59</xdr:row>
      <xdr:rowOff>2778</xdr:rowOff>
    </xdr:to>
    <xdr:sp macro="" textlink="">
      <xdr:nvSpPr>
        <xdr:cNvPr id="7" name="CuadroTexto 6">
          <a:extLst>
            <a:ext uri="{FF2B5EF4-FFF2-40B4-BE49-F238E27FC236}">
              <a16:creationId xmlns:a16="http://schemas.microsoft.com/office/drawing/2014/main" id="{6C08FC4C-E86D-4829-A8D9-5ECC3666A9B0}"/>
            </a:ext>
          </a:extLst>
        </xdr:cNvPr>
        <xdr:cNvSpPr txBox="1"/>
      </xdr:nvSpPr>
      <xdr:spPr>
        <a:xfrm>
          <a:off x="27622501" y="134648178"/>
          <a:ext cx="557212"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twoCellAnchor editAs="oneCell">
    <xdr:from>
      <xdr:col>88</xdr:col>
      <xdr:colOff>270125</xdr:colOff>
      <xdr:row>57</xdr:row>
      <xdr:rowOff>387349</xdr:rowOff>
    </xdr:from>
    <xdr:to>
      <xdr:col>88</xdr:col>
      <xdr:colOff>3818371</xdr:colOff>
      <xdr:row>57</xdr:row>
      <xdr:rowOff>2825749</xdr:rowOff>
    </xdr:to>
    <xdr:pic>
      <xdr:nvPicPr>
        <xdr:cNvPr id="8" name="Imagen 7">
          <a:extLst>
            <a:ext uri="{FF2B5EF4-FFF2-40B4-BE49-F238E27FC236}">
              <a16:creationId xmlns:a16="http://schemas.microsoft.com/office/drawing/2014/main" id="{77FCC6D7-9942-45A9-8C0D-DFA5C02743EE}"/>
            </a:ext>
          </a:extLst>
        </xdr:cNvPr>
        <xdr:cNvPicPr>
          <a:picLocks noChangeAspect="1"/>
        </xdr:cNvPicPr>
      </xdr:nvPicPr>
      <xdr:blipFill>
        <a:blip xmlns:r="http://schemas.openxmlformats.org/officeDocument/2006/relationships" r:embed="rId6"/>
        <a:stretch>
          <a:fillRect/>
        </a:stretch>
      </xdr:blipFill>
      <xdr:spPr>
        <a:xfrm>
          <a:off x="145050125" y="129136774"/>
          <a:ext cx="3548246" cy="2438400"/>
        </a:xfrm>
        <a:prstGeom prst="rect">
          <a:avLst/>
        </a:prstGeom>
      </xdr:spPr>
    </xdr:pic>
    <xdr:clientData/>
  </xdr:twoCellAnchor>
  <xdr:twoCellAnchor editAs="oneCell">
    <xdr:from>
      <xdr:col>88</xdr:col>
      <xdr:colOff>266699</xdr:colOff>
      <xdr:row>58</xdr:row>
      <xdr:rowOff>196850</xdr:rowOff>
    </xdr:from>
    <xdr:to>
      <xdr:col>88</xdr:col>
      <xdr:colOff>3819525</xdr:colOff>
      <xdr:row>58</xdr:row>
      <xdr:rowOff>2391834</xdr:rowOff>
    </xdr:to>
    <xdr:pic>
      <xdr:nvPicPr>
        <xdr:cNvPr id="9" name="Imagen 8">
          <a:extLst>
            <a:ext uri="{FF2B5EF4-FFF2-40B4-BE49-F238E27FC236}">
              <a16:creationId xmlns:a16="http://schemas.microsoft.com/office/drawing/2014/main" id="{EC4593A7-9638-4B5A-973F-6F7A3DF682DE}"/>
            </a:ext>
          </a:extLst>
        </xdr:cNvPr>
        <xdr:cNvPicPr>
          <a:picLocks noChangeAspect="1"/>
        </xdr:cNvPicPr>
      </xdr:nvPicPr>
      <xdr:blipFill>
        <a:blip xmlns:r="http://schemas.openxmlformats.org/officeDocument/2006/relationships" r:embed="rId7"/>
        <a:stretch>
          <a:fillRect/>
        </a:stretch>
      </xdr:blipFill>
      <xdr:spPr>
        <a:xfrm>
          <a:off x="145046699" y="132175250"/>
          <a:ext cx="3552826" cy="2194984"/>
        </a:xfrm>
        <a:prstGeom prst="rect">
          <a:avLst/>
        </a:prstGeom>
      </xdr:spPr>
    </xdr:pic>
    <xdr:clientData/>
  </xdr:twoCellAnchor>
  <xdr:twoCellAnchor editAs="oneCell">
    <xdr:from>
      <xdr:col>88</xdr:col>
      <xdr:colOff>246591</xdr:colOff>
      <xdr:row>59</xdr:row>
      <xdr:rowOff>642408</xdr:rowOff>
    </xdr:from>
    <xdr:to>
      <xdr:col>88</xdr:col>
      <xdr:colOff>3875616</xdr:colOff>
      <xdr:row>59</xdr:row>
      <xdr:rowOff>3291417</xdr:rowOff>
    </xdr:to>
    <xdr:pic>
      <xdr:nvPicPr>
        <xdr:cNvPr id="10" name="Imagen 9">
          <a:extLst>
            <a:ext uri="{FF2B5EF4-FFF2-40B4-BE49-F238E27FC236}">
              <a16:creationId xmlns:a16="http://schemas.microsoft.com/office/drawing/2014/main" id="{957AADDA-F178-41A2-833E-CD1480EE0A0E}"/>
            </a:ext>
          </a:extLst>
        </xdr:cNvPr>
        <xdr:cNvPicPr>
          <a:picLocks noChangeAspect="1"/>
        </xdr:cNvPicPr>
      </xdr:nvPicPr>
      <xdr:blipFill>
        <a:blip xmlns:r="http://schemas.openxmlformats.org/officeDocument/2006/relationships" r:embed="rId8"/>
        <a:stretch>
          <a:fillRect/>
        </a:stretch>
      </xdr:blipFill>
      <xdr:spPr>
        <a:xfrm>
          <a:off x="145026591" y="135287808"/>
          <a:ext cx="3629025" cy="2649009"/>
        </a:xfrm>
        <a:prstGeom prst="rect">
          <a:avLst/>
        </a:prstGeom>
      </xdr:spPr>
    </xdr:pic>
    <xdr:clientData/>
  </xdr:twoCellAnchor>
  <xdr:twoCellAnchor editAs="oneCell">
    <xdr:from>
      <xdr:col>88</xdr:col>
      <xdr:colOff>247649</xdr:colOff>
      <xdr:row>84</xdr:row>
      <xdr:rowOff>428625</xdr:rowOff>
    </xdr:from>
    <xdr:to>
      <xdr:col>88</xdr:col>
      <xdr:colOff>3854250</xdr:colOff>
      <xdr:row>84</xdr:row>
      <xdr:rowOff>2868082</xdr:rowOff>
    </xdr:to>
    <xdr:pic>
      <xdr:nvPicPr>
        <xdr:cNvPr id="11" name="Imagen 10">
          <a:extLst>
            <a:ext uri="{FF2B5EF4-FFF2-40B4-BE49-F238E27FC236}">
              <a16:creationId xmlns:a16="http://schemas.microsoft.com/office/drawing/2014/main" id="{A60407B1-275E-4A61-9E91-96763CABE5EF}"/>
            </a:ext>
          </a:extLst>
        </xdr:cNvPr>
        <xdr:cNvPicPr>
          <a:picLocks noChangeAspect="1"/>
        </xdr:cNvPicPr>
      </xdr:nvPicPr>
      <xdr:blipFill>
        <a:blip xmlns:r="http://schemas.openxmlformats.org/officeDocument/2006/relationships" r:embed="rId9"/>
        <a:stretch>
          <a:fillRect/>
        </a:stretch>
      </xdr:blipFill>
      <xdr:spPr>
        <a:xfrm>
          <a:off x="145027649" y="204558900"/>
          <a:ext cx="3606601" cy="2439457"/>
        </a:xfrm>
        <a:prstGeom prst="rect">
          <a:avLst/>
        </a:prstGeom>
      </xdr:spPr>
    </xdr:pic>
    <xdr:clientData/>
  </xdr:twoCellAnchor>
  <xdr:twoCellAnchor editAs="oneCell">
    <xdr:from>
      <xdr:col>88</xdr:col>
      <xdr:colOff>304800</xdr:colOff>
      <xdr:row>62</xdr:row>
      <xdr:rowOff>209550</xdr:rowOff>
    </xdr:from>
    <xdr:to>
      <xdr:col>88</xdr:col>
      <xdr:colOff>3838575</xdr:colOff>
      <xdr:row>62</xdr:row>
      <xdr:rowOff>2127250</xdr:rowOff>
    </xdr:to>
    <xdr:pic>
      <xdr:nvPicPr>
        <xdr:cNvPr id="12" name="Imagen 11">
          <a:extLst>
            <a:ext uri="{FF2B5EF4-FFF2-40B4-BE49-F238E27FC236}">
              <a16:creationId xmlns:a16="http://schemas.microsoft.com/office/drawing/2014/main" id="{98EE1406-B479-49A4-8771-E71AFD0F9D8D}"/>
            </a:ext>
          </a:extLst>
        </xdr:cNvPr>
        <xdr:cNvPicPr>
          <a:picLocks noChangeAspect="1"/>
        </xdr:cNvPicPr>
      </xdr:nvPicPr>
      <xdr:blipFill>
        <a:blip xmlns:r="http://schemas.openxmlformats.org/officeDocument/2006/relationships" r:embed="rId10"/>
        <a:stretch>
          <a:fillRect/>
        </a:stretch>
      </xdr:blipFill>
      <xdr:spPr>
        <a:xfrm>
          <a:off x="145084800" y="144427575"/>
          <a:ext cx="3533775" cy="1917700"/>
        </a:xfrm>
        <a:prstGeom prst="rect">
          <a:avLst/>
        </a:prstGeom>
      </xdr:spPr>
    </xdr:pic>
    <xdr:clientData/>
  </xdr:twoCellAnchor>
  <xdr:twoCellAnchor editAs="oneCell">
    <xdr:from>
      <xdr:col>88</xdr:col>
      <xdr:colOff>247650</xdr:colOff>
      <xdr:row>88</xdr:row>
      <xdr:rowOff>981075</xdr:rowOff>
    </xdr:from>
    <xdr:to>
      <xdr:col>88</xdr:col>
      <xdr:colOff>3715907</xdr:colOff>
      <xdr:row>88</xdr:row>
      <xdr:rowOff>3598334</xdr:rowOff>
    </xdr:to>
    <xdr:pic>
      <xdr:nvPicPr>
        <xdr:cNvPr id="13" name="Imagen 12">
          <a:extLst>
            <a:ext uri="{FF2B5EF4-FFF2-40B4-BE49-F238E27FC236}">
              <a16:creationId xmlns:a16="http://schemas.microsoft.com/office/drawing/2014/main" id="{0FA9C029-8BD9-4D21-B4BC-0AD8CA9EF47B}"/>
            </a:ext>
          </a:extLst>
        </xdr:cNvPr>
        <xdr:cNvPicPr>
          <a:picLocks noChangeAspect="1"/>
        </xdr:cNvPicPr>
      </xdr:nvPicPr>
      <xdr:blipFill>
        <a:blip xmlns:r="http://schemas.openxmlformats.org/officeDocument/2006/relationships" r:embed="rId11"/>
        <a:stretch>
          <a:fillRect/>
        </a:stretch>
      </xdr:blipFill>
      <xdr:spPr>
        <a:xfrm>
          <a:off x="145027650" y="214588725"/>
          <a:ext cx="3468257" cy="2617259"/>
        </a:xfrm>
        <a:prstGeom prst="rect">
          <a:avLst/>
        </a:prstGeom>
      </xdr:spPr>
    </xdr:pic>
    <xdr:clientData/>
  </xdr:twoCellAnchor>
  <xdr:twoCellAnchor editAs="oneCell">
    <xdr:from>
      <xdr:col>88</xdr:col>
      <xdr:colOff>276224</xdr:colOff>
      <xdr:row>56</xdr:row>
      <xdr:rowOff>319087</xdr:rowOff>
    </xdr:from>
    <xdr:to>
      <xdr:col>88</xdr:col>
      <xdr:colOff>3809999</xdr:colOff>
      <xdr:row>56</xdr:row>
      <xdr:rowOff>2656417</xdr:rowOff>
    </xdr:to>
    <xdr:pic>
      <xdr:nvPicPr>
        <xdr:cNvPr id="14" name="Imagen 13">
          <a:extLst>
            <a:ext uri="{FF2B5EF4-FFF2-40B4-BE49-F238E27FC236}">
              <a16:creationId xmlns:a16="http://schemas.microsoft.com/office/drawing/2014/main" id="{C58EF234-903F-4688-91B8-379E917242CB}"/>
            </a:ext>
          </a:extLst>
        </xdr:cNvPr>
        <xdr:cNvPicPr>
          <a:picLocks noChangeAspect="1"/>
        </xdr:cNvPicPr>
      </xdr:nvPicPr>
      <xdr:blipFill>
        <a:blip xmlns:r="http://schemas.openxmlformats.org/officeDocument/2006/relationships" r:embed="rId12"/>
        <a:stretch>
          <a:fillRect/>
        </a:stretch>
      </xdr:blipFill>
      <xdr:spPr>
        <a:xfrm>
          <a:off x="145056224" y="125915737"/>
          <a:ext cx="3533775" cy="2337330"/>
        </a:xfrm>
        <a:prstGeom prst="rect">
          <a:avLst/>
        </a:prstGeom>
      </xdr:spPr>
    </xdr:pic>
    <xdr:clientData/>
  </xdr:twoCellAnchor>
  <xdr:twoCellAnchor editAs="oneCell">
    <xdr:from>
      <xdr:col>88</xdr:col>
      <xdr:colOff>281268</xdr:colOff>
      <xdr:row>63</xdr:row>
      <xdr:rowOff>200026</xdr:rowOff>
    </xdr:from>
    <xdr:to>
      <xdr:col>88</xdr:col>
      <xdr:colOff>3867150</xdr:colOff>
      <xdr:row>63</xdr:row>
      <xdr:rowOff>2381250</xdr:rowOff>
    </xdr:to>
    <xdr:pic>
      <xdr:nvPicPr>
        <xdr:cNvPr id="15" name="Imagen 14">
          <a:extLst>
            <a:ext uri="{FF2B5EF4-FFF2-40B4-BE49-F238E27FC236}">
              <a16:creationId xmlns:a16="http://schemas.microsoft.com/office/drawing/2014/main" id="{D0E19102-7C2E-4835-9AE7-895552CBADA9}"/>
            </a:ext>
          </a:extLst>
        </xdr:cNvPr>
        <xdr:cNvPicPr>
          <a:picLocks noChangeAspect="1"/>
        </xdr:cNvPicPr>
      </xdr:nvPicPr>
      <xdr:blipFill>
        <a:blip xmlns:r="http://schemas.openxmlformats.org/officeDocument/2006/relationships" r:embed="rId13"/>
        <a:stretch>
          <a:fillRect/>
        </a:stretch>
      </xdr:blipFill>
      <xdr:spPr>
        <a:xfrm>
          <a:off x="145061268" y="146789776"/>
          <a:ext cx="3585882" cy="2181224"/>
        </a:xfrm>
        <a:prstGeom prst="rect">
          <a:avLst/>
        </a:prstGeom>
      </xdr:spPr>
    </xdr:pic>
    <xdr:clientData/>
  </xdr:twoCellAnchor>
  <xdr:twoCellAnchor editAs="oneCell">
    <xdr:from>
      <xdr:col>88</xdr:col>
      <xdr:colOff>342900</xdr:colOff>
      <xdr:row>95</xdr:row>
      <xdr:rowOff>209551</xdr:rowOff>
    </xdr:from>
    <xdr:to>
      <xdr:col>88</xdr:col>
      <xdr:colOff>3790950</xdr:colOff>
      <xdr:row>95</xdr:row>
      <xdr:rowOff>2370667</xdr:rowOff>
    </xdr:to>
    <xdr:pic>
      <xdr:nvPicPr>
        <xdr:cNvPr id="16" name="Imagen 15">
          <a:extLst>
            <a:ext uri="{FF2B5EF4-FFF2-40B4-BE49-F238E27FC236}">
              <a16:creationId xmlns:a16="http://schemas.microsoft.com/office/drawing/2014/main" id="{064406A9-2CC1-4835-A9B8-0F1A48C18935}"/>
            </a:ext>
          </a:extLst>
        </xdr:cNvPr>
        <xdr:cNvPicPr>
          <a:picLocks noChangeAspect="1"/>
        </xdr:cNvPicPr>
      </xdr:nvPicPr>
      <xdr:blipFill>
        <a:blip xmlns:r="http://schemas.openxmlformats.org/officeDocument/2006/relationships" r:embed="rId14"/>
        <a:stretch>
          <a:fillRect/>
        </a:stretch>
      </xdr:blipFill>
      <xdr:spPr>
        <a:xfrm>
          <a:off x="145122900" y="234162601"/>
          <a:ext cx="3448050" cy="2161116"/>
        </a:xfrm>
        <a:prstGeom prst="rect">
          <a:avLst/>
        </a:prstGeom>
      </xdr:spPr>
    </xdr:pic>
    <xdr:clientData/>
  </xdr:twoCellAnchor>
  <xdr:twoCellAnchor editAs="oneCell">
    <xdr:from>
      <xdr:col>88</xdr:col>
      <xdr:colOff>290513</xdr:colOff>
      <xdr:row>97</xdr:row>
      <xdr:rowOff>1047749</xdr:rowOff>
    </xdr:from>
    <xdr:to>
      <xdr:col>88</xdr:col>
      <xdr:colOff>3819525</xdr:colOff>
      <xdr:row>97</xdr:row>
      <xdr:rowOff>3481917</xdr:rowOff>
    </xdr:to>
    <xdr:pic>
      <xdr:nvPicPr>
        <xdr:cNvPr id="17" name="Imagen 16">
          <a:extLst>
            <a:ext uri="{FF2B5EF4-FFF2-40B4-BE49-F238E27FC236}">
              <a16:creationId xmlns:a16="http://schemas.microsoft.com/office/drawing/2014/main" id="{FC74A756-7969-453A-996D-B01D26451384}"/>
            </a:ext>
          </a:extLst>
        </xdr:cNvPr>
        <xdr:cNvPicPr>
          <a:picLocks noChangeAspect="1"/>
        </xdr:cNvPicPr>
      </xdr:nvPicPr>
      <xdr:blipFill>
        <a:blip xmlns:r="http://schemas.openxmlformats.org/officeDocument/2006/relationships" r:embed="rId15"/>
        <a:stretch>
          <a:fillRect/>
        </a:stretch>
      </xdr:blipFill>
      <xdr:spPr>
        <a:xfrm>
          <a:off x="145070513" y="240029999"/>
          <a:ext cx="3529012" cy="2434168"/>
        </a:xfrm>
        <a:prstGeom prst="rect">
          <a:avLst/>
        </a:prstGeom>
      </xdr:spPr>
    </xdr:pic>
    <xdr:clientData/>
  </xdr:twoCellAnchor>
  <xdr:twoCellAnchor editAs="oneCell">
    <xdr:from>
      <xdr:col>88</xdr:col>
      <xdr:colOff>243085</xdr:colOff>
      <xdr:row>98</xdr:row>
      <xdr:rowOff>702471</xdr:rowOff>
    </xdr:from>
    <xdr:to>
      <xdr:col>88</xdr:col>
      <xdr:colOff>3829050</xdr:colOff>
      <xdr:row>98</xdr:row>
      <xdr:rowOff>3090332</xdr:rowOff>
    </xdr:to>
    <xdr:pic>
      <xdr:nvPicPr>
        <xdr:cNvPr id="18" name="Imagen 17">
          <a:extLst>
            <a:ext uri="{FF2B5EF4-FFF2-40B4-BE49-F238E27FC236}">
              <a16:creationId xmlns:a16="http://schemas.microsoft.com/office/drawing/2014/main" id="{00EE2B5F-30EB-4759-8694-CB9E9BB0117C}"/>
            </a:ext>
          </a:extLst>
        </xdr:cNvPr>
        <xdr:cNvPicPr>
          <a:picLocks noChangeAspect="1"/>
        </xdr:cNvPicPr>
      </xdr:nvPicPr>
      <xdr:blipFill>
        <a:blip xmlns:r="http://schemas.openxmlformats.org/officeDocument/2006/relationships" r:embed="rId16"/>
        <a:stretch>
          <a:fillRect/>
        </a:stretch>
      </xdr:blipFill>
      <xdr:spPr>
        <a:xfrm>
          <a:off x="145023085" y="243951921"/>
          <a:ext cx="3585965" cy="2387861"/>
        </a:xfrm>
        <a:prstGeom prst="rect">
          <a:avLst/>
        </a:prstGeom>
      </xdr:spPr>
    </xdr:pic>
    <xdr:clientData/>
  </xdr:twoCellAnchor>
  <xdr:twoCellAnchor editAs="oneCell">
    <xdr:from>
      <xdr:col>88</xdr:col>
      <xdr:colOff>342900</xdr:colOff>
      <xdr:row>96</xdr:row>
      <xdr:rowOff>222249</xdr:rowOff>
    </xdr:from>
    <xdr:to>
      <xdr:col>88</xdr:col>
      <xdr:colOff>3829050</xdr:colOff>
      <xdr:row>96</xdr:row>
      <xdr:rowOff>2201332</xdr:rowOff>
    </xdr:to>
    <xdr:pic>
      <xdr:nvPicPr>
        <xdr:cNvPr id="19" name="Imagen 18">
          <a:extLst>
            <a:ext uri="{FF2B5EF4-FFF2-40B4-BE49-F238E27FC236}">
              <a16:creationId xmlns:a16="http://schemas.microsoft.com/office/drawing/2014/main" id="{9A53200F-17F9-41D4-8C91-92B5EE2712F2}"/>
            </a:ext>
          </a:extLst>
        </xdr:cNvPr>
        <xdr:cNvPicPr>
          <a:picLocks noChangeAspect="1"/>
        </xdr:cNvPicPr>
      </xdr:nvPicPr>
      <xdr:blipFill>
        <a:blip xmlns:r="http://schemas.openxmlformats.org/officeDocument/2006/relationships" r:embed="rId17"/>
        <a:stretch>
          <a:fillRect/>
        </a:stretch>
      </xdr:blipFill>
      <xdr:spPr>
        <a:xfrm>
          <a:off x="145122900" y="236766099"/>
          <a:ext cx="3486150" cy="1979083"/>
        </a:xfrm>
        <a:prstGeom prst="rect">
          <a:avLst/>
        </a:prstGeom>
      </xdr:spPr>
    </xdr:pic>
    <xdr:clientData/>
  </xdr:twoCellAnchor>
  <xdr:oneCellAnchor>
    <xdr:from>
      <xdr:col>12</xdr:col>
      <xdr:colOff>150320</xdr:colOff>
      <xdr:row>13</xdr:row>
      <xdr:rowOff>2915014</xdr:rowOff>
    </xdr:from>
    <xdr:ext cx="1668954" cy="409211"/>
    <xdr:pic>
      <xdr:nvPicPr>
        <xdr:cNvPr id="20" name="Imagen 4">
          <a:extLst>
            <a:ext uri="{FF2B5EF4-FFF2-40B4-BE49-F238E27FC236}">
              <a16:creationId xmlns:a16="http://schemas.microsoft.com/office/drawing/2014/main" id="{1093E48E-17A3-4220-9031-3EB25D740778}"/>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143045" y="9382489"/>
          <a:ext cx="1668954" cy="409211"/>
        </a:xfrm>
        <a:prstGeom prst="rect">
          <a:avLst/>
        </a:prstGeom>
        <a:noFill/>
        <a:ln>
          <a:noFill/>
        </a:ln>
      </xdr:spPr>
    </xdr:pic>
    <xdr:clientData/>
  </xdr:oneCellAnchor>
  <xdr:twoCellAnchor editAs="oneCell">
    <xdr:from>
      <xdr:col>88</xdr:col>
      <xdr:colOff>214992</xdr:colOff>
      <xdr:row>12</xdr:row>
      <xdr:rowOff>285750</xdr:rowOff>
    </xdr:from>
    <xdr:to>
      <xdr:col>88</xdr:col>
      <xdr:colOff>3838575</xdr:colOff>
      <xdr:row>12</xdr:row>
      <xdr:rowOff>2457451</xdr:rowOff>
    </xdr:to>
    <xdr:pic>
      <xdr:nvPicPr>
        <xdr:cNvPr id="21" name="Imagen 20">
          <a:extLst>
            <a:ext uri="{FF2B5EF4-FFF2-40B4-BE49-F238E27FC236}">
              <a16:creationId xmlns:a16="http://schemas.microsoft.com/office/drawing/2014/main" id="{7CE8695B-8950-4788-818F-8863C14F2002}"/>
            </a:ext>
          </a:extLst>
        </xdr:cNvPr>
        <xdr:cNvPicPr>
          <a:picLocks noChangeAspect="1"/>
        </xdr:cNvPicPr>
      </xdr:nvPicPr>
      <xdr:blipFill>
        <a:blip xmlns:r="http://schemas.openxmlformats.org/officeDocument/2006/relationships" r:embed="rId19"/>
        <a:stretch>
          <a:fillRect/>
        </a:stretch>
      </xdr:blipFill>
      <xdr:spPr>
        <a:xfrm>
          <a:off x="144994992" y="3705225"/>
          <a:ext cx="3623583" cy="2171701"/>
        </a:xfrm>
        <a:prstGeom prst="rect">
          <a:avLst/>
        </a:prstGeom>
      </xdr:spPr>
    </xdr:pic>
    <xdr:clientData/>
  </xdr:twoCellAnchor>
  <xdr:twoCellAnchor editAs="oneCell">
    <xdr:from>
      <xdr:col>88</xdr:col>
      <xdr:colOff>247650</xdr:colOff>
      <xdr:row>13</xdr:row>
      <xdr:rowOff>504824</xdr:rowOff>
    </xdr:from>
    <xdr:to>
      <xdr:col>88</xdr:col>
      <xdr:colOff>3819525</xdr:colOff>
      <xdr:row>13</xdr:row>
      <xdr:rowOff>2676525</xdr:rowOff>
    </xdr:to>
    <xdr:pic>
      <xdr:nvPicPr>
        <xdr:cNvPr id="22" name="Imagen 21">
          <a:extLst>
            <a:ext uri="{FF2B5EF4-FFF2-40B4-BE49-F238E27FC236}">
              <a16:creationId xmlns:a16="http://schemas.microsoft.com/office/drawing/2014/main" id="{A3380B93-2381-4E1A-BAA5-87D426CBFFD8}"/>
            </a:ext>
          </a:extLst>
        </xdr:cNvPr>
        <xdr:cNvPicPr>
          <a:picLocks noChangeAspect="1"/>
        </xdr:cNvPicPr>
      </xdr:nvPicPr>
      <xdr:blipFill>
        <a:blip xmlns:r="http://schemas.openxmlformats.org/officeDocument/2006/relationships" r:embed="rId20"/>
        <a:stretch>
          <a:fillRect/>
        </a:stretch>
      </xdr:blipFill>
      <xdr:spPr>
        <a:xfrm>
          <a:off x="145027650" y="6972299"/>
          <a:ext cx="3571875" cy="2171701"/>
        </a:xfrm>
        <a:prstGeom prst="rect">
          <a:avLst/>
        </a:prstGeom>
      </xdr:spPr>
    </xdr:pic>
    <xdr:clientData/>
  </xdr:twoCellAnchor>
  <xdr:twoCellAnchor editAs="oneCell">
    <xdr:from>
      <xdr:col>88</xdr:col>
      <xdr:colOff>281592</xdr:colOff>
      <xdr:row>14</xdr:row>
      <xdr:rowOff>190500</xdr:rowOff>
    </xdr:from>
    <xdr:to>
      <xdr:col>88</xdr:col>
      <xdr:colOff>3876675</xdr:colOff>
      <xdr:row>14</xdr:row>
      <xdr:rowOff>2324099</xdr:rowOff>
    </xdr:to>
    <xdr:pic>
      <xdr:nvPicPr>
        <xdr:cNvPr id="23" name="Imagen 22">
          <a:extLst>
            <a:ext uri="{FF2B5EF4-FFF2-40B4-BE49-F238E27FC236}">
              <a16:creationId xmlns:a16="http://schemas.microsoft.com/office/drawing/2014/main" id="{A42E0755-1C2D-47AF-82B3-D8B574A4AEC4}"/>
            </a:ext>
          </a:extLst>
        </xdr:cNvPr>
        <xdr:cNvPicPr>
          <a:picLocks noChangeAspect="1"/>
        </xdr:cNvPicPr>
      </xdr:nvPicPr>
      <xdr:blipFill>
        <a:blip xmlns:r="http://schemas.openxmlformats.org/officeDocument/2006/relationships" r:embed="rId21"/>
        <a:stretch>
          <a:fillRect/>
        </a:stretch>
      </xdr:blipFill>
      <xdr:spPr>
        <a:xfrm>
          <a:off x="145061592" y="10096500"/>
          <a:ext cx="3595083" cy="2133599"/>
        </a:xfrm>
        <a:prstGeom prst="rect">
          <a:avLst/>
        </a:prstGeom>
      </xdr:spPr>
    </xdr:pic>
    <xdr:clientData/>
  </xdr:twoCellAnchor>
  <xdr:twoCellAnchor editAs="oneCell">
    <xdr:from>
      <xdr:col>88</xdr:col>
      <xdr:colOff>266700</xdr:colOff>
      <xdr:row>15</xdr:row>
      <xdr:rowOff>200025</xdr:rowOff>
    </xdr:from>
    <xdr:to>
      <xdr:col>88</xdr:col>
      <xdr:colOff>3816802</xdr:colOff>
      <xdr:row>15</xdr:row>
      <xdr:rowOff>2333625</xdr:rowOff>
    </xdr:to>
    <xdr:pic>
      <xdr:nvPicPr>
        <xdr:cNvPr id="24" name="Imagen 23">
          <a:extLst>
            <a:ext uri="{FF2B5EF4-FFF2-40B4-BE49-F238E27FC236}">
              <a16:creationId xmlns:a16="http://schemas.microsoft.com/office/drawing/2014/main" id="{B343BE3F-700B-4D45-80CE-31B9B79DA772}"/>
            </a:ext>
          </a:extLst>
        </xdr:cNvPr>
        <xdr:cNvPicPr>
          <a:picLocks noChangeAspect="1"/>
        </xdr:cNvPicPr>
      </xdr:nvPicPr>
      <xdr:blipFill>
        <a:blip xmlns:r="http://schemas.openxmlformats.org/officeDocument/2006/relationships" r:embed="rId22"/>
        <a:stretch>
          <a:fillRect/>
        </a:stretch>
      </xdr:blipFill>
      <xdr:spPr>
        <a:xfrm>
          <a:off x="145046700" y="12649200"/>
          <a:ext cx="3550102" cy="2133600"/>
        </a:xfrm>
        <a:prstGeom prst="rect">
          <a:avLst/>
        </a:prstGeom>
      </xdr:spPr>
    </xdr:pic>
    <xdr:clientData/>
  </xdr:twoCellAnchor>
  <xdr:oneCellAnchor>
    <xdr:from>
      <xdr:col>88</xdr:col>
      <xdr:colOff>314324</xdr:colOff>
      <xdr:row>24</xdr:row>
      <xdr:rowOff>227240</xdr:rowOff>
    </xdr:from>
    <xdr:ext cx="3514725" cy="1973035"/>
    <xdr:pic>
      <xdr:nvPicPr>
        <xdr:cNvPr id="25" name="Imagen 24">
          <a:extLst>
            <a:ext uri="{FF2B5EF4-FFF2-40B4-BE49-F238E27FC236}">
              <a16:creationId xmlns:a16="http://schemas.microsoft.com/office/drawing/2014/main" id="{74922B91-C83D-48B4-ADF2-BB6176A6F7EC}"/>
            </a:ext>
          </a:extLst>
        </xdr:cNvPr>
        <xdr:cNvPicPr>
          <a:picLocks noChangeAspect="1"/>
        </xdr:cNvPicPr>
      </xdr:nvPicPr>
      <xdr:blipFill>
        <a:blip xmlns:r="http://schemas.openxmlformats.org/officeDocument/2006/relationships" r:embed="rId23"/>
        <a:stretch>
          <a:fillRect/>
        </a:stretch>
      </xdr:blipFill>
      <xdr:spPr>
        <a:xfrm>
          <a:off x="145094324" y="36574640"/>
          <a:ext cx="3514725" cy="1973035"/>
        </a:xfrm>
        <a:prstGeom prst="rect">
          <a:avLst/>
        </a:prstGeom>
      </xdr:spPr>
    </xdr:pic>
    <xdr:clientData/>
  </xdr:oneCellAnchor>
  <xdr:twoCellAnchor editAs="oneCell">
    <xdr:from>
      <xdr:col>88</xdr:col>
      <xdr:colOff>323850</xdr:colOff>
      <xdr:row>47</xdr:row>
      <xdr:rowOff>266699</xdr:rowOff>
    </xdr:from>
    <xdr:to>
      <xdr:col>88</xdr:col>
      <xdr:colOff>3752850</xdr:colOff>
      <xdr:row>47</xdr:row>
      <xdr:rowOff>2254250</xdr:rowOff>
    </xdr:to>
    <xdr:pic>
      <xdr:nvPicPr>
        <xdr:cNvPr id="26" name="Imagen 25">
          <a:extLst>
            <a:ext uri="{FF2B5EF4-FFF2-40B4-BE49-F238E27FC236}">
              <a16:creationId xmlns:a16="http://schemas.microsoft.com/office/drawing/2014/main" id="{09A0B289-0BAC-47A2-A72B-E4E973564669}"/>
            </a:ext>
          </a:extLst>
        </xdr:cNvPr>
        <xdr:cNvPicPr>
          <a:picLocks noChangeAspect="1"/>
        </xdr:cNvPicPr>
      </xdr:nvPicPr>
      <xdr:blipFill>
        <a:blip xmlns:r="http://schemas.openxmlformats.org/officeDocument/2006/relationships" r:embed="rId24"/>
        <a:stretch>
          <a:fillRect/>
        </a:stretch>
      </xdr:blipFill>
      <xdr:spPr>
        <a:xfrm>
          <a:off x="145103850" y="101507924"/>
          <a:ext cx="3429000" cy="1987551"/>
        </a:xfrm>
        <a:prstGeom prst="rect">
          <a:avLst/>
        </a:prstGeom>
      </xdr:spPr>
    </xdr:pic>
    <xdr:clientData/>
  </xdr:twoCellAnchor>
  <xdr:twoCellAnchor editAs="oneCell">
    <xdr:from>
      <xdr:col>88</xdr:col>
      <xdr:colOff>326573</xdr:colOff>
      <xdr:row>48</xdr:row>
      <xdr:rowOff>219075</xdr:rowOff>
    </xdr:from>
    <xdr:to>
      <xdr:col>88</xdr:col>
      <xdr:colOff>3790950</xdr:colOff>
      <xdr:row>48</xdr:row>
      <xdr:rowOff>2264833</xdr:rowOff>
    </xdr:to>
    <xdr:pic>
      <xdr:nvPicPr>
        <xdr:cNvPr id="27" name="Imagen 26">
          <a:extLst>
            <a:ext uri="{FF2B5EF4-FFF2-40B4-BE49-F238E27FC236}">
              <a16:creationId xmlns:a16="http://schemas.microsoft.com/office/drawing/2014/main" id="{CB317714-DF9B-4DD1-88AB-9BE5B21A9B1D}"/>
            </a:ext>
          </a:extLst>
        </xdr:cNvPr>
        <xdr:cNvPicPr>
          <a:picLocks noChangeAspect="1"/>
        </xdr:cNvPicPr>
      </xdr:nvPicPr>
      <xdr:blipFill>
        <a:blip xmlns:r="http://schemas.openxmlformats.org/officeDocument/2006/relationships" r:embed="rId25"/>
        <a:stretch>
          <a:fillRect/>
        </a:stretch>
      </xdr:blipFill>
      <xdr:spPr>
        <a:xfrm>
          <a:off x="145106573" y="104013000"/>
          <a:ext cx="3464377" cy="2045758"/>
        </a:xfrm>
        <a:prstGeom prst="rect">
          <a:avLst/>
        </a:prstGeom>
      </xdr:spPr>
    </xdr:pic>
    <xdr:clientData/>
  </xdr:twoCellAnchor>
  <xdr:twoCellAnchor editAs="oneCell">
    <xdr:from>
      <xdr:col>88</xdr:col>
      <xdr:colOff>292268</xdr:colOff>
      <xdr:row>65</xdr:row>
      <xdr:rowOff>257175</xdr:rowOff>
    </xdr:from>
    <xdr:to>
      <xdr:col>88</xdr:col>
      <xdr:colOff>3819525</xdr:colOff>
      <xdr:row>65</xdr:row>
      <xdr:rowOff>2360083</xdr:rowOff>
    </xdr:to>
    <xdr:pic>
      <xdr:nvPicPr>
        <xdr:cNvPr id="28" name="Imagen 27">
          <a:extLst>
            <a:ext uri="{FF2B5EF4-FFF2-40B4-BE49-F238E27FC236}">
              <a16:creationId xmlns:a16="http://schemas.microsoft.com/office/drawing/2014/main" id="{A8550A5E-3F38-456C-AB03-3AF65B8B34C1}"/>
            </a:ext>
          </a:extLst>
        </xdr:cNvPr>
        <xdr:cNvPicPr>
          <a:picLocks noChangeAspect="1"/>
        </xdr:cNvPicPr>
      </xdr:nvPicPr>
      <xdr:blipFill>
        <a:blip xmlns:r="http://schemas.openxmlformats.org/officeDocument/2006/relationships" r:embed="rId26"/>
        <a:stretch>
          <a:fillRect/>
        </a:stretch>
      </xdr:blipFill>
      <xdr:spPr>
        <a:xfrm>
          <a:off x="145072268" y="152133300"/>
          <a:ext cx="3527257" cy="2102908"/>
        </a:xfrm>
        <a:prstGeom prst="rect">
          <a:avLst/>
        </a:prstGeom>
      </xdr:spPr>
    </xdr:pic>
    <xdr:clientData/>
  </xdr:twoCellAnchor>
  <xdr:twoCellAnchor editAs="oneCell">
    <xdr:from>
      <xdr:col>88</xdr:col>
      <xdr:colOff>295275</xdr:colOff>
      <xdr:row>64</xdr:row>
      <xdr:rowOff>190500</xdr:rowOff>
    </xdr:from>
    <xdr:to>
      <xdr:col>88</xdr:col>
      <xdr:colOff>3835854</xdr:colOff>
      <xdr:row>64</xdr:row>
      <xdr:rowOff>2275417</xdr:rowOff>
    </xdr:to>
    <xdr:pic>
      <xdr:nvPicPr>
        <xdr:cNvPr id="29" name="Imagen 28">
          <a:extLst>
            <a:ext uri="{FF2B5EF4-FFF2-40B4-BE49-F238E27FC236}">
              <a16:creationId xmlns:a16="http://schemas.microsoft.com/office/drawing/2014/main" id="{4509C493-DD49-499D-917F-31069C70B63D}"/>
            </a:ext>
          </a:extLst>
        </xdr:cNvPr>
        <xdr:cNvPicPr>
          <a:picLocks noChangeAspect="1"/>
        </xdr:cNvPicPr>
      </xdr:nvPicPr>
      <xdr:blipFill>
        <a:blip xmlns:r="http://schemas.openxmlformats.org/officeDocument/2006/relationships" r:embed="rId27"/>
        <a:stretch>
          <a:fillRect/>
        </a:stretch>
      </xdr:blipFill>
      <xdr:spPr>
        <a:xfrm>
          <a:off x="145075275" y="149523450"/>
          <a:ext cx="3540579" cy="2084917"/>
        </a:xfrm>
        <a:prstGeom prst="rect">
          <a:avLst/>
        </a:prstGeom>
      </xdr:spPr>
    </xdr:pic>
    <xdr:clientData/>
  </xdr:twoCellAnchor>
  <xdr:twoCellAnchor editAs="oneCell">
    <xdr:from>
      <xdr:col>88</xdr:col>
      <xdr:colOff>337457</xdr:colOff>
      <xdr:row>66</xdr:row>
      <xdr:rowOff>190501</xdr:rowOff>
    </xdr:from>
    <xdr:to>
      <xdr:col>88</xdr:col>
      <xdr:colOff>3838575</xdr:colOff>
      <xdr:row>66</xdr:row>
      <xdr:rowOff>2264833</xdr:rowOff>
    </xdr:to>
    <xdr:pic>
      <xdr:nvPicPr>
        <xdr:cNvPr id="30" name="Imagen 29">
          <a:extLst>
            <a:ext uri="{FF2B5EF4-FFF2-40B4-BE49-F238E27FC236}">
              <a16:creationId xmlns:a16="http://schemas.microsoft.com/office/drawing/2014/main" id="{CD8D5AD6-3B7A-4BBA-8864-A7A539C4DC02}"/>
            </a:ext>
          </a:extLst>
        </xdr:cNvPr>
        <xdr:cNvPicPr>
          <a:picLocks noChangeAspect="1"/>
        </xdr:cNvPicPr>
      </xdr:nvPicPr>
      <xdr:blipFill>
        <a:blip xmlns:r="http://schemas.openxmlformats.org/officeDocument/2006/relationships" r:embed="rId28"/>
        <a:stretch>
          <a:fillRect/>
        </a:stretch>
      </xdr:blipFill>
      <xdr:spPr>
        <a:xfrm>
          <a:off x="145117457" y="154609801"/>
          <a:ext cx="3501118" cy="2074332"/>
        </a:xfrm>
        <a:prstGeom prst="rect">
          <a:avLst/>
        </a:prstGeom>
      </xdr:spPr>
    </xdr:pic>
    <xdr:clientData/>
  </xdr:twoCellAnchor>
  <xdr:twoCellAnchor editAs="oneCell">
    <xdr:from>
      <xdr:col>88</xdr:col>
      <xdr:colOff>284691</xdr:colOff>
      <xdr:row>82</xdr:row>
      <xdr:rowOff>349250</xdr:rowOff>
    </xdr:from>
    <xdr:to>
      <xdr:col>88</xdr:col>
      <xdr:colOff>3801237</xdr:colOff>
      <xdr:row>82</xdr:row>
      <xdr:rowOff>2529417</xdr:rowOff>
    </xdr:to>
    <xdr:pic>
      <xdr:nvPicPr>
        <xdr:cNvPr id="31" name="Imagen 30">
          <a:extLst>
            <a:ext uri="{FF2B5EF4-FFF2-40B4-BE49-F238E27FC236}">
              <a16:creationId xmlns:a16="http://schemas.microsoft.com/office/drawing/2014/main" id="{A635ADCE-B0B5-4183-AC36-50297C8F5D1E}"/>
            </a:ext>
          </a:extLst>
        </xdr:cNvPr>
        <xdr:cNvPicPr>
          <a:picLocks noChangeAspect="1"/>
        </xdr:cNvPicPr>
      </xdr:nvPicPr>
      <xdr:blipFill>
        <a:blip xmlns:r="http://schemas.openxmlformats.org/officeDocument/2006/relationships" r:embed="rId29"/>
        <a:stretch>
          <a:fillRect/>
        </a:stretch>
      </xdr:blipFill>
      <xdr:spPr>
        <a:xfrm>
          <a:off x="145064691" y="198745475"/>
          <a:ext cx="3516546" cy="2180167"/>
        </a:xfrm>
        <a:prstGeom prst="rect">
          <a:avLst/>
        </a:prstGeom>
      </xdr:spPr>
    </xdr:pic>
    <xdr:clientData/>
  </xdr:twoCellAnchor>
  <xdr:twoCellAnchor editAs="oneCell">
    <xdr:from>
      <xdr:col>88</xdr:col>
      <xdr:colOff>283027</xdr:colOff>
      <xdr:row>89</xdr:row>
      <xdr:rowOff>264583</xdr:rowOff>
    </xdr:from>
    <xdr:to>
      <xdr:col>88</xdr:col>
      <xdr:colOff>3862916</xdr:colOff>
      <xdr:row>89</xdr:row>
      <xdr:rowOff>2307166</xdr:rowOff>
    </xdr:to>
    <xdr:pic>
      <xdr:nvPicPr>
        <xdr:cNvPr id="32" name="Imagen 31">
          <a:extLst>
            <a:ext uri="{FF2B5EF4-FFF2-40B4-BE49-F238E27FC236}">
              <a16:creationId xmlns:a16="http://schemas.microsoft.com/office/drawing/2014/main" id="{6302CB24-2D76-45DC-988F-07B45EA9364D}"/>
            </a:ext>
          </a:extLst>
        </xdr:cNvPr>
        <xdr:cNvPicPr>
          <a:picLocks noChangeAspect="1"/>
        </xdr:cNvPicPr>
      </xdr:nvPicPr>
      <xdr:blipFill>
        <a:blip xmlns:r="http://schemas.openxmlformats.org/officeDocument/2006/relationships" r:embed="rId30"/>
        <a:stretch>
          <a:fillRect/>
        </a:stretch>
      </xdr:blipFill>
      <xdr:spPr>
        <a:xfrm>
          <a:off x="145063027" y="218291833"/>
          <a:ext cx="3579889" cy="2042583"/>
        </a:xfrm>
        <a:prstGeom prst="rect">
          <a:avLst/>
        </a:prstGeom>
      </xdr:spPr>
    </xdr:pic>
    <xdr:clientData/>
  </xdr:twoCellAnchor>
  <xdr:twoCellAnchor editAs="oneCell">
    <xdr:from>
      <xdr:col>88</xdr:col>
      <xdr:colOff>243417</xdr:colOff>
      <xdr:row>90</xdr:row>
      <xdr:rowOff>169334</xdr:rowOff>
    </xdr:from>
    <xdr:to>
      <xdr:col>88</xdr:col>
      <xdr:colOff>3907969</xdr:colOff>
      <xdr:row>90</xdr:row>
      <xdr:rowOff>2159000</xdr:rowOff>
    </xdr:to>
    <xdr:pic>
      <xdr:nvPicPr>
        <xdr:cNvPr id="33" name="Imagen 32">
          <a:extLst>
            <a:ext uri="{FF2B5EF4-FFF2-40B4-BE49-F238E27FC236}">
              <a16:creationId xmlns:a16="http://schemas.microsoft.com/office/drawing/2014/main" id="{B69A1265-5C29-46C4-9513-EC234AE15D6E}"/>
            </a:ext>
          </a:extLst>
        </xdr:cNvPr>
        <xdr:cNvPicPr>
          <a:picLocks noChangeAspect="1"/>
        </xdr:cNvPicPr>
      </xdr:nvPicPr>
      <xdr:blipFill>
        <a:blip xmlns:r="http://schemas.openxmlformats.org/officeDocument/2006/relationships" r:embed="rId31"/>
        <a:stretch>
          <a:fillRect/>
        </a:stretch>
      </xdr:blipFill>
      <xdr:spPr>
        <a:xfrm>
          <a:off x="145023417" y="220749284"/>
          <a:ext cx="3664552" cy="1989666"/>
        </a:xfrm>
        <a:prstGeom prst="rect">
          <a:avLst/>
        </a:prstGeom>
      </xdr:spPr>
    </xdr:pic>
    <xdr:clientData/>
  </xdr:twoCellAnchor>
  <xdr:twoCellAnchor editAs="oneCell">
    <xdr:from>
      <xdr:col>88</xdr:col>
      <xdr:colOff>228752</xdr:colOff>
      <xdr:row>91</xdr:row>
      <xdr:rowOff>349251</xdr:rowOff>
    </xdr:from>
    <xdr:to>
      <xdr:col>88</xdr:col>
      <xdr:colOff>3852334</xdr:colOff>
      <xdr:row>91</xdr:row>
      <xdr:rowOff>2804583</xdr:rowOff>
    </xdr:to>
    <xdr:pic>
      <xdr:nvPicPr>
        <xdr:cNvPr id="34" name="Imagen 33">
          <a:extLst>
            <a:ext uri="{FF2B5EF4-FFF2-40B4-BE49-F238E27FC236}">
              <a16:creationId xmlns:a16="http://schemas.microsoft.com/office/drawing/2014/main" id="{77D575EE-1C95-424C-BD2C-045EF26A4260}"/>
            </a:ext>
          </a:extLst>
        </xdr:cNvPr>
        <xdr:cNvPicPr>
          <a:picLocks noChangeAspect="1"/>
        </xdr:cNvPicPr>
      </xdr:nvPicPr>
      <xdr:blipFill>
        <a:blip xmlns:r="http://schemas.openxmlformats.org/officeDocument/2006/relationships" r:embed="rId32"/>
        <a:stretch>
          <a:fillRect/>
        </a:stretch>
      </xdr:blipFill>
      <xdr:spPr>
        <a:xfrm>
          <a:off x="145008752" y="223424751"/>
          <a:ext cx="3623582" cy="2455332"/>
        </a:xfrm>
        <a:prstGeom prst="rect">
          <a:avLst/>
        </a:prstGeom>
      </xdr:spPr>
    </xdr:pic>
    <xdr:clientData/>
  </xdr:twoCellAnchor>
  <xdr:twoCellAnchor editAs="oneCell">
    <xdr:from>
      <xdr:col>88</xdr:col>
      <xdr:colOff>306918</xdr:colOff>
      <xdr:row>93</xdr:row>
      <xdr:rowOff>190500</xdr:rowOff>
    </xdr:from>
    <xdr:to>
      <xdr:col>88</xdr:col>
      <xdr:colOff>3745140</xdr:colOff>
      <xdr:row>93</xdr:row>
      <xdr:rowOff>2211917</xdr:rowOff>
    </xdr:to>
    <xdr:pic>
      <xdr:nvPicPr>
        <xdr:cNvPr id="35" name="Imagen 34">
          <a:extLst>
            <a:ext uri="{FF2B5EF4-FFF2-40B4-BE49-F238E27FC236}">
              <a16:creationId xmlns:a16="http://schemas.microsoft.com/office/drawing/2014/main" id="{5940555C-46B1-484C-BCE0-F9BC1EDFC61C}"/>
            </a:ext>
          </a:extLst>
        </xdr:cNvPr>
        <xdr:cNvPicPr>
          <a:picLocks noChangeAspect="1"/>
        </xdr:cNvPicPr>
      </xdr:nvPicPr>
      <xdr:blipFill>
        <a:blip xmlns:r="http://schemas.openxmlformats.org/officeDocument/2006/relationships" r:embed="rId33"/>
        <a:stretch>
          <a:fillRect/>
        </a:stretch>
      </xdr:blipFill>
      <xdr:spPr>
        <a:xfrm>
          <a:off x="145086918" y="229057200"/>
          <a:ext cx="3438222" cy="2021417"/>
        </a:xfrm>
        <a:prstGeom prst="rect">
          <a:avLst/>
        </a:prstGeom>
      </xdr:spPr>
    </xdr:pic>
    <xdr:clientData/>
  </xdr:twoCellAnchor>
  <xdr:twoCellAnchor editAs="oneCell">
    <xdr:from>
      <xdr:col>88</xdr:col>
      <xdr:colOff>402167</xdr:colOff>
      <xdr:row>94</xdr:row>
      <xdr:rowOff>317499</xdr:rowOff>
    </xdr:from>
    <xdr:to>
      <xdr:col>88</xdr:col>
      <xdr:colOff>3725335</xdr:colOff>
      <xdr:row>94</xdr:row>
      <xdr:rowOff>2243666</xdr:rowOff>
    </xdr:to>
    <xdr:pic>
      <xdr:nvPicPr>
        <xdr:cNvPr id="36" name="Imagen 35">
          <a:extLst>
            <a:ext uri="{FF2B5EF4-FFF2-40B4-BE49-F238E27FC236}">
              <a16:creationId xmlns:a16="http://schemas.microsoft.com/office/drawing/2014/main" id="{1EA21176-95F9-4F5D-9F04-476980D65B0F}"/>
            </a:ext>
          </a:extLst>
        </xdr:cNvPr>
        <xdr:cNvPicPr>
          <a:picLocks noChangeAspect="1"/>
        </xdr:cNvPicPr>
      </xdr:nvPicPr>
      <xdr:blipFill>
        <a:blip xmlns:r="http://schemas.openxmlformats.org/officeDocument/2006/relationships" r:embed="rId34"/>
        <a:stretch>
          <a:fillRect/>
        </a:stretch>
      </xdr:blipFill>
      <xdr:spPr>
        <a:xfrm>
          <a:off x="145182167" y="231727374"/>
          <a:ext cx="3323168" cy="1926167"/>
        </a:xfrm>
        <a:prstGeom prst="rect">
          <a:avLst/>
        </a:prstGeom>
      </xdr:spPr>
    </xdr:pic>
    <xdr:clientData/>
  </xdr:twoCellAnchor>
  <xdr:twoCellAnchor editAs="oneCell">
    <xdr:from>
      <xdr:col>12</xdr:col>
      <xdr:colOff>666750</xdr:colOff>
      <xdr:row>28</xdr:row>
      <xdr:rowOff>0</xdr:rowOff>
    </xdr:from>
    <xdr:to>
      <xdr:col>12</xdr:col>
      <xdr:colOff>666750</xdr:colOff>
      <xdr:row>28</xdr:row>
      <xdr:rowOff>355244</xdr:rowOff>
    </xdr:to>
    <xdr:pic>
      <xdr:nvPicPr>
        <xdr:cNvPr id="37" name="Imagen 36">
          <a:extLst>
            <a:ext uri="{FF2B5EF4-FFF2-40B4-BE49-F238E27FC236}">
              <a16:creationId xmlns:a16="http://schemas.microsoft.com/office/drawing/2014/main" id="{225BACC7-650F-4BF4-806C-CEFF8C55616E}"/>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659475" y="4710112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28</xdr:row>
      <xdr:rowOff>0</xdr:rowOff>
    </xdr:from>
    <xdr:to>
      <xdr:col>12</xdr:col>
      <xdr:colOff>666750</xdr:colOff>
      <xdr:row>28</xdr:row>
      <xdr:rowOff>355244</xdr:rowOff>
    </xdr:to>
    <xdr:pic>
      <xdr:nvPicPr>
        <xdr:cNvPr id="38" name="Imagen 37">
          <a:extLst>
            <a:ext uri="{FF2B5EF4-FFF2-40B4-BE49-F238E27FC236}">
              <a16:creationId xmlns:a16="http://schemas.microsoft.com/office/drawing/2014/main" id="{7D4F8FC2-3A8B-4866-AF66-96CE6945F8FD}"/>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659475" y="4710112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437029</xdr:colOff>
      <xdr:row>31</xdr:row>
      <xdr:rowOff>44823</xdr:rowOff>
    </xdr:from>
    <xdr:ext cx="184731" cy="264560"/>
    <xdr:sp macro="" textlink="">
      <xdr:nvSpPr>
        <xdr:cNvPr id="39" name="CuadroTexto 38">
          <a:extLst>
            <a:ext uri="{FF2B5EF4-FFF2-40B4-BE49-F238E27FC236}">
              <a16:creationId xmlns:a16="http://schemas.microsoft.com/office/drawing/2014/main" id="{D8A0601B-AC03-4224-9BDC-EE94879163C9}"/>
            </a:ext>
          </a:extLst>
        </xdr:cNvPr>
        <xdr:cNvSpPr txBox="1"/>
      </xdr:nvSpPr>
      <xdr:spPr>
        <a:xfrm>
          <a:off x="14657854" y="55013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10</xdr:col>
      <xdr:colOff>437029</xdr:colOff>
      <xdr:row>30</xdr:row>
      <xdr:rowOff>44823</xdr:rowOff>
    </xdr:from>
    <xdr:ext cx="184731" cy="264560"/>
    <xdr:sp macro="" textlink="">
      <xdr:nvSpPr>
        <xdr:cNvPr id="40" name="CuadroTexto 39">
          <a:extLst>
            <a:ext uri="{FF2B5EF4-FFF2-40B4-BE49-F238E27FC236}">
              <a16:creationId xmlns:a16="http://schemas.microsoft.com/office/drawing/2014/main" id="{A352804E-7D2E-4571-9B18-8365D77AF9C3}"/>
            </a:ext>
          </a:extLst>
        </xdr:cNvPr>
        <xdr:cNvSpPr txBox="1"/>
      </xdr:nvSpPr>
      <xdr:spPr>
        <a:xfrm>
          <a:off x="14657854" y="52241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88</xdr:col>
      <xdr:colOff>296333</xdr:colOff>
      <xdr:row>78</xdr:row>
      <xdr:rowOff>225159</xdr:rowOff>
    </xdr:from>
    <xdr:to>
      <xdr:col>88</xdr:col>
      <xdr:colOff>3852333</xdr:colOff>
      <xdr:row>78</xdr:row>
      <xdr:rowOff>2307167</xdr:rowOff>
    </xdr:to>
    <xdr:pic>
      <xdr:nvPicPr>
        <xdr:cNvPr id="41" name="Imagen 40">
          <a:extLst>
            <a:ext uri="{FF2B5EF4-FFF2-40B4-BE49-F238E27FC236}">
              <a16:creationId xmlns:a16="http://schemas.microsoft.com/office/drawing/2014/main" id="{E5A8D998-A728-4AEE-9253-19D7EBA35ACB}"/>
            </a:ext>
          </a:extLst>
        </xdr:cNvPr>
        <xdr:cNvPicPr>
          <a:picLocks noChangeAspect="1"/>
        </xdr:cNvPicPr>
      </xdr:nvPicPr>
      <xdr:blipFill>
        <a:blip xmlns:r="http://schemas.openxmlformats.org/officeDocument/2006/relationships" r:embed="rId36"/>
        <a:stretch>
          <a:fillRect/>
        </a:stretch>
      </xdr:blipFill>
      <xdr:spPr>
        <a:xfrm>
          <a:off x="145076333" y="186772284"/>
          <a:ext cx="3556000" cy="2082008"/>
        </a:xfrm>
        <a:prstGeom prst="rect">
          <a:avLst/>
        </a:prstGeom>
      </xdr:spPr>
    </xdr:pic>
    <xdr:clientData/>
  </xdr:twoCellAnchor>
  <xdr:twoCellAnchor editAs="oneCell">
    <xdr:from>
      <xdr:col>88</xdr:col>
      <xdr:colOff>338667</xdr:colOff>
      <xdr:row>79</xdr:row>
      <xdr:rowOff>359832</xdr:rowOff>
    </xdr:from>
    <xdr:to>
      <xdr:col>88</xdr:col>
      <xdr:colOff>3778250</xdr:colOff>
      <xdr:row>79</xdr:row>
      <xdr:rowOff>2836334</xdr:rowOff>
    </xdr:to>
    <xdr:pic>
      <xdr:nvPicPr>
        <xdr:cNvPr id="42" name="Imagen 41">
          <a:extLst>
            <a:ext uri="{FF2B5EF4-FFF2-40B4-BE49-F238E27FC236}">
              <a16:creationId xmlns:a16="http://schemas.microsoft.com/office/drawing/2014/main" id="{EE58B1F3-9EFB-4C66-A4AB-654F71A1E76C}"/>
            </a:ext>
          </a:extLst>
        </xdr:cNvPr>
        <xdr:cNvPicPr>
          <a:picLocks noChangeAspect="1"/>
        </xdr:cNvPicPr>
      </xdr:nvPicPr>
      <xdr:blipFill>
        <a:blip xmlns:r="http://schemas.openxmlformats.org/officeDocument/2006/relationships" r:embed="rId37"/>
        <a:stretch>
          <a:fillRect/>
        </a:stretch>
      </xdr:blipFill>
      <xdr:spPr>
        <a:xfrm>
          <a:off x="145118667" y="189459657"/>
          <a:ext cx="3439583" cy="2476502"/>
        </a:xfrm>
        <a:prstGeom prst="rect">
          <a:avLst/>
        </a:prstGeom>
      </xdr:spPr>
    </xdr:pic>
    <xdr:clientData/>
  </xdr:twoCellAnchor>
  <xdr:twoCellAnchor editAs="oneCell">
    <xdr:from>
      <xdr:col>88</xdr:col>
      <xdr:colOff>296333</xdr:colOff>
      <xdr:row>69</xdr:row>
      <xdr:rowOff>249768</xdr:rowOff>
    </xdr:from>
    <xdr:to>
      <xdr:col>88</xdr:col>
      <xdr:colOff>3819925</xdr:colOff>
      <xdr:row>69</xdr:row>
      <xdr:rowOff>2360083</xdr:rowOff>
    </xdr:to>
    <xdr:pic>
      <xdr:nvPicPr>
        <xdr:cNvPr id="43" name="Imagen 42">
          <a:extLst>
            <a:ext uri="{FF2B5EF4-FFF2-40B4-BE49-F238E27FC236}">
              <a16:creationId xmlns:a16="http://schemas.microsoft.com/office/drawing/2014/main" id="{8A526B04-4D38-47A5-B46C-BB0DD4D790F8}"/>
            </a:ext>
          </a:extLst>
        </xdr:cNvPr>
        <xdr:cNvPicPr>
          <a:picLocks noChangeAspect="1"/>
        </xdr:cNvPicPr>
      </xdr:nvPicPr>
      <xdr:blipFill>
        <a:blip xmlns:r="http://schemas.openxmlformats.org/officeDocument/2006/relationships" r:embed="rId38"/>
        <a:stretch>
          <a:fillRect/>
        </a:stretch>
      </xdr:blipFill>
      <xdr:spPr>
        <a:xfrm>
          <a:off x="145076333" y="162355743"/>
          <a:ext cx="3523592" cy="2110315"/>
        </a:xfrm>
        <a:prstGeom prst="rect">
          <a:avLst/>
        </a:prstGeom>
      </xdr:spPr>
    </xdr:pic>
    <xdr:clientData/>
  </xdr:twoCellAnchor>
  <xdr:twoCellAnchor editAs="oneCell">
    <xdr:from>
      <xdr:col>88</xdr:col>
      <xdr:colOff>317501</xdr:colOff>
      <xdr:row>37</xdr:row>
      <xdr:rowOff>719667</xdr:rowOff>
    </xdr:from>
    <xdr:to>
      <xdr:col>88</xdr:col>
      <xdr:colOff>3777263</xdr:colOff>
      <xdr:row>37</xdr:row>
      <xdr:rowOff>3344333</xdr:rowOff>
    </xdr:to>
    <xdr:pic>
      <xdr:nvPicPr>
        <xdr:cNvPr id="44" name="Imagen 43">
          <a:extLst>
            <a:ext uri="{FF2B5EF4-FFF2-40B4-BE49-F238E27FC236}">
              <a16:creationId xmlns:a16="http://schemas.microsoft.com/office/drawing/2014/main" id="{0018CEAD-70CC-4012-B029-6CE7634C4CD5}"/>
            </a:ext>
          </a:extLst>
        </xdr:cNvPr>
        <xdr:cNvPicPr>
          <a:picLocks noChangeAspect="1"/>
        </xdr:cNvPicPr>
      </xdr:nvPicPr>
      <xdr:blipFill>
        <a:blip xmlns:r="http://schemas.openxmlformats.org/officeDocument/2006/relationships" r:embed="rId39"/>
        <a:stretch>
          <a:fillRect/>
        </a:stretch>
      </xdr:blipFill>
      <xdr:spPr>
        <a:xfrm>
          <a:off x="145097501" y="70652217"/>
          <a:ext cx="3459762" cy="2624666"/>
        </a:xfrm>
        <a:prstGeom prst="rect">
          <a:avLst/>
        </a:prstGeom>
      </xdr:spPr>
    </xdr:pic>
    <xdr:clientData/>
  </xdr:twoCellAnchor>
  <xdr:twoCellAnchor editAs="oneCell">
    <xdr:from>
      <xdr:col>88</xdr:col>
      <xdr:colOff>275166</xdr:colOff>
      <xdr:row>38</xdr:row>
      <xdr:rowOff>540449</xdr:rowOff>
    </xdr:from>
    <xdr:to>
      <xdr:col>88</xdr:col>
      <xdr:colOff>3767667</xdr:colOff>
      <xdr:row>38</xdr:row>
      <xdr:rowOff>3217333</xdr:rowOff>
    </xdr:to>
    <xdr:pic>
      <xdr:nvPicPr>
        <xdr:cNvPr id="45" name="Imagen 44">
          <a:extLst>
            <a:ext uri="{FF2B5EF4-FFF2-40B4-BE49-F238E27FC236}">
              <a16:creationId xmlns:a16="http://schemas.microsoft.com/office/drawing/2014/main" id="{81F4AB8A-DE2A-49D3-95A0-9757AF6C31A0}"/>
            </a:ext>
          </a:extLst>
        </xdr:cNvPr>
        <xdr:cNvPicPr>
          <a:picLocks noChangeAspect="1"/>
        </xdr:cNvPicPr>
      </xdr:nvPicPr>
      <xdr:blipFill>
        <a:blip xmlns:r="http://schemas.openxmlformats.org/officeDocument/2006/relationships" r:embed="rId40"/>
        <a:stretch>
          <a:fillRect/>
        </a:stretch>
      </xdr:blipFill>
      <xdr:spPr>
        <a:xfrm>
          <a:off x="145055166" y="74587799"/>
          <a:ext cx="3492501" cy="2676884"/>
        </a:xfrm>
        <a:prstGeom prst="rect">
          <a:avLst/>
        </a:prstGeom>
      </xdr:spPr>
    </xdr:pic>
    <xdr:clientData/>
  </xdr:twoCellAnchor>
  <xdr:twoCellAnchor editAs="oneCell">
    <xdr:from>
      <xdr:col>88</xdr:col>
      <xdr:colOff>296334</xdr:colOff>
      <xdr:row>39</xdr:row>
      <xdr:rowOff>232833</xdr:rowOff>
    </xdr:from>
    <xdr:to>
      <xdr:col>88</xdr:col>
      <xdr:colOff>3758446</xdr:colOff>
      <xdr:row>39</xdr:row>
      <xdr:rowOff>2169582</xdr:rowOff>
    </xdr:to>
    <xdr:pic>
      <xdr:nvPicPr>
        <xdr:cNvPr id="46" name="Imagen 45">
          <a:extLst>
            <a:ext uri="{FF2B5EF4-FFF2-40B4-BE49-F238E27FC236}">
              <a16:creationId xmlns:a16="http://schemas.microsoft.com/office/drawing/2014/main" id="{D65BD463-2029-4C65-B83F-2A0D655A1646}"/>
            </a:ext>
          </a:extLst>
        </xdr:cNvPr>
        <xdr:cNvPicPr>
          <a:picLocks noChangeAspect="1"/>
        </xdr:cNvPicPr>
      </xdr:nvPicPr>
      <xdr:blipFill>
        <a:blip xmlns:r="http://schemas.openxmlformats.org/officeDocument/2006/relationships" r:embed="rId41"/>
        <a:stretch>
          <a:fillRect/>
        </a:stretch>
      </xdr:blipFill>
      <xdr:spPr>
        <a:xfrm>
          <a:off x="145076334" y="78090183"/>
          <a:ext cx="3462112" cy="1936749"/>
        </a:xfrm>
        <a:prstGeom prst="rect">
          <a:avLst/>
        </a:prstGeom>
      </xdr:spPr>
    </xdr:pic>
    <xdr:clientData/>
  </xdr:twoCellAnchor>
  <xdr:twoCellAnchor editAs="oneCell">
    <xdr:from>
      <xdr:col>88</xdr:col>
      <xdr:colOff>264584</xdr:colOff>
      <xdr:row>40</xdr:row>
      <xdr:rowOff>380999</xdr:rowOff>
    </xdr:from>
    <xdr:to>
      <xdr:col>88</xdr:col>
      <xdr:colOff>3866001</xdr:colOff>
      <xdr:row>40</xdr:row>
      <xdr:rowOff>2561167</xdr:rowOff>
    </xdr:to>
    <xdr:pic>
      <xdr:nvPicPr>
        <xdr:cNvPr id="47" name="Imagen 46">
          <a:extLst>
            <a:ext uri="{FF2B5EF4-FFF2-40B4-BE49-F238E27FC236}">
              <a16:creationId xmlns:a16="http://schemas.microsoft.com/office/drawing/2014/main" id="{3DA4E0AC-F142-4410-A105-C7B3CFAE1786}"/>
            </a:ext>
          </a:extLst>
        </xdr:cNvPr>
        <xdr:cNvPicPr>
          <a:picLocks noChangeAspect="1"/>
        </xdr:cNvPicPr>
      </xdr:nvPicPr>
      <xdr:blipFill>
        <a:blip xmlns:r="http://schemas.openxmlformats.org/officeDocument/2006/relationships" r:embed="rId42"/>
        <a:stretch>
          <a:fillRect/>
        </a:stretch>
      </xdr:blipFill>
      <xdr:spPr>
        <a:xfrm>
          <a:off x="145044584" y="80791049"/>
          <a:ext cx="3601417" cy="2180168"/>
        </a:xfrm>
        <a:prstGeom prst="rect">
          <a:avLst/>
        </a:prstGeom>
      </xdr:spPr>
    </xdr:pic>
    <xdr:clientData/>
  </xdr:twoCellAnchor>
  <xdr:twoCellAnchor editAs="oneCell">
    <xdr:from>
      <xdr:col>88</xdr:col>
      <xdr:colOff>296333</xdr:colOff>
      <xdr:row>41</xdr:row>
      <xdr:rowOff>275166</xdr:rowOff>
    </xdr:from>
    <xdr:to>
      <xdr:col>88</xdr:col>
      <xdr:colOff>3894667</xdr:colOff>
      <xdr:row>41</xdr:row>
      <xdr:rowOff>2275416</xdr:rowOff>
    </xdr:to>
    <xdr:pic>
      <xdr:nvPicPr>
        <xdr:cNvPr id="48" name="Imagen 47">
          <a:extLst>
            <a:ext uri="{FF2B5EF4-FFF2-40B4-BE49-F238E27FC236}">
              <a16:creationId xmlns:a16="http://schemas.microsoft.com/office/drawing/2014/main" id="{21450E96-E7A2-49E9-8609-E5FD5DD3D53B}"/>
            </a:ext>
          </a:extLst>
        </xdr:cNvPr>
        <xdr:cNvPicPr>
          <a:picLocks noChangeAspect="1"/>
        </xdr:cNvPicPr>
      </xdr:nvPicPr>
      <xdr:blipFill>
        <a:blip xmlns:r="http://schemas.openxmlformats.org/officeDocument/2006/relationships" r:embed="rId43"/>
        <a:stretch>
          <a:fillRect/>
        </a:stretch>
      </xdr:blipFill>
      <xdr:spPr>
        <a:xfrm>
          <a:off x="145076333" y="83733216"/>
          <a:ext cx="3598334" cy="2000250"/>
        </a:xfrm>
        <a:prstGeom prst="rect">
          <a:avLst/>
        </a:prstGeom>
      </xdr:spPr>
    </xdr:pic>
    <xdr:clientData/>
  </xdr:twoCellAnchor>
  <xdr:twoCellAnchor editAs="oneCell">
    <xdr:from>
      <xdr:col>88</xdr:col>
      <xdr:colOff>292175</xdr:colOff>
      <xdr:row>42</xdr:row>
      <xdr:rowOff>359834</xdr:rowOff>
    </xdr:from>
    <xdr:to>
      <xdr:col>88</xdr:col>
      <xdr:colOff>3873500</xdr:colOff>
      <xdr:row>42</xdr:row>
      <xdr:rowOff>2243666</xdr:rowOff>
    </xdr:to>
    <xdr:pic>
      <xdr:nvPicPr>
        <xdr:cNvPr id="49" name="Imagen 48">
          <a:extLst>
            <a:ext uri="{FF2B5EF4-FFF2-40B4-BE49-F238E27FC236}">
              <a16:creationId xmlns:a16="http://schemas.microsoft.com/office/drawing/2014/main" id="{58A75871-F66C-4F59-8BC7-8177DB81F393}"/>
            </a:ext>
          </a:extLst>
        </xdr:cNvPr>
        <xdr:cNvPicPr>
          <a:picLocks noChangeAspect="1"/>
        </xdr:cNvPicPr>
      </xdr:nvPicPr>
      <xdr:blipFill>
        <a:blip xmlns:r="http://schemas.openxmlformats.org/officeDocument/2006/relationships" r:embed="rId44"/>
        <a:stretch>
          <a:fillRect/>
        </a:stretch>
      </xdr:blipFill>
      <xdr:spPr>
        <a:xfrm>
          <a:off x="145072175" y="86418209"/>
          <a:ext cx="3581325" cy="1883832"/>
        </a:xfrm>
        <a:prstGeom prst="rect">
          <a:avLst/>
        </a:prstGeom>
      </xdr:spPr>
    </xdr:pic>
    <xdr:clientData/>
  </xdr:twoCellAnchor>
  <xdr:twoCellAnchor editAs="oneCell">
    <xdr:from>
      <xdr:col>88</xdr:col>
      <xdr:colOff>258345</xdr:colOff>
      <xdr:row>43</xdr:row>
      <xdr:rowOff>190499</xdr:rowOff>
    </xdr:from>
    <xdr:to>
      <xdr:col>88</xdr:col>
      <xdr:colOff>3856415</xdr:colOff>
      <xdr:row>43</xdr:row>
      <xdr:rowOff>2264834</xdr:rowOff>
    </xdr:to>
    <xdr:pic>
      <xdr:nvPicPr>
        <xdr:cNvPr id="50" name="Imagen 49">
          <a:extLst>
            <a:ext uri="{FF2B5EF4-FFF2-40B4-BE49-F238E27FC236}">
              <a16:creationId xmlns:a16="http://schemas.microsoft.com/office/drawing/2014/main" id="{2A40EC76-26B4-4898-AA02-DA275C8BCEC4}"/>
            </a:ext>
          </a:extLst>
        </xdr:cNvPr>
        <xdr:cNvPicPr>
          <a:picLocks noChangeAspect="1"/>
        </xdr:cNvPicPr>
      </xdr:nvPicPr>
      <xdr:blipFill>
        <a:blip xmlns:r="http://schemas.openxmlformats.org/officeDocument/2006/relationships" r:embed="rId45"/>
        <a:stretch>
          <a:fillRect/>
        </a:stretch>
      </xdr:blipFill>
      <xdr:spPr>
        <a:xfrm>
          <a:off x="145038345" y="88811099"/>
          <a:ext cx="3598070" cy="2074335"/>
        </a:xfrm>
        <a:prstGeom prst="rect">
          <a:avLst/>
        </a:prstGeom>
      </xdr:spPr>
    </xdr:pic>
    <xdr:clientData/>
  </xdr:twoCellAnchor>
  <xdr:twoCellAnchor editAs="oneCell">
    <xdr:from>
      <xdr:col>88</xdr:col>
      <xdr:colOff>1285875</xdr:colOff>
      <xdr:row>22</xdr:row>
      <xdr:rowOff>107157</xdr:rowOff>
    </xdr:from>
    <xdr:to>
      <xdr:col>88</xdr:col>
      <xdr:colOff>1285875</xdr:colOff>
      <xdr:row>22</xdr:row>
      <xdr:rowOff>2277957</xdr:rowOff>
    </xdr:to>
    <xdr:pic>
      <xdr:nvPicPr>
        <xdr:cNvPr id="51" name="Imagen 50">
          <a:extLst>
            <a:ext uri="{FF2B5EF4-FFF2-40B4-BE49-F238E27FC236}">
              <a16:creationId xmlns:a16="http://schemas.microsoft.com/office/drawing/2014/main" id="{36C7E612-809D-437C-8FC4-8D237EB42BA3}"/>
            </a:ext>
          </a:extLst>
        </xdr:cNvPr>
        <xdr:cNvPicPr>
          <a:picLocks noChangeAspect="1"/>
        </xdr:cNvPicPr>
      </xdr:nvPicPr>
      <xdr:blipFill rotWithShape="1">
        <a:blip xmlns:r="http://schemas.openxmlformats.org/officeDocument/2006/relationships" r:embed="rId46"/>
        <a:srcRect l="30785" t="37033" r="28875" b="19548"/>
        <a:stretch/>
      </xdr:blipFill>
      <xdr:spPr>
        <a:xfrm>
          <a:off x="146065875" y="30968157"/>
          <a:ext cx="0" cy="2170800"/>
        </a:xfrm>
        <a:prstGeom prst="rect">
          <a:avLst/>
        </a:prstGeom>
      </xdr:spPr>
    </xdr:pic>
    <xdr:clientData/>
  </xdr:twoCellAnchor>
  <xdr:twoCellAnchor editAs="oneCell">
    <xdr:from>
      <xdr:col>88</xdr:col>
      <xdr:colOff>244021</xdr:colOff>
      <xdr:row>21</xdr:row>
      <xdr:rowOff>179916</xdr:rowOff>
    </xdr:from>
    <xdr:to>
      <xdr:col>88</xdr:col>
      <xdr:colOff>3837667</xdr:colOff>
      <xdr:row>21</xdr:row>
      <xdr:rowOff>2338918</xdr:rowOff>
    </xdr:to>
    <xdr:pic>
      <xdr:nvPicPr>
        <xdr:cNvPr id="52" name="Imagen 51">
          <a:extLst>
            <a:ext uri="{FF2B5EF4-FFF2-40B4-BE49-F238E27FC236}">
              <a16:creationId xmlns:a16="http://schemas.microsoft.com/office/drawing/2014/main" id="{99AA9373-3EF6-4E78-8F20-53791891D781}"/>
            </a:ext>
          </a:extLst>
        </xdr:cNvPr>
        <xdr:cNvPicPr>
          <a:picLocks noChangeAspect="1"/>
        </xdr:cNvPicPr>
      </xdr:nvPicPr>
      <xdr:blipFill>
        <a:blip xmlns:r="http://schemas.openxmlformats.org/officeDocument/2006/relationships" r:embed="rId47"/>
        <a:stretch>
          <a:fillRect/>
        </a:stretch>
      </xdr:blipFill>
      <xdr:spPr>
        <a:xfrm>
          <a:off x="145024021" y="28469166"/>
          <a:ext cx="3593646" cy="2159002"/>
        </a:xfrm>
        <a:prstGeom prst="rect">
          <a:avLst/>
        </a:prstGeom>
      </xdr:spPr>
    </xdr:pic>
    <xdr:clientData/>
  </xdr:twoCellAnchor>
  <xdr:twoCellAnchor editAs="oneCell">
    <xdr:from>
      <xdr:col>88</xdr:col>
      <xdr:colOff>243872</xdr:colOff>
      <xdr:row>22</xdr:row>
      <xdr:rowOff>275165</xdr:rowOff>
    </xdr:from>
    <xdr:to>
      <xdr:col>88</xdr:col>
      <xdr:colOff>3798056</xdr:colOff>
      <xdr:row>22</xdr:row>
      <xdr:rowOff>2428628</xdr:rowOff>
    </xdr:to>
    <xdr:pic>
      <xdr:nvPicPr>
        <xdr:cNvPr id="53" name="Imagen 52">
          <a:extLst>
            <a:ext uri="{FF2B5EF4-FFF2-40B4-BE49-F238E27FC236}">
              <a16:creationId xmlns:a16="http://schemas.microsoft.com/office/drawing/2014/main" id="{42A17118-C6B7-4B60-BB45-E11BF8912A85}"/>
            </a:ext>
          </a:extLst>
        </xdr:cNvPr>
        <xdr:cNvPicPr>
          <a:picLocks noChangeAspect="1"/>
        </xdr:cNvPicPr>
      </xdr:nvPicPr>
      <xdr:blipFill>
        <a:blip xmlns:r="http://schemas.openxmlformats.org/officeDocument/2006/relationships" r:embed="rId48"/>
        <a:stretch>
          <a:fillRect/>
        </a:stretch>
      </xdr:blipFill>
      <xdr:spPr>
        <a:xfrm>
          <a:off x="145023872" y="31136165"/>
          <a:ext cx="3554184" cy="2153463"/>
        </a:xfrm>
        <a:prstGeom prst="rect">
          <a:avLst/>
        </a:prstGeom>
      </xdr:spPr>
    </xdr:pic>
    <xdr:clientData/>
  </xdr:twoCellAnchor>
  <xdr:twoCellAnchor editAs="oneCell">
    <xdr:from>
      <xdr:col>88</xdr:col>
      <xdr:colOff>239789</xdr:colOff>
      <xdr:row>23</xdr:row>
      <xdr:rowOff>285751</xdr:rowOff>
    </xdr:from>
    <xdr:to>
      <xdr:col>88</xdr:col>
      <xdr:colOff>3799417</xdr:colOff>
      <xdr:row>23</xdr:row>
      <xdr:rowOff>2459567</xdr:rowOff>
    </xdr:to>
    <xdr:pic>
      <xdr:nvPicPr>
        <xdr:cNvPr id="54" name="Imagen 53">
          <a:extLst>
            <a:ext uri="{FF2B5EF4-FFF2-40B4-BE49-F238E27FC236}">
              <a16:creationId xmlns:a16="http://schemas.microsoft.com/office/drawing/2014/main" id="{B68C7D77-459C-4BCD-96EB-84FC585CE560}"/>
            </a:ext>
          </a:extLst>
        </xdr:cNvPr>
        <xdr:cNvPicPr>
          <a:picLocks noChangeAspect="1"/>
        </xdr:cNvPicPr>
      </xdr:nvPicPr>
      <xdr:blipFill>
        <a:blip xmlns:r="http://schemas.openxmlformats.org/officeDocument/2006/relationships" r:embed="rId49"/>
        <a:stretch>
          <a:fillRect/>
        </a:stretch>
      </xdr:blipFill>
      <xdr:spPr>
        <a:xfrm>
          <a:off x="145019789" y="33889951"/>
          <a:ext cx="3559628" cy="2173816"/>
        </a:xfrm>
        <a:prstGeom prst="rect">
          <a:avLst/>
        </a:prstGeom>
      </xdr:spPr>
    </xdr:pic>
    <xdr:clientData/>
  </xdr:twoCellAnchor>
  <xdr:twoCellAnchor editAs="oneCell">
    <xdr:from>
      <xdr:col>88</xdr:col>
      <xdr:colOff>114300</xdr:colOff>
      <xdr:row>45</xdr:row>
      <xdr:rowOff>0</xdr:rowOff>
    </xdr:from>
    <xdr:to>
      <xdr:col>88</xdr:col>
      <xdr:colOff>114300</xdr:colOff>
      <xdr:row>45</xdr:row>
      <xdr:rowOff>38100</xdr:rowOff>
    </xdr:to>
    <xdr:pic>
      <xdr:nvPicPr>
        <xdr:cNvPr id="55" name="32 Imagen">
          <a:extLst>
            <a:ext uri="{FF2B5EF4-FFF2-40B4-BE49-F238E27FC236}">
              <a16:creationId xmlns:a16="http://schemas.microsoft.com/office/drawing/2014/main" id="{D2643F7D-5516-4E72-9942-61796B6AB47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44894300" y="946880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45</xdr:row>
      <xdr:rowOff>0</xdr:rowOff>
    </xdr:from>
    <xdr:to>
      <xdr:col>88</xdr:col>
      <xdr:colOff>76200</xdr:colOff>
      <xdr:row>45</xdr:row>
      <xdr:rowOff>19050</xdr:rowOff>
    </xdr:to>
    <xdr:pic>
      <xdr:nvPicPr>
        <xdr:cNvPr id="56" name="33 Imagen">
          <a:extLst>
            <a:ext uri="{FF2B5EF4-FFF2-40B4-BE49-F238E27FC236}">
              <a16:creationId xmlns:a16="http://schemas.microsoft.com/office/drawing/2014/main" id="{D11181E4-6BCF-48E1-97DB-E107397B9DE5}"/>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44856200" y="946880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1114425</xdr:colOff>
      <xdr:row>46</xdr:row>
      <xdr:rowOff>0</xdr:rowOff>
    </xdr:from>
    <xdr:to>
      <xdr:col>88</xdr:col>
      <xdr:colOff>4829175</xdr:colOff>
      <xdr:row>46</xdr:row>
      <xdr:rowOff>0</xdr:rowOff>
    </xdr:to>
    <xdr:graphicFrame macro="">
      <xdr:nvGraphicFramePr>
        <xdr:cNvPr id="57" name="3 Gráfico">
          <a:extLst>
            <a:ext uri="{FF2B5EF4-FFF2-40B4-BE49-F238E27FC236}">
              <a16:creationId xmlns:a16="http://schemas.microsoft.com/office/drawing/2014/main" id="{BB4E96AF-FE86-42E7-A5E7-DC7EE9224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88</xdr:col>
      <xdr:colOff>312586</xdr:colOff>
      <xdr:row>45</xdr:row>
      <xdr:rowOff>127191</xdr:rowOff>
    </xdr:from>
    <xdr:to>
      <xdr:col>88</xdr:col>
      <xdr:colOff>3800253</xdr:colOff>
      <xdr:row>45</xdr:row>
      <xdr:rowOff>2338917</xdr:rowOff>
    </xdr:to>
    <xdr:pic>
      <xdr:nvPicPr>
        <xdr:cNvPr id="58" name="Imagen 57">
          <a:extLst>
            <a:ext uri="{FF2B5EF4-FFF2-40B4-BE49-F238E27FC236}">
              <a16:creationId xmlns:a16="http://schemas.microsoft.com/office/drawing/2014/main" id="{AB01E5AB-0B74-458A-918A-D64399EE32E1}"/>
            </a:ext>
          </a:extLst>
        </xdr:cNvPr>
        <xdr:cNvPicPr>
          <a:picLocks noChangeAspect="1"/>
        </xdr:cNvPicPr>
      </xdr:nvPicPr>
      <xdr:blipFill>
        <a:blip xmlns:r="http://schemas.openxmlformats.org/officeDocument/2006/relationships" r:embed="rId53"/>
        <a:stretch>
          <a:fillRect/>
        </a:stretch>
      </xdr:blipFill>
      <xdr:spPr>
        <a:xfrm>
          <a:off x="145092586" y="94815216"/>
          <a:ext cx="3487667" cy="2211726"/>
        </a:xfrm>
        <a:prstGeom prst="rect">
          <a:avLst/>
        </a:prstGeom>
      </xdr:spPr>
    </xdr:pic>
    <xdr:clientData/>
  </xdr:twoCellAnchor>
  <xdr:twoCellAnchor editAs="oneCell">
    <xdr:from>
      <xdr:col>88</xdr:col>
      <xdr:colOff>357753</xdr:colOff>
      <xdr:row>46</xdr:row>
      <xdr:rowOff>662969</xdr:rowOff>
    </xdr:from>
    <xdr:to>
      <xdr:col>88</xdr:col>
      <xdr:colOff>3831166</xdr:colOff>
      <xdr:row>46</xdr:row>
      <xdr:rowOff>3122083</xdr:rowOff>
    </xdr:to>
    <xdr:pic>
      <xdr:nvPicPr>
        <xdr:cNvPr id="59" name="Imagen 58">
          <a:extLst>
            <a:ext uri="{FF2B5EF4-FFF2-40B4-BE49-F238E27FC236}">
              <a16:creationId xmlns:a16="http://schemas.microsoft.com/office/drawing/2014/main" id="{EB37730F-D76A-4252-A161-3D920A2EEE27}"/>
            </a:ext>
          </a:extLst>
        </xdr:cNvPr>
        <xdr:cNvPicPr>
          <a:picLocks noChangeAspect="1"/>
        </xdr:cNvPicPr>
      </xdr:nvPicPr>
      <xdr:blipFill>
        <a:blip xmlns:r="http://schemas.openxmlformats.org/officeDocument/2006/relationships" r:embed="rId54"/>
        <a:stretch>
          <a:fillRect/>
        </a:stretch>
      </xdr:blipFill>
      <xdr:spPr>
        <a:xfrm>
          <a:off x="145137753" y="97941794"/>
          <a:ext cx="3473413" cy="2459114"/>
        </a:xfrm>
        <a:prstGeom prst="rect">
          <a:avLst/>
        </a:prstGeom>
      </xdr:spPr>
    </xdr:pic>
    <xdr:clientData/>
  </xdr:twoCellAnchor>
  <xdr:twoCellAnchor editAs="oneCell">
    <xdr:from>
      <xdr:col>88</xdr:col>
      <xdr:colOff>254000</xdr:colOff>
      <xdr:row>49</xdr:row>
      <xdr:rowOff>203728</xdr:rowOff>
    </xdr:from>
    <xdr:to>
      <xdr:col>88</xdr:col>
      <xdr:colOff>3778250</xdr:colOff>
      <xdr:row>49</xdr:row>
      <xdr:rowOff>2296583</xdr:rowOff>
    </xdr:to>
    <xdr:pic>
      <xdr:nvPicPr>
        <xdr:cNvPr id="60" name="Imagen 59">
          <a:extLst>
            <a:ext uri="{FF2B5EF4-FFF2-40B4-BE49-F238E27FC236}">
              <a16:creationId xmlns:a16="http://schemas.microsoft.com/office/drawing/2014/main" id="{7DBCB22A-902B-445C-A352-F442CF35B3DB}"/>
            </a:ext>
          </a:extLst>
        </xdr:cNvPr>
        <xdr:cNvPicPr>
          <a:picLocks noChangeAspect="1"/>
        </xdr:cNvPicPr>
      </xdr:nvPicPr>
      <xdr:blipFill>
        <a:blip xmlns:r="http://schemas.openxmlformats.org/officeDocument/2006/relationships" r:embed="rId55"/>
        <a:stretch>
          <a:fillRect/>
        </a:stretch>
      </xdr:blipFill>
      <xdr:spPr>
        <a:xfrm>
          <a:off x="145034000" y="106550353"/>
          <a:ext cx="3524250" cy="2092855"/>
        </a:xfrm>
        <a:prstGeom prst="rect">
          <a:avLst/>
        </a:prstGeom>
      </xdr:spPr>
    </xdr:pic>
    <xdr:clientData/>
  </xdr:twoCellAnchor>
  <xdr:twoCellAnchor editAs="oneCell">
    <xdr:from>
      <xdr:col>88</xdr:col>
      <xdr:colOff>296333</xdr:colOff>
      <xdr:row>50</xdr:row>
      <xdr:rowOff>223571</xdr:rowOff>
    </xdr:from>
    <xdr:to>
      <xdr:col>88</xdr:col>
      <xdr:colOff>3788958</xdr:colOff>
      <xdr:row>50</xdr:row>
      <xdr:rowOff>2338916</xdr:rowOff>
    </xdr:to>
    <xdr:pic>
      <xdr:nvPicPr>
        <xdr:cNvPr id="61" name="Imagen 60">
          <a:extLst>
            <a:ext uri="{FF2B5EF4-FFF2-40B4-BE49-F238E27FC236}">
              <a16:creationId xmlns:a16="http://schemas.microsoft.com/office/drawing/2014/main" id="{43299C71-C1F2-496A-8949-15C4F9285066}"/>
            </a:ext>
          </a:extLst>
        </xdr:cNvPr>
        <xdr:cNvPicPr>
          <a:picLocks noChangeAspect="1"/>
        </xdr:cNvPicPr>
      </xdr:nvPicPr>
      <xdr:blipFill>
        <a:blip xmlns:r="http://schemas.openxmlformats.org/officeDocument/2006/relationships" r:embed="rId56"/>
        <a:stretch>
          <a:fillRect/>
        </a:stretch>
      </xdr:blipFill>
      <xdr:spPr>
        <a:xfrm>
          <a:off x="145076333" y="109122896"/>
          <a:ext cx="3492625" cy="2115345"/>
        </a:xfrm>
        <a:prstGeom prst="rect">
          <a:avLst/>
        </a:prstGeom>
      </xdr:spPr>
    </xdr:pic>
    <xdr:clientData/>
  </xdr:twoCellAnchor>
  <xdr:twoCellAnchor editAs="oneCell">
    <xdr:from>
      <xdr:col>88</xdr:col>
      <xdr:colOff>285750</xdr:colOff>
      <xdr:row>52</xdr:row>
      <xdr:rowOff>252676</xdr:rowOff>
    </xdr:from>
    <xdr:to>
      <xdr:col>88</xdr:col>
      <xdr:colOff>3852334</xdr:colOff>
      <xdr:row>52</xdr:row>
      <xdr:rowOff>2222498</xdr:rowOff>
    </xdr:to>
    <xdr:pic>
      <xdr:nvPicPr>
        <xdr:cNvPr id="62" name="Imagen 61">
          <a:extLst>
            <a:ext uri="{FF2B5EF4-FFF2-40B4-BE49-F238E27FC236}">
              <a16:creationId xmlns:a16="http://schemas.microsoft.com/office/drawing/2014/main" id="{190E0D7B-EE17-4C2C-96B0-963C9D4FDD57}"/>
            </a:ext>
          </a:extLst>
        </xdr:cNvPr>
        <xdr:cNvPicPr>
          <a:picLocks noChangeAspect="1"/>
        </xdr:cNvPicPr>
      </xdr:nvPicPr>
      <xdr:blipFill>
        <a:blip xmlns:r="http://schemas.openxmlformats.org/officeDocument/2006/relationships" r:embed="rId57"/>
        <a:stretch>
          <a:fillRect/>
        </a:stretch>
      </xdr:blipFill>
      <xdr:spPr>
        <a:xfrm>
          <a:off x="145065750" y="114257401"/>
          <a:ext cx="3566584" cy="1969822"/>
        </a:xfrm>
        <a:prstGeom prst="rect">
          <a:avLst/>
        </a:prstGeom>
      </xdr:spPr>
    </xdr:pic>
    <xdr:clientData/>
  </xdr:twoCellAnchor>
  <xdr:twoCellAnchor editAs="oneCell">
    <xdr:from>
      <xdr:col>88</xdr:col>
      <xdr:colOff>306917</xdr:colOff>
      <xdr:row>51</xdr:row>
      <xdr:rowOff>264583</xdr:rowOff>
    </xdr:from>
    <xdr:to>
      <xdr:col>88</xdr:col>
      <xdr:colOff>3788833</xdr:colOff>
      <xdr:row>51</xdr:row>
      <xdr:rowOff>2264833</xdr:rowOff>
    </xdr:to>
    <xdr:pic>
      <xdr:nvPicPr>
        <xdr:cNvPr id="63" name="Imagen 62">
          <a:extLst>
            <a:ext uri="{FF2B5EF4-FFF2-40B4-BE49-F238E27FC236}">
              <a16:creationId xmlns:a16="http://schemas.microsoft.com/office/drawing/2014/main" id="{FE89715D-48B9-4C3E-BCCA-C41F98142E9A}"/>
            </a:ext>
          </a:extLst>
        </xdr:cNvPr>
        <xdr:cNvPicPr>
          <a:picLocks noChangeAspect="1"/>
        </xdr:cNvPicPr>
      </xdr:nvPicPr>
      <xdr:blipFill>
        <a:blip xmlns:r="http://schemas.openxmlformats.org/officeDocument/2006/relationships" r:embed="rId58"/>
        <a:stretch>
          <a:fillRect/>
        </a:stretch>
      </xdr:blipFill>
      <xdr:spPr>
        <a:xfrm>
          <a:off x="145086917" y="111716608"/>
          <a:ext cx="3481916" cy="2000250"/>
        </a:xfrm>
        <a:prstGeom prst="rect">
          <a:avLst/>
        </a:prstGeom>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64" name="Imagen 4">
          <a:extLst>
            <a:ext uri="{FF2B5EF4-FFF2-40B4-BE49-F238E27FC236}">
              <a16:creationId xmlns:a16="http://schemas.microsoft.com/office/drawing/2014/main" id="{F5248D54-762C-40DB-939D-54D34E9830BE}"/>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65" name="Imagen 4">
          <a:extLst>
            <a:ext uri="{FF2B5EF4-FFF2-40B4-BE49-F238E27FC236}">
              <a16:creationId xmlns:a16="http://schemas.microsoft.com/office/drawing/2014/main" id="{61A10EF2-1E68-406E-B2EC-36D3173F0F3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66" name="Imagen 4">
          <a:extLst>
            <a:ext uri="{FF2B5EF4-FFF2-40B4-BE49-F238E27FC236}">
              <a16:creationId xmlns:a16="http://schemas.microsoft.com/office/drawing/2014/main" id="{A8999F5B-85C7-4591-93BC-C37D5C47C45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67" name="Imagen 66">
          <a:extLst>
            <a:ext uri="{FF2B5EF4-FFF2-40B4-BE49-F238E27FC236}">
              <a16:creationId xmlns:a16="http://schemas.microsoft.com/office/drawing/2014/main" id="{6F5B6B35-1F3E-4FD8-AFFF-4A6820AF041C}"/>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68" name="Imagen 4">
          <a:extLst>
            <a:ext uri="{FF2B5EF4-FFF2-40B4-BE49-F238E27FC236}">
              <a16:creationId xmlns:a16="http://schemas.microsoft.com/office/drawing/2014/main" id="{E0C80F14-8215-4E50-9679-C4A49FA9D89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69" name="Imagen 4">
          <a:extLst>
            <a:ext uri="{FF2B5EF4-FFF2-40B4-BE49-F238E27FC236}">
              <a16:creationId xmlns:a16="http://schemas.microsoft.com/office/drawing/2014/main" id="{027792A8-7388-4008-8F42-6D29D3D375CE}"/>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70" name="Imagen 4">
          <a:extLst>
            <a:ext uri="{FF2B5EF4-FFF2-40B4-BE49-F238E27FC236}">
              <a16:creationId xmlns:a16="http://schemas.microsoft.com/office/drawing/2014/main" id="{3237AF11-5493-4E2C-A8F2-26F09CD785A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71" name="Imagen 4">
          <a:extLst>
            <a:ext uri="{FF2B5EF4-FFF2-40B4-BE49-F238E27FC236}">
              <a16:creationId xmlns:a16="http://schemas.microsoft.com/office/drawing/2014/main" id="{1567D8B8-C610-4400-8A51-7ECFA9FF279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72" name="Imagen 4">
          <a:extLst>
            <a:ext uri="{FF2B5EF4-FFF2-40B4-BE49-F238E27FC236}">
              <a16:creationId xmlns:a16="http://schemas.microsoft.com/office/drawing/2014/main" id="{21BDC89C-2CFF-4CC5-9BE8-B9B3847E038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73" name="Imagen 4">
          <a:extLst>
            <a:ext uri="{FF2B5EF4-FFF2-40B4-BE49-F238E27FC236}">
              <a16:creationId xmlns:a16="http://schemas.microsoft.com/office/drawing/2014/main" id="{859EBCA5-36F2-460E-876E-C30151DB397E}"/>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61</xdr:row>
      <xdr:rowOff>0</xdr:rowOff>
    </xdr:from>
    <xdr:to>
      <xdr:col>13</xdr:col>
      <xdr:colOff>666750</xdr:colOff>
      <xdr:row>61</xdr:row>
      <xdr:rowOff>497417</xdr:rowOff>
    </xdr:to>
    <xdr:pic>
      <xdr:nvPicPr>
        <xdr:cNvPr id="74" name="Imagen 4">
          <a:extLst>
            <a:ext uri="{FF2B5EF4-FFF2-40B4-BE49-F238E27FC236}">
              <a16:creationId xmlns:a16="http://schemas.microsoft.com/office/drawing/2014/main" id="{7FE7DC74-A796-4C30-A03D-BBCFA727A44D}"/>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41665325"/>
          <a:ext cx="0" cy="497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317501</xdr:colOff>
      <xdr:row>61</xdr:row>
      <xdr:rowOff>169332</xdr:rowOff>
    </xdr:from>
    <xdr:to>
      <xdr:col>88</xdr:col>
      <xdr:colOff>3774167</xdr:colOff>
      <xdr:row>61</xdr:row>
      <xdr:rowOff>2264833</xdr:rowOff>
    </xdr:to>
    <xdr:pic>
      <xdr:nvPicPr>
        <xdr:cNvPr id="75" name="Imagen 74">
          <a:extLst>
            <a:ext uri="{FF2B5EF4-FFF2-40B4-BE49-F238E27FC236}">
              <a16:creationId xmlns:a16="http://schemas.microsoft.com/office/drawing/2014/main" id="{15A323E1-C8E0-45F2-A7CB-011A75B9B34C}"/>
            </a:ext>
          </a:extLst>
        </xdr:cNvPr>
        <xdr:cNvPicPr>
          <a:picLocks noChangeAspect="1"/>
        </xdr:cNvPicPr>
      </xdr:nvPicPr>
      <xdr:blipFill>
        <a:blip xmlns:r="http://schemas.openxmlformats.org/officeDocument/2006/relationships" r:embed="rId59"/>
        <a:stretch>
          <a:fillRect/>
        </a:stretch>
      </xdr:blipFill>
      <xdr:spPr>
        <a:xfrm>
          <a:off x="145097501" y="141834657"/>
          <a:ext cx="3456666" cy="2095501"/>
        </a:xfrm>
        <a:prstGeom prst="rect">
          <a:avLst/>
        </a:prstGeom>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76" name="Imagen 4">
          <a:extLst>
            <a:ext uri="{FF2B5EF4-FFF2-40B4-BE49-F238E27FC236}">
              <a16:creationId xmlns:a16="http://schemas.microsoft.com/office/drawing/2014/main" id="{F2493843-9CC5-49EA-8DC0-24826F3B6C2C}"/>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77" name="Imagen 4">
          <a:extLst>
            <a:ext uri="{FF2B5EF4-FFF2-40B4-BE49-F238E27FC236}">
              <a16:creationId xmlns:a16="http://schemas.microsoft.com/office/drawing/2014/main" id="{E9401702-39F9-4628-B69B-98EFB352EF0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78" name="Imagen 4">
          <a:extLst>
            <a:ext uri="{FF2B5EF4-FFF2-40B4-BE49-F238E27FC236}">
              <a16:creationId xmlns:a16="http://schemas.microsoft.com/office/drawing/2014/main" id="{02465909-4D39-4B65-9743-3ED9784D360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79" name="Imagen 78">
          <a:extLst>
            <a:ext uri="{FF2B5EF4-FFF2-40B4-BE49-F238E27FC236}">
              <a16:creationId xmlns:a16="http://schemas.microsoft.com/office/drawing/2014/main" id="{5B79043D-D84F-4783-A021-670DA3A3344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0" name="Imagen 4">
          <a:extLst>
            <a:ext uri="{FF2B5EF4-FFF2-40B4-BE49-F238E27FC236}">
              <a16:creationId xmlns:a16="http://schemas.microsoft.com/office/drawing/2014/main" id="{E3C84B68-A49E-4FB4-9C48-C82F515D621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1" name="Imagen 4">
          <a:extLst>
            <a:ext uri="{FF2B5EF4-FFF2-40B4-BE49-F238E27FC236}">
              <a16:creationId xmlns:a16="http://schemas.microsoft.com/office/drawing/2014/main" id="{A0F67D50-48F1-4562-836E-B66369FFDC56}"/>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2" name="Imagen 4">
          <a:extLst>
            <a:ext uri="{FF2B5EF4-FFF2-40B4-BE49-F238E27FC236}">
              <a16:creationId xmlns:a16="http://schemas.microsoft.com/office/drawing/2014/main" id="{E4938E3A-C951-4BD7-BA5A-AB635BD664E9}"/>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3" name="Imagen 4">
          <a:extLst>
            <a:ext uri="{FF2B5EF4-FFF2-40B4-BE49-F238E27FC236}">
              <a16:creationId xmlns:a16="http://schemas.microsoft.com/office/drawing/2014/main" id="{A4D30BC2-0922-467B-9700-A103FEEA824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4" name="Imagen 4">
          <a:extLst>
            <a:ext uri="{FF2B5EF4-FFF2-40B4-BE49-F238E27FC236}">
              <a16:creationId xmlns:a16="http://schemas.microsoft.com/office/drawing/2014/main" id="{34C428C5-5687-465F-9342-A4C9C5C830E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5" name="Imagen 4">
          <a:extLst>
            <a:ext uri="{FF2B5EF4-FFF2-40B4-BE49-F238E27FC236}">
              <a16:creationId xmlns:a16="http://schemas.microsoft.com/office/drawing/2014/main" id="{8A510E31-2840-4E66-ACDE-952AD0B8ABD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666750</xdr:colOff>
      <xdr:row>76</xdr:row>
      <xdr:rowOff>0</xdr:rowOff>
    </xdr:from>
    <xdr:to>
      <xdr:col>13</xdr:col>
      <xdr:colOff>666750</xdr:colOff>
      <xdr:row>76</xdr:row>
      <xdr:rowOff>498475</xdr:rowOff>
    </xdr:to>
    <xdr:pic>
      <xdr:nvPicPr>
        <xdr:cNvPr id="86" name="Imagen 4">
          <a:extLst>
            <a:ext uri="{FF2B5EF4-FFF2-40B4-BE49-F238E27FC236}">
              <a16:creationId xmlns:a16="http://schemas.microsoft.com/office/drawing/2014/main" id="{F79E03C6-0B5C-4AA4-9DA4-4F236EDDA03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4241125" y="180908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77</xdr:row>
      <xdr:rowOff>0</xdr:rowOff>
    </xdr:from>
    <xdr:to>
      <xdr:col>12</xdr:col>
      <xdr:colOff>666750</xdr:colOff>
      <xdr:row>77</xdr:row>
      <xdr:rowOff>499177</xdr:rowOff>
    </xdr:to>
    <xdr:pic>
      <xdr:nvPicPr>
        <xdr:cNvPr id="87" name="Imagen 86">
          <a:extLst>
            <a:ext uri="{FF2B5EF4-FFF2-40B4-BE49-F238E27FC236}">
              <a16:creationId xmlns:a16="http://schemas.microsoft.com/office/drawing/2014/main" id="{6BBDDED7-20AE-4A4A-8CED-E5DEA3831B7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659475" y="183956325"/>
          <a:ext cx="0" cy="499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77</xdr:row>
      <xdr:rowOff>0</xdr:rowOff>
    </xdr:from>
    <xdr:to>
      <xdr:col>12</xdr:col>
      <xdr:colOff>666750</xdr:colOff>
      <xdr:row>77</xdr:row>
      <xdr:rowOff>499177</xdr:rowOff>
    </xdr:to>
    <xdr:pic>
      <xdr:nvPicPr>
        <xdr:cNvPr id="88" name="Imagen 87">
          <a:extLst>
            <a:ext uri="{FF2B5EF4-FFF2-40B4-BE49-F238E27FC236}">
              <a16:creationId xmlns:a16="http://schemas.microsoft.com/office/drawing/2014/main" id="{190734AB-A2CB-4B92-96C4-BC00888ADFE4}"/>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659475" y="183956325"/>
          <a:ext cx="0" cy="499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1285875</xdr:colOff>
      <xdr:row>77</xdr:row>
      <xdr:rowOff>0</xdr:rowOff>
    </xdr:from>
    <xdr:to>
      <xdr:col>88</xdr:col>
      <xdr:colOff>1285875</xdr:colOff>
      <xdr:row>77</xdr:row>
      <xdr:rowOff>500591</xdr:rowOff>
    </xdr:to>
    <xdr:pic>
      <xdr:nvPicPr>
        <xdr:cNvPr id="89" name="Imagen 88">
          <a:extLst>
            <a:ext uri="{FF2B5EF4-FFF2-40B4-BE49-F238E27FC236}">
              <a16:creationId xmlns:a16="http://schemas.microsoft.com/office/drawing/2014/main" id="{F302D431-A24A-4B95-95A8-4C0E6E5E081A}"/>
            </a:ext>
          </a:extLst>
        </xdr:cNvPr>
        <xdr:cNvPicPr>
          <a:picLocks noChangeAspect="1"/>
        </xdr:cNvPicPr>
      </xdr:nvPicPr>
      <xdr:blipFill rotWithShape="1">
        <a:blip xmlns:r="http://schemas.openxmlformats.org/officeDocument/2006/relationships" r:embed="rId46"/>
        <a:srcRect l="30785" t="37033" r="28875" b="19548"/>
        <a:stretch/>
      </xdr:blipFill>
      <xdr:spPr>
        <a:xfrm>
          <a:off x="146065875" y="183956325"/>
          <a:ext cx="0" cy="500591"/>
        </a:xfrm>
        <a:prstGeom prst="rect">
          <a:avLst/>
        </a:prstGeom>
      </xdr:spPr>
    </xdr:pic>
    <xdr:clientData/>
  </xdr:twoCellAnchor>
  <xdr:twoCellAnchor editAs="oneCell">
    <xdr:from>
      <xdr:col>88</xdr:col>
      <xdr:colOff>114300</xdr:colOff>
      <xdr:row>77</xdr:row>
      <xdr:rowOff>0</xdr:rowOff>
    </xdr:from>
    <xdr:to>
      <xdr:col>88</xdr:col>
      <xdr:colOff>114300</xdr:colOff>
      <xdr:row>77</xdr:row>
      <xdr:rowOff>38100</xdr:rowOff>
    </xdr:to>
    <xdr:pic>
      <xdr:nvPicPr>
        <xdr:cNvPr id="90" name="32 Imagen">
          <a:extLst>
            <a:ext uri="{FF2B5EF4-FFF2-40B4-BE49-F238E27FC236}">
              <a16:creationId xmlns:a16="http://schemas.microsoft.com/office/drawing/2014/main" id="{A925BAE7-A3F4-4AB0-BE11-4A54419C515D}"/>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44894300" y="1839563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77</xdr:row>
      <xdr:rowOff>0</xdr:rowOff>
    </xdr:from>
    <xdr:to>
      <xdr:col>88</xdr:col>
      <xdr:colOff>76200</xdr:colOff>
      <xdr:row>77</xdr:row>
      <xdr:rowOff>19050</xdr:rowOff>
    </xdr:to>
    <xdr:pic>
      <xdr:nvPicPr>
        <xdr:cNvPr id="91" name="33 Imagen">
          <a:extLst>
            <a:ext uri="{FF2B5EF4-FFF2-40B4-BE49-F238E27FC236}">
              <a16:creationId xmlns:a16="http://schemas.microsoft.com/office/drawing/2014/main" id="{166D6476-F75D-40D5-9E36-0E1CDDCDCA34}"/>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44856200" y="1839563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264584</xdr:colOff>
      <xdr:row>77</xdr:row>
      <xdr:rowOff>380999</xdr:rowOff>
    </xdr:from>
    <xdr:to>
      <xdr:col>88</xdr:col>
      <xdr:colOff>3855056</xdr:colOff>
      <xdr:row>77</xdr:row>
      <xdr:rowOff>2254250</xdr:rowOff>
    </xdr:to>
    <xdr:pic>
      <xdr:nvPicPr>
        <xdr:cNvPr id="92" name="Imagen 91">
          <a:extLst>
            <a:ext uri="{FF2B5EF4-FFF2-40B4-BE49-F238E27FC236}">
              <a16:creationId xmlns:a16="http://schemas.microsoft.com/office/drawing/2014/main" id="{7BBE16D9-0EC4-4921-AC11-2EBC48896B45}"/>
            </a:ext>
          </a:extLst>
        </xdr:cNvPr>
        <xdr:cNvPicPr>
          <a:picLocks noChangeAspect="1"/>
        </xdr:cNvPicPr>
      </xdr:nvPicPr>
      <xdr:blipFill>
        <a:blip xmlns:r="http://schemas.openxmlformats.org/officeDocument/2006/relationships" r:embed="rId60"/>
        <a:stretch>
          <a:fillRect/>
        </a:stretch>
      </xdr:blipFill>
      <xdr:spPr>
        <a:xfrm>
          <a:off x="145044584" y="184337324"/>
          <a:ext cx="3590472" cy="1873251"/>
        </a:xfrm>
        <a:prstGeom prst="rect">
          <a:avLst/>
        </a:prstGeom>
      </xdr:spPr>
    </xdr:pic>
    <xdr:clientData/>
  </xdr:twoCellAnchor>
  <xdr:twoCellAnchor editAs="oneCell">
    <xdr:from>
      <xdr:col>88</xdr:col>
      <xdr:colOff>254000</xdr:colOff>
      <xdr:row>80</xdr:row>
      <xdr:rowOff>446014</xdr:rowOff>
    </xdr:from>
    <xdr:to>
      <xdr:col>88</xdr:col>
      <xdr:colOff>3799416</xdr:colOff>
      <xdr:row>80</xdr:row>
      <xdr:rowOff>3058584</xdr:rowOff>
    </xdr:to>
    <xdr:pic>
      <xdr:nvPicPr>
        <xdr:cNvPr id="93" name="Imagen 92">
          <a:extLst>
            <a:ext uri="{FF2B5EF4-FFF2-40B4-BE49-F238E27FC236}">
              <a16:creationId xmlns:a16="http://schemas.microsoft.com/office/drawing/2014/main" id="{1F6BA8B0-9C38-463A-8EB4-F3C81E2B004F}"/>
            </a:ext>
          </a:extLst>
        </xdr:cNvPr>
        <xdr:cNvPicPr>
          <a:picLocks noChangeAspect="1"/>
        </xdr:cNvPicPr>
      </xdr:nvPicPr>
      <xdr:blipFill>
        <a:blip xmlns:r="http://schemas.openxmlformats.org/officeDocument/2006/relationships" r:embed="rId61"/>
        <a:stretch>
          <a:fillRect/>
        </a:stretch>
      </xdr:blipFill>
      <xdr:spPr>
        <a:xfrm>
          <a:off x="145034000" y="192746239"/>
          <a:ext cx="3545416" cy="2612570"/>
        </a:xfrm>
        <a:prstGeom prst="rect">
          <a:avLst/>
        </a:prstGeom>
      </xdr:spPr>
    </xdr:pic>
    <xdr:clientData/>
  </xdr:twoCellAnchor>
  <xdr:twoCellAnchor editAs="oneCell">
    <xdr:from>
      <xdr:col>88</xdr:col>
      <xdr:colOff>211667</xdr:colOff>
      <xdr:row>81</xdr:row>
      <xdr:rowOff>143821</xdr:rowOff>
    </xdr:from>
    <xdr:to>
      <xdr:col>88</xdr:col>
      <xdr:colOff>3867123</xdr:colOff>
      <xdr:row>81</xdr:row>
      <xdr:rowOff>2275417</xdr:rowOff>
    </xdr:to>
    <xdr:pic>
      <xdr:nvPicPr>
        <xdr:cNvPr id="94" name="Imagen 93">
          <a:extLst>
            <a:ext uri="{FF2B5EF4-FFF2-40B4-BE49-F238E27FC236}">
              <a16:creationId xmlns:a16="http://schemas.microsoft.com/office/drawing/2014/main" id="{BD5BABFE-B070-4DBD-BE78-63007A5189B1}"/>
            </a:ext>
          </a:extLst>
        </xdr:cNvPr>
        <xdr:cNvPicPr>
          <a:picLocks noChangeAspect="1"/>
        </xdr:cNvPicPr>
      </xdr:nvPicPr>
      <xdr:blipFill>
        <a:blip xmlns:r="http://schemas.openxmlformats.org/officeDocument/2006/relationships" r:embed="rId62"/>
        <a:stretch>
          <a:fillRect/>
        </a:stretch>
      </xdr:blipFill>
      <xdr:spPr>
        <a:xfrm>
          <a:off x="144991667" y="195949246"/>
          <a:ext cx="3655456" cy="2131596"/>
        </a:xfrm>
        <a:prstGeom prst="rect">
          <a:avLst/>
        </a:prstGeom>
      </xdr:spPr>
    </xdr:pic>
    <xdr:clientData/>
  </xdr:twoCellAnchor>
  <xdr:twoCellAnchor editAs="oneCell">
    <xdr:from>
      <xdr:col>88</xdr:col>
      <xdr:colOff>232833</xdr:colOff>
      <xdr:row>67</xdr:row>
      <xdr:rowOff>232833</xdr:rowOff>
    </xdr:from>
    <xdr:to>
      <xdr:col>88</xdr:col>
      <xdr:colOff>3893387</xdr:colOff>
      <xdr:row>67</xdr:row>
      <xdr:rowOff>2338916</xdr:rowOff>
    </xdr:to>
    <xdr:pic>
      <xdr:nvPicPr>
        <xdr:cNvPr id="95" name="Imagen 94">
          <a:extLst>
            <a:ext uri="{FF2B5EF4-FFF2-40B4-BE49-F238E27FC236}">
              <a16:creationId xmlns:a16="http://schemas.microsoft.com/office/drawing/2014/main" id="{2477B6A2-CB29-497D-9ABD-7FEC7F532714}"/>
            </a:ext>
          </a:extLst>
        </xdr:cNvPr>
        <xdr:cNvPicPr>
          <a:picLocks noChangeAspect="1"/>
        </xdr:cNvPicPr>
      </xdr:nvPicPr>
      <xdr:blipFill>
        <a:blip xmlns:r="http://schemas.openxmlformats.org/officeDocument/2006/relationships" r:embed="rId63"/>
        <a:stretch>
          <a:fillRect/>
        </a:stretch>
      </xdr:blipFill>
      <xdr:spPr>
        <a:xfrm>
          <a:off x="145012833" y="157185783"/>
          <a:ext cx="3660554" cy="2106083"/>
        </a:xfrm>
        <a:prstGeom prst="rect">
          <a:avLst/>
        </a:prstGeom>
      </xdr:spPr>
    </xdr:pic>
    <xdr:clientData/>
  </xdr:twoCellAnchor>
  <xdr:twoCellAnchor editAs="oneCell">
    <xdr:from>
      <xdr:col>88</xdr:col>
      <xdr:colOff>328083</xdr:colOff>
      <xdr:row>92</xdr:row>
      <xdr:rowOff>285750</xdr:rowOff>
    </xdr:from>
    <xdr:to>
      <xdr:col>88</xdr:col>
      <xdr:colOff>3778250</xdr:colOff>
      <xdr:row>92</xdr:row>
      <xdr:rowOff>2338916</xdr:rowOff>
    </xdr:to>
    <xdr:pic>
      <xdr:nvPicPr>
        <xdr:cNvPr id="96" name="Imagen 95">
          <a:extLst>
            <a:ext uri="{FF2B5EF4-FFF2-40B4-BE49-F238E27FC236}">
              <a16:creationId xmlns:a16="http://schemas.microsoft.com/office/drawing/2014/main" id="{B955FA93-0320-4CCB-90D2-2C28EABD2FDB}"/>
            </a:ext>
          </a:extLst>
        </xdr:cNvPr>
        <xdr:cNvPicPr>
          <a:picLocks noChangeAspect="1"/>
        </xdr:cNvPicPr>
      </xdr:nvPicPr>
      <xdr:blipFill>
        <a:blip xmlns:r="http://schemas.openxmlformats.org/officeDocument/2006/relationships" r:embed="rId64"/>
        <a:stretch>
          <a:fillRect/>
        </a:stretch>
      </xdr:blipFill>
      <xdr:spPr>
        <a:xfrm>
          <a:off x="145108083" y="226571175"/>
          <a:ext cx="3450167" cy="2053166"/>
        </a:xfrm>
        <a:prstGeom prst="rect">
          <a:avLst/>
        </a:prstGeom>
      </xdr:spPr>
    </xdr:pic>
    <xdr:clientData/>
  </xdr:twoCellAnchor>
  <xdr:twoCellAnchor editAs="oneCell">
    <xdr:from>
      <xdr:col>88</xdr:col>
      <xdr:colOff>349250</xdr:colOff>
      <xdr:row>16</xdr:row>
      <xdr:rowOff>243417</xdr:rowOff>
    </xdr:from>
    <xdr:to>
      <xdr:col>88</xdr:col>
      <xdr:colOff>3732823</xdr:colOff>
      <xdr:row>16</xdr:row>
      <xdr:rowOff>2261368</xdr:rowOff>
    </xdr:to>
    <xdr:pic>
      <xdr:nvPicPr>
        <xdr:cNvPr id="97" name="Imagen 96">
          <a:extLst>
            <a:ext uri="{FF2B5EF4-FFF2-40B4-BE49-F238E27FC236}">
              <a16:creationId xmlns:a16="http://schemas.microsoft.com/office/drawing/2014/main" id="{49FE8223-B441-477E-AA96-589D9AAB3E56}"/>
            </a:ext>
          </a:extLst>
        </xdr:cNvPr>
        <xdr:cNvPicPr>
          <a:picLocks noChangeAspect="1"/>
        </xdr:cNvPicPr>
      </xdr:nvPicPr>
      <xdr:blipFill>
        <a:blip xmlns:r="http://schemas.openxmlformats.org/officeDocument/2006/relationships" r:embed="rId65"/>
        <a:stretch>
          <a:fillRect/>
        </a:stretch>
      </xdr:blipFill>
      <xdr:spPr>
        <a:xfrm>
          <a:off x="145129250" y="15254817"/>
          <a:ext cx="3383573" cy="2017951"/>
        </a:xfrm>
        <a:prstGeom prst="rect">
          <a:avLst/>
        </a:prstGeom>
      </xdr:spPr>
    </xdr:pic>
    <xdr:clientData/>
  </xdr:twoCellAnchor>
  <xdr:twoCellAnchor editAs="oneCell">
    <xdr:from>
      <xdr:col>88</xdr:col>
      <xdr:colOff>412750</xdr:colOff>
      <xdr:row>17</xdr:row>
      <xdr:rowOff>275167</xdr:rowOff>
    </xdr:from>
    <xdr:to>
      <xdr:col>88</xdr:col>
      <xdr:colOff>3796323</xdr:colOff>
      <xdr:row>17</xdr:row>
      <xdr:rowOff>2293118</xdr:rowOff>
    </xdr:to>
    <xdr:pic>
      <xdr:nvPicPr>
        <xdr:cNvPr id="98" name="Imagen 97">
          <a:extLst>
            <a:ext uri="{FF2B5EF4-FFF2-40B4-BE49-F238E27FC236}">
              <a16:creationId xmlns:a16="http://schemas.microsoft.com/office/drawing/2014/main" id="{E58DB81E-996A-40B3-A7EC-CBD70528BF3C}"/>
            </a:ext>
          </a:extLst>
        </xdr:cNvPr>
        <xdr:cNvPicPr>
          <a:picLocks noChangeAspect="1"/>
        </xdr:cNvPicPr>
      </xdr:nvPicPr>
      <xdr:blipFill>
        <a:blip xmlns:r="http://schemas.openxmlformats.org/officeDocument/2006/relationships" r:embed="rId65"/>
        <a:stretch>
          <a:fillRect/>
        </a:stretch>
      </xdr:blipFill>
      <xdr:spPr>
        <a:xfrm>
          <a:off x="145192750" y="17829742"/>
          <a:ext cx="3383573" cy="2017951"/>
        </a:xfrm>
        <a:prstGeom prst="rect">
          <a:avLst/>
        </a:prstGeom>
      </xdr:spPr>
    </xdr:pic>
    <xdr:clientData/>
  </xdr:twoCellAnchor>
  <xdr:twoCellAnchor editAs="oneCell">
    <xdr:from>
      <xdr:col>88</xdr:col>
      <xdr:colOff>412750</xdr:colOff>
      <xdr:row>18</xdr:row>
      <xdr:rowOff>296334</xdr:rowOff>
    </xdr:from>
    <xdr:to>
      <xdr:col>88</xdr:col>
      <xdr:colOff>3796323</xdr:colOff>
      <xdr:row>18</xdr:row>
      <xdr:rowOff>2314285</xdr:rowOff>
    </xdr:to>
    <xdr:pic>
      <xdr:nvPicPr>
        <xdr:cNvPr id="99" name="Imagen 98">
          <a:extLst>
            <a:ext uri="{FF2B5EF4-FFF2-40B4-BE49-F238E27FC236}">
              <a16:creationId xmlns:a16="http://schemas.microsoft.com/office/drawing/2014/main" id="{7A941E64-1838-4F8F-84E9-B6B84015A256}"/>
            </a:ext>
          </a:extLst>
        </xdr:cNvPr>
        <xdr:cNvPicPr>
          <a:picLocks noChangeAspect="1"/>
        </xdr:cNvPicPr>
      </xdr:nvPicPr>
      <xdr:blipFill>
        <a:blip xmlns:r="http://schemas.openxmlformats.org/officeDocument/2006/relationships" r:embed="rId65"/>
        <a:stretch>
          <a:fillRect/>
        </a:stretch>
      </xdr:blipFill>
      <xdr:spPr>
        <a:xfrm>
          <a:off x="145192750" y="20413134"/>
          <a:ext cx="3383573" cy="2017951"/>
        </a:xfrm>
        <a:prstGeom prst="rect">
          <a:avLst/>
        </a:prstGeom>
      </xdr:spPr>
    </xdr:pic>
    <xdr:clientData/>
  </xdr:twoCellAnchor>
  <xdr:twoCellAnchor editAs="oneCell">
    <xdr:from>
      <xdr:col>88</xdr:col>
      <xdr:colOff>423333</xdr:colOff>
      <xdr:row>19</xdr:row>
      <xdr:rowOff>317500</xdr:rowOff>
    </xdr:from>
    <xdr:to>
      <xdr:col>88</xdr:col>
      <xdr:colOff>3806906</xdr:colOff>
      <xdr:row>19</xdr:row>
      <xdr:rowOff>2335451</xdr:rowOff>
    </xdr:to>
    <xdr:pic>
      <xdr:nvPicPr>
        <xdr:cNvPr id="100" name="Imagen 99">
          <a:extLst>
            <a:ext uri="{FF2B5EF4-FFF2-40B4-BE49-F238E27FC236}">
              <a16:creationId xmlns:a16="http://schemas.microsoft.com/office/drawing/2014/main" id="{09FF4C56-0F6D-4001-B241-0F4A3B1B4309}"/>
            </a:ext>
          </a:extLst>
        </xdr:cNvPr>
        <xdr:cNvPicPr>
          <a:picLocks noChangeAspect="1"/>
        </xdr:cNvPicPr>
      </xdr:nvPicPr>
      <xdr:blipFill>
        <a:blip xmlns:r="http://schemas.openxmlformats.org/officeDocument/2006/relationships" r:embed="rId65"/>
        <a:stretch>
          <a:fillRect/>
        </a:stretch>
      </xdr:blipFill>
      <xdr:spPr>
        <a:xfrm>
          <a:off x="145203333" y="22996525"/>
          <a:ext cx="3383573" cy="2017951"/>
        </a:xfrm>
        <a:prstGeom prst="rect">
          <a:avLst/>
        </a:prstGeom>
      </xdr:spPr>
    </xdr:pic>
    <xdr:clientData/>
  </xdr:twoCellAnchor>
  <xdr:twoCellAnchor editAs="oneCell">
    <xdr:from>
      <xdr:col>88</xdr:col>
      <xdr:colOff>402167</xdr:colOff>
      <xdr:row>20</xdr:row>
      <xdr:rowOff>508000</xdr:rowOff>
    </xdr:from>
    <xdr:to>
      <xdr:col>88</xdr:col>
      <xdr:colOff>3785740</xdr:colOff>
      <xdr:row>20</xdr:row>
      <xdr:rowOff>2525951</xdr:rowOff>
    </xdr:to>
    <xdr:pic>
      <xdr:nvPicPr>
        <xdr:cNvPr id="101" name="Imagen 100">
          <a:extLst>
            <a:ext uri="{FF2B5EF4-FFF2-40B4-BE49-F238E27FC236}">
              <a16:creationId xmlns:a16="http://schemas.microsoft.com/office/drawing/2014/main" id="{2D4B88EF-1B8B-4F79-8FDA-EE1689ECFAD8}"/>
            </a:ext>
          </a:extLst>
        </xdr:cNvPr>
        <xdr:cNvPicPr>
          <a:picLocks noChangeAspect="1"/>
        </xdr:cNvPicPr>
      </xdr:nvPicPr>
      <xdr:blipFill>
        <a:blip xmlns:r="http://schemas.openxmlformats.org/officeDocument/2006/relationships" r:embed="rId65"/>
        <a:stretch>
          <a:fillRect/>
        </a:stretch>
      </xdr:blipFill>
      <xdr:spPr>
        <a:xfrm>
          <a:off x="145182167" y="25749250"/>
          <a:ext cx="3383573" cy="2017951"/>
        </a:xfrm>
        <a:prstGeom prst="rect">
          <a:avLst/>
        </a:prstGeom>
      </xdr:spPr>
    </xdr:pic>
    <xdr:clientData/>
  </xdr:twoCellAnchor>
  <xdr:twoCellAnchor editAs="oneCell">
    <xdr:from>
      <xdr:col>88</xdr:col>
      <xdr:colOff>344958</xdr:colOff>
      <xdr:row>44</xdr:row>
      <xdr:rowOff>275167</xdr:rowOff>
    </xdr:from>
    <xdr:to>
      <xdr:col>88</xdr:col>
      <xdr:colOff>3820584</xdr:colOff>
      <xdr:row>44</xdr:row>
      <xdr:rowOff>2921000</xdr:rowOff>
    </xdr:to>
    <xdr:pic>
      <xdr:nvPicPr>
        <xdr:cNvPr id="102" name="Imagen 101">
          <a:extLst>
            <a:ext uri="{FF2B5EF4-FFF2-40B4-BE49-F238E27FC236}">
              <a16:creationId xmlns:a16="http://schemas.microsoft.com/office/drawing/2014/main" id="{1FF92D66-84BA-45F5-859D-BAEC539C612F}"/>
            </a:ext>
          </a:extLst>
        </xdr:cNvPr>
        <xdr:cNvPicPr>
          <a:picLocks noChangeAspect="1"/>
        </xdr:cNvPicPr>
      </xdr:nvPicPr>
      <xdr:blipFill>
        <a:blip xmlns:r="http://schemas.openxmlformats.org/officeDocument/2006/relationships" r:embed="rId66"/>
        <a:stretch>
          <a:fillRect/>
        </a:stretch>
      </xdr:blipFill>
      <xdr:spPr>
        <a:xfrm>
          <a:off x="145124958" y="91457992"/>
          <a:ext cx="3475626" cy="2645833"/>
        </a:xfrm>
        <a:prstGeom prst="rect">
          <a:avLst/>
        </a:prstGeom>
      </xdr:spPr>
    </xdr:pic>
    <xdr:clientData/>
  </xdr:twoCellAnchor>
  <xdr:twoCellAnchor editAs="oneCell">
    <xdr:from>
      <xdr:col>88</xdr:col>
      <xdr:colOff>328084</xdr:colOff>
      <xdr:row>100</xdr:row>
      <xdr:rowOff>381000</xdr:rowOff>
    </xdr:from>
    <xdr:to>
      <xdr:col>88</xdr:col>
      <xdr:colOff>3841750</xdr:colOff>
      <xdr:row>100</xdr:row>
      <xdr:rowOff>2815167</xdr:rowOff>
    </xdr:to>
    <xdr:pic>
      <xdr:nvPicPr>
        <xdr:cNvPr id="103" name="Imagen 102">
          <a:extLst>
            <a:ext uri="{FF2B5EF4-FFF2-40B4-BE49-F238E27FC236}">
              <a16:creationId xmlns:a16="http://schemas.microsoft.com/office/drawing/2014/main" id="{1E1F5F5F-3A13-4B9C-B216-FF9B09041F75}"/>
            </a:ext>
          </a:extLst>
        </xdr:cNvPr>
        <xdr:cNvPicPr>
          <a:picLocks noChangeAspect="1"/>
        </xdr:cNvPicPr>
      </xdr:nvPicPr>
      <xdr:blipFill>
        <a:blip xmlns:r="http://schemas.openxmlformats.org/officeDocument/2006/relationships" r:embed="rId67"/>
        <a:stretch>
          <a:fillRect/>
        </a:stretch>
      </xdr:blipFill>
      <xdr:spPr>
        <a:xfrm>
          <a:off x="145108084" y="250155075"/>
          <a:ext cx="3513666" cy="2434167"/>
        </a:xfrm>
        <a:prstGeom prst="rect">
          <a:avLst/>
        </a:prstGeom>
      </xdr:spPr>
    </xdr:pic>
    <xdr:clientData/>
  </xdr:twoCellAnchor>
  <xdr:twoCellAnchor editAs="oneCell">
    <xdr:from>
      <xdr:col>88</xdr:col>
      <xdr:colOff>306916</xdr:colOff>
      <xdr:row>34</xdr:row>
      <xdr:rowOff>211666</xdr:rowOff>
    </xdr:from>
    <xdr:to>
      <xdr:col>88</xdr:col>
      <xdr:colOff>3809999</xdr:colOff>
      <xdr:row>34</xdr:row>
      <xdr:rowOff>2317289</xdr:rowOff>
    </xdr:to>
    <xdr:pic>
      <xdr:nvPicPr>
        <xdr:cNvPr id="104" name="Imagen 103">
          <a:extLst>
            <a:ext uri="{FF2B5EF4-FFF2-40B4-BE49-F238E27FC236}">
              <a16:creationId xmlns:a16="http://schemas.microsoft.com/office/drawing/2014/main" id="{BFE0B1EC-30C1-42B8-9D9A-F6D8E07DDB13}"/>
            </a:ext>
          </a:extLst>
        </xdr:cNvPr>
        <xdr:cNvPicPr>
          <a:picLocks noChangeAspect="1"/>
        </xdr:cNvPicPr>
      </xdr:nvPicPr>
      <xdr:blipFill>
        <a:blip xmlns:r="http://schemas.openxmlformats.org/officeDocument/2006/relationships" r:embed="rId68"/>
        <a:stretch>
          <a:fillRect/>
        </a:stretch>
      </xdr:blipFill>
      <xdr:spPr>
        <a:xfrm>
          <a:off x="145086916" y="62076541"/>
          <a:ext cx="3503083" cy="2105623"/>
        </a:xfrm>
        <a:prstGeom prst="rect">
          <a:avLst/>
        </a:prstGeom>
      </xdr:spPr>
    </xdr:pic>
    <xdr:clientData/>
  </xdr:twoCellAnchor>
  <xdr:twoCellAnchor editAs="oneCell">
    <xdr:from>
      <xdr:col>88</xdr:col>
      <xdr:colOff>116416</xdr:colOff>
      <xdr:row>35</xdr:row>
      <xdr:rowOff>836083</xdr:rowOff>
    </xdr:from>
    <xdr:to>
      <xdr:col>88</xdr:col>
      <xdr:colOff>3958167</xdr:colOff>
      <xdr:row>35</xdr:row>
      <xdr:rowOff>3217334</xdr:rowOff>
    </xdr:to>
    <xdr:pic>
      <xdr:nvPicPr>
        <xdr:cNvPr id="105" name="Imagen 104">
          <a:extLst>
            <a:ext uri="{FF2B5EF4-FFF2-40B4-BE49-F238E27FC236}">
              <a16:creationId xmlns:a16="http://schemas.microsoft.com/office/drawing/2014/main" id="{E49BEDB6-12F8-429E-A524-85DC6E5857E5}"/>
            </a:ext>
          </a:extLst>
        </xdr:cNvPr>
        <xdr:cNvPicPr>
          <a:picLocks noChangeAspect="1"/>
        </xdr:cNvPicPr>
      </xdr:nvPicPr>
      <xdr:blipFill>
        <a:blip xmlns:r="http://schemas.openxmlformats.org/officeDocument/2006/relationships" r:embed="rId69"/>
        <a:stretch>
          <a:fillRect/>
        </a:stretch>
      </xdr:blipFill>
      <xdr:spPr>
        <a:xfrm>
          <a:off x="144896416" y="65282233"/>
          <a:ext cx="3841751" cy="2381251"/>
        </a:xfrm>
        <a:prstGeom prst="rect">
          <a:avLst/>
        </a:prstGeom>
      </xdr:spPr>
    </xdr:pic>
    <xdr:clientData/>
  </xdr:twoCellAnchor>
  <xdr:twoCellAnchor editAs="oneCell">
    <xdr:from>
      <xdr:col>88</xdr:col>
      <xdr:colOff>204229</xdr:colOff>
      <xdr:row>26</xdr:row>
      <xdr:rowOff>529167</xdr:rowOff>
    </xdr:from>
    <xdr:to>
      <xdr:col>88</xdr:col>
      <xdr:colOff>3862917</xdr:colOff>
      <xdr:row>26</xdr:row>
      <xdr:rowOff>2614083</xdr:rowOff>
    </xdr:to>
    <xdr:pic>
      <xdr:nvPicPr>
        <xdr:cNvPr id="106" name="Imagen 105">
          <a:extLst>
            <a:ext uri="{FF2B5EF4-FFF2-40B4-BE49-F238E27FC236}">
              <a16:creationId xmlns:a16="http://schemas.microsoft.com/office/drawing/2014/main" id="{B60F20CB-7062-4B3E-9BDE-4953C2EC44E1}"/>
            </a:ext>
          </a:extLst>
        </xdr:cNvPr>
        <xdr:cNvPicPr>
          <a:picLocks noChangeAspect="1"/>
        </xdr:cNvPicPr>
      </xdr:nvPicPr>
      <xdr:blipFill>
        <a:blip xmlns:r="http://schemas.openxmlformats.org/officeDocument/2006/relationships" r:embed="rId70"/>
        <a:stretch>
          <a:fillRect/>
        </a:stretch>
      </xdr:blipFill>
      <xdr:spPr>
        <a:xfrm>
          <a:off x="144984229" y="41867667"/>
          <a:ext cx="3658688" cy="2084916"/>
        </a:xfrm>
        <a:prstGeom prst="rect">
          <a:avLst/>
        </a:prstGeom>
      </xdr:spPr>
    </xdr:pic>
    <xdr:clientData/>
  </xdr:twoCellAnchor>
  <xdr:twoCellAnchor editAs="oneCell">
    <xdr:from>
      <xdr:col>88</xdr:col>
      <xdr:colOff>296333</xdr:colOff>
      <xdr:row>27</xdr:row>
      <xdr:rowOff>148167</xdr:rowOff>
    </xdr:from>
    <xdr:to>
      <xdr:col>88</xdr:col>
      <xdr:colOff>3884083</xdr:colOff>
      <xdr:row>27</xdr:row>
      <xdr:rowOff>2391834</xdr:rowOff>
    </xdr:to>
    <xdr:pic>
      <xdr:nvPicPr>
        <xdr:cNvPr id="107" name="Imagen 106">
          <a:extLst>
            <a:ext uri="{FF2B5EF4-FFF2-40B4-BE49-F238E27FC236}">
              <a16:creationId xmlns:a16="http://schemas.microsoft.com/office/drawing/2014/main" id="{C714253A-9896-4F4C-ADA6-620791753074}"/>
            </a:ext>
          </a:extLst>
        </xdr:cNvPr>
        <xdr:cNvPicPr>
          <a:picLocks noChangeAspect="1"/>
        </xdr:cNvPicPr>
      </xdr:nvPicPr>
      <xdr:blipFill>
        <a:blip xmlns:r="http://schemas.openxmlformats.org/officeDocument/2006/relationships" r:embed="rId71"/>
        <a:stretch>
          <a:fillRect/>
        </a:stretch>
      </xdr:blipFill>
      <xdr:spPr>
        <a:xfrm>
          <a:off x="145076333" y="44687067"/>
          <a:ext cx="3587750" cy="2243667"/>
        </a:xfrm>
        <a:prstGeom prst="rect">
          <a:avLst/>
        </a:prstGeom>
      </xdr:spPr>
    </xdr:pic>
    <xdr:clientData/>
  </xdr:twoCellAnchor>
  <xdr:twoCellAnchor editAs="oneCell">
    <xdr:from>
      <xdr:col>88</xdr:col>
      <xdr:colOff>243415</xdr:colOff>
      <xdr:row>28</xdr:row>
      <xdr:rowOff>222249</xdr:rowOff>
    </xdr:from>
    <xdr:to>
      <xdr:col>88</xdr:col>
      <xdr:colOff>3852332</xdr:colOff>
      <xdr:row>28</xdr:row>
      <xdr:rowOff>2384426</xdr:rowOff>
    </xdr:to>
    <xdr:pic>
      <xdr:nvPicPr>
        <xdr:cNvPr id="108" name="Imagen 107">
          <a:extLst>
            <a:ext uri="{FF2B5EF4-FFF2-40B4-BE49-F238E27FC236}">
              <a16:creationId xmlns:a16="http://schemas.microsoft.com/office/drawing/2014/main" id="{D478A8FF-47EB-401A-9DD9-8AAD5D90BF20}"/>
            </a:ext>
          </a:extLst>
        </xdr:cNvPr>
        <xdr:cNvPicPr>
          <a:picLocks noChangeAspect="1"/>
        </xdr:cNvPicPr>
      </xdr:nvPicPr>
      <xdr:blipFill>
        <a:blip xmlns:r="http://schemas.openxmlformats.org/officeDocument/2006/relationships" r:embed="rId72"/>
        <a:stretch>
          <a:fillRect/>
        </a:stretch>
      </xdr:blipFill>
      <xdr:spPr>
        <a:xfrm>
          <a:off x="145023415" y="47323374"/>
          <a:ext cx="3608917" cy="2162177"/>
        </a:xfrm>
        <a:prstGeom prst="rect">
          <a:avLst/>
        </a:prstGeom>
      </xdr:spPr>
    </xdr:pic>
    <xdr:clientData/>
  </xdr:twoCellAnchor>
  <xdr:twoCellAnchor editAs="oneCell">
    <xdr:from>
      <xdr:col>88</xdr:col>
      <xdr:colOff>285750</xdr:colOff>
      <xdr:row>29</xdr:row>
      <xdr:rowOff>243417</xdr:rowOff>
    </xdr:from>
    <xdr:to>
      <xdr:col>88</xdr:col>
      <xdr:colOff>3979333</xdr:colOff>
      <xdr:row>29</xdr:row>
      <xdr:rowOff>2243666</xdr:rowOff>
    </xdr:to>
    <xdr:pic>
      <xdr:nvPicPr>
        <xdr:cNvPr id="109" name="Imagen 108">
          <a:extLst>
            <a:ext uri="{FF2B5EF4-FFF2-40B4-BE49-F238E27FC236}">
              <a16:creationId xmlns:a16="http://schemas.microsoft.com/office/drawing/2014/main" id="{2B320F30-1255-49D8-A17C-ABAB23A7810D}"/>
            </a:ext>
          </a:extLst>
        </xdr:cNvPr>
        <xdr:cNvPicPr>
          <a:picLocks noChangeAspect="1"/>
        </xdr:cNvPicPr>
      </xdr:nvPicPr>
      <xdr:blipFill>
        <a:blip xmlns:r="http://schemas.openxmlformats.org/officeDocument/2006/relationships" r:embed="rId73"/>
        <a:stretch>
          <a:fillRect/>
        </a:stretch>
      </xdr:blipFill>
      <xdr:spPr>
        <a:xfrm>
          <a:off x="145065750" y="49887717"/>
          <a:ext cx="3693583" cy="2000249"/>
        </a:xfrm>
        <a:prstGeom prst="rect">
          <a:avLst/>
        </a:prstGeom>
      </xdr:spPr>
    </xdr:pic>
    <xdr:clientData/>
  </xdr:twoCellAnchor>
  <xdr:twoCellAnchor editAs="oneCell">
    <xdr:from>
      <xdr:col>88</xdr:col>
      <xdr:colOff>222250</xdr:colOff>
      <xdr:row>30</xdr:row>
      <xdr:rowOff>306917</xdr:rowOff>
    </xdr:from>
    <xdr:to>
      <xdr:col>88</xdr:col>
      <xdr:colOff>3884083</xdr:colOff>
      <xdr:row>30</xdr:row>
      <xdr:rowOff>2487084</xdr:rowOff>
    </xdr:to>
    <xdr:pic>
      <xdr:nvPicPr>
        <xdr:cNvPr id="110" name="Imagen 109">
          <a:extLst>
            <a:ext uri="{FF2B5EF4-FFF2-40B4-BE49-F238E27FC236}">
              <a16:creationId xmlns:a16="http://schemas.microsoft.com/office/drawing/2014/main" id="{510C834D-E717-46ED-AC6E-EABBC6E4E665}"/>
            </a:ext>
          </a:extLst>
        </xdr:cNvPr>
        <xdr:cNvPicPr>
          <a:picLocks noChangeAspect="1"/>
        </xdr:cNvPicPr>
      </xdr:nvPicPr>
      <xdr:blipFill>
        <a:blip xmlns:r="http://schemas.openxmlformats.org/officeDocument/2006/relationships" r:embed="rId74"/>
        <a:stretch>
          <a:fillRect/>
        </a:stretch>
      </xdr:blipFill>
      <xdr:spPr>
        <a:xfrm>
          <a:off x="145002250" y="52503917"/>
          <a:ext cx="3661833" cy="2180167"/>
        </a:xfrm>
        <a:prstGeom prst="rect">
          <a:avLst/>
        </a:prstGeom>
      </xdr:spPr>
    </xdr:pic>
    <xdr:clientData/>
  </xdr:twoCellAnchor>
  <xdr:twoCellAnchor editAs="oneCell">
    <xdr:from>
      <xdr:col>88</xdr:col>
      <xdr:colOff>222251</xdr:colOff>
      <xdr:row>31</xdr:row>
      <xdr:rowOff>211667</xdr:rowOff>
    </xdr:from>
    <xdr:to>
      <xdr:col>88</xdr:col>
      <xdr:colOff>3904953</xdr:colOff>
      <xdr:row>31</xdr:row>
      <xdr:rowOff>2436900</xdr:rowOff>
    </xdr:to>
    <xdr:pic>
      <xdr:nvPicPr>
        <xdr:cNvPr id="111" name="Imagen 110">
          <a:extLst>
            <a:ext uri="{FF2B5EF4-FFF2-40B4-BE49-F238E27FC236}">
              <a16:creationId xmlns:a16="http://schemas.microsoft.com/office/drawing/2014/main" id="{70165BDC-837C-40CE-B527-F308433EB105}"/>
            </a:ext>
          </a:extLst>
        </xdr:cNvPr>
        <xdr:cNvPicPr>
          <a:picLocks noChangeAspect="1"/>
        </xdr:cNvPicPr>
      </xdr:nvPicPr>
      <xdr:blipFill>
        <a:blip xmlns:r="http://schemas.openxmlformats.org/officeDocument/2006/relationships" r:embed="rId75"/>
        <a:stretch>
          <a:fillRect/>
        </a:stretch>
      </xdr:blipFill>
      <xdr:spPr>
        <a:xfrm>
          <a:off x="145002251" y="55180442"/>
          <a:ext cx="3682702" cy="2225233"/>
        </a:xfrm>
        <a:prstGeom prst="rect">
          <a:avLst/>
        </a:prstGeom>
      </xdr:spPr>
    </xdr:pic>
    <xdr:clientData/>
  </xdr:twoCellAnchor>
  <xdr:twoCellAnchor editAs="oneCell">
    <xdr:from>
      <xdr:col>88</xdr:col>
      <xdr:colOff>317500</xdr:colOff>
      <xdr:row>60</xdr:row>
      <xdr:rowOff>338667</xdr:rowOff>
    </xdr:from>
    <xdr:to>
      <xdr:col>88</xdr:col>
      <xdr:colOff>3958167</xdr:colOff>
      <xdr:row>60</xdr:row>
      <xdr:rowOff>2772833</xdr:rowOff>
    </xdr:to>
    <xdr:pic>
      <xdr:nvPicPr>
        <xdr:cNvPr id="112" name="Imagen 111">
          <a:extLst>
            <a:ext uri="{FF2B5EF4-FFF2-40B4-BE49-F238E27FC236}">
              <a16:creationId xmlns:a16="http://schemas.microsoft.com/office/drawing/2014/main" id="{C098ABC5-5B72-4E84-8670-806244DEE04A}"/>
            </a:ext>
          </a:extLst>
        </xdr:cNvPr>
        <xdr:cNvPicPr>
          <a:picLocks noChangeAspect="1"/>
        </xdr:cNvPicPr>
      </xdr:nvPicPr>
      <xdr:blipFill>
        <a:blip xmlns:r="http://schemas.openxmlformats.org/officeDocument/2006/relationships" r:embed="rId76"/>
        <a:stretch>
          <a:fillRect/>
        </a:stretch>
      </xdr:blipFill>
      <xdr:spPr>
        <a:xfrm>
          <a:off x="145097500" y="138955992"/>
          <a:ext cx="3640667" cy="2434166"/>
        </a:xfrm>
        <a:prstGeom prst="rect">
          <a:avLst/>
        </a:prstGeom>
      </xdr:spPr>
    </xdr:pic>
    <xdr:clientData/>
  </xdr:twoCellAnchor>
  <xdr:twoCellAnchor editAs="oneCell">
    <xdr:from>
      <xdr:col>88</xdr:col>
      <xdr:colOff>370416</xdr:colOff>
      <xdr:row>68</xdr:row>
      <xdr:rowOff>211666</xdr:rowOff>
    </xdr:from>
    <xdr:to>
      <xdr:col>88</xdr:col>
      <xdr:colOff>3767666</xdr:colOff>
      <xdr:row>68</xdr:row>
      <xdr:rowOff>2328333</xdr:rowOff>
    </xdr:to>
    <xdr:pic>
      <xdr:nvPicPr>
        <xdr:cNvPr id="113" name="Imagen 112">
          <a:extLst>
            <a:ext uri="{FF2B5EF4-FFF2-40B4-BE49-F238E27FC236}">
              <a16:creationId xmlns:a16="http://schemas.microsoft.com/office/drawing/2014/main" id="{1235A29E-0681-4334-AAB8-F30AD3333E01}"/>
            </a:ext>
          </a:extLst>
        </xdr:cNvPr>
        <xdr:cNvPicPr>
          <a:picLocks noChangeAspect="1"/>
        </xdr:cNvPicPr>
      </xdr:nvPicPr>
      <xdr:blipFill>
        <a:blip xmlns:r="http://schemas.openxmlformats.org/officeDocument/2006/relationships" r:embed="rId77"/>
        <a:stretch>
          <a:fillRect/>
        </a:stretch>
      </xdr:blipFill>
      <xdr:spPr>
        <a:xfrm>
          <a:off x="145150416" y="159717316"/>
          <a:ext cx="3397250" cy="2116667"/>
        </a:xfrm>
        <a:prstGeom prst="rect">
          <a:avLst/>
        </a:prstGeom>
      </xdr:spPr>
    </xdr:pic>
    <xdr:clientData/>
  </xdr:twoCellAnchor>
  <xdr:twoCellAnchor editAs="oneCell">
    <xdr:from>
      <xdr:col>88</xdr:col>
      <xdr:colOff>321083</xdr:colOff>
      <xdr:row>70</xdr:row>
      <xdr:rowOff>285751</xdr:rowOff>
    </xdr:from>
    <xdr:to>
      <xdr:col>88</xdr:col>
      <xdr:colOff>3820582</xdr:colOff>
      <xdr:row>70</xdr:row>
      <xdr:rowOff>2328335</xdr:rowOff>
    </xdr:to>
    <xdr:pic>
      <xdr:nvPicPr>
        <xdr:cNvPr id="114" name="Imagen 113">
          <a:extLst>
            <a:ext uri="{FF2B5EF4-FFF2-40B4-BE49-F238E27FC236}">
              <a16:creationId xmlns:a16="http://schemas.microsoft.com/office/drawing/2014/main" id="{6C99F319-472E-4227-BA32-ABB9400950C3}"/>
            </a:ext>
          </a:extLst>
        </xdr:cNvPr>
        <xdr:cNvPicPr>
          <a:picLocks noChangeAspect="1"/>
        </xdr:cNvPicPr>
      </xdr:nvPicPr>
      <xdr:blipFill>
        <a:blip xmlns:r="http://schemas.openxmlformats.org/officeDocument/2006/relationships" r:embed="rId78"/>
        <a:stretch>
          <a:fillRect/>
        </a:stretch>
      </xdr:blipFill>
      <xdr:spPr>
        <a:xfrm>
          <a:off x="145101083" y="164944426"/>
          <a:ext cx="3499499" cy="2042584"/>
        </a:xfrm>
        <a:prstGeom prst="rect">
          <a:avLst/>
        </a:prstGeom>
      </xdr:spPr>
    </xdr:pic>
    <xdr:clientData/>
  </xdr:twoCellAnchor>
  <xdr:twoCellAnchor editAs="oneCell">
    <xdr:from>
      <xdr:col>88</xdr:col>
      <xdr:colOff>328084</xdr:colOff>
      <xdr:row>71</xdr:row>
      <xdr:rowOff>201083</xdr:rowOff>
    </xdr:from>
    <xdr:to>
      <xdr:col>88</xdr:col>
      <xdr:colOff>3778252</xdr:colOff>
      <xdr:row>71</xdr:row>
      <xdr:rowOff>2370666</xdr:rowOff>
    </xdr:to>
    <xdr:pic>
      <xdr:nvPicPr>
        <xdr:cNvPr id="115" name="Imagen 114">
          <a:extLst>
            <a:ext uri="{FF2B5EF4-FFF2-40B4-BE49-F238E27FC236}">
              <a16:creationId xmlns:a16="http://schemas.microsoft.com/office/drawing/2014/main" id="{150DD750-19B2-4DB2-A423-9DCE492DDCFD}"/>
            </a:ext>
          </a:extLst>
        </xdr:cNvPr>
        <xdr:cNvPicPr>
          <a:picLocks noChangeAspect="1"/>
        </xdr:cNvPicPr>
      </xdr:nvPicPr>
      <xdr:blipFill>
        <a:blip xmlns:r="http://schemas.openxmlformats.org/officeDocument/2006/relationships" r:embed="rId79"/>
        <a:stretch>
          <a:fillRect/>
        </a:stretch>
      </xdr:blipFill>
      <xdr:spPr>
        <a:xfrm>
          <a:off x="145108084" y="167421983"/>
          <a:ext cx="3450168" cy="2169583"/>
        </a:xfrm>
        <a:prstGeom prst="rect">
          <a:avLst/>
        </a:prstGeom>
      </xdr:spPr>
    </xdr:pic>
    <xdr:clientData/>
  </xdr:twoCellAnchor>
  <xdr:twoCellAnchor editAs="oneCell">
    <xdr:from>
      <xdr:col>88</xdr:col>
      <xdr:colOff>349248</xdr:colOff>
      <xdr:row>72</xdr:row>
      <xdr:rowOff>211667</xdr:rowOff>
    </xdr:from>
    <xdr:to>
      <xdr:col>88</xdr:col>
      <xdr:colOff>3809998</xdr:colOff>
      <xdr:row>72</xdr:row>
      <xdr:rowOff>2328333</xdr:rowOff>
    </xdr:to>
    <xdr:pic>
      <xdr:nvPicPr>
        <xdr:cNvPr id="116" name="Imagen 115">
          <a:extLst>
            <a:ext uri="{FF2B5EF4-FFF2-40B4-BE49-F238E27FC236}">
              <a16:creationId xmlns:a16="http://schemas.microsoft.com/office/drawing/2014/main" id="{8B9D591E-057D-40E2-B475-6F3046E3CA25}"/>
            </a:ext>
          </a:extLst>
        </xdr:cNvPr>
        <xdr:cNvPicPr>
          <a:picLocks noChangeAspect="1"/>
        </xdr:cNvPicPr>
      </xdr:nvPicPr>
      <xdr:blipFill>
        <a:blip xmlns:r="http://schemas.openxmlformats.org/officeDocument/2006/relationships" r:embed="rId80"/>
        <a:stretch>
          <a:fillRect/>
        </a:stretch>
      </xdr:blipFill>
      <xdr:spPr>
        <a:xfrm>
          <a:off x="145129248" y="169966217"/>
          <a:ext cx="3460750" cy="2116666"/>
        </a:xfrm>
        <a:prstGeom prst="rect">
          <a:avLst/>
        </a:prstGeom>
      </xdr:spPr>
    </xdr:pic>
    <xdr:clientData/>
  </xdr:twoCellAnchor>
  <xdr:twoCellAnchor editAs="oneCell">
    <xdr:from>
      <xdr:col>88</xdr:col>
      <xdr:colOff>340525</xdr:colOff>
      <xdr:row>73</xdr:row>
      <xdr:rowOff>275166</xdr:rowOff>
    </xdr:from>
    <xdr:to>
      <xdr:col>88</xdr:col>
      <xdr:colOff>3767666</xdr:colOff>
      <xdr:row>73</xdr:row>
      <xdr:rowOff>2307166</xdr:rowOff>
    </xdr:to>
    <xdr:pic>
      <xdr:nvPicPr>
        <xdr:cNvPr id="117" name="Imagen 116">
          <a:extLst>
            <a:ext uri="{FF2B5EF4-FFF2-40B4-BE49-F238E27FC236}">
              <a16:creationId xmlns:a16="http://schemas.microsoft.com/office/drawing/2014/main" id="{80D6CA3D-DBC1-4D18-8D78-9C2B5BE5FD5A}"/>
            </a:ext>
          </a:extLst>
        </xdr:cNvPr>
        <xdr:cNvPicPr>
          <a:picLocks noChangeAspect="1"/>
        </xdr:cNvPicPr>
      </xdr:nvPicPr>
      <xdr:blipFill>
        <a:blip xmlns:r="http://schemas.openxmlformats.org/officeDocument/2006/relationships" r:embed="rId81"/>
        <a:stretch>
          <a:fillRect/>
        </a:stretch>
      </xdr:blipFill>
      <xdr:spPr>
        <a:xfrm>
          <a:off x="145120525" y="172582416"/>
          <a:ext cx="3427141" cy="2032000"/>
        </a:xfrm>
        <a:prstGeom prst="rect">
          <a:avLst/>
        </a:prstGeom>
      </xdr:spPr>
    </xdr:pic>
    <xdr:clientData/>
  </xdr:twoCellAnchor>
  <xdr:twoCellAnchor editAs="oneCell">
    <xdr:from>
      <xdr:col>88</xdr:col>
      <xdr:colOff>279670</xdr:colOff>
      <xdr:row>76</xdr:row>
      <xdr:rowOff>529166</xdr:rowOff>
    </xdr:from>
    <xdr:to>
      <xdr:col>88</xdr:col>
      <xdr:colOff>3905249</xdr:colOff>
      <xdr:row>76</xdr:row>
      <xdr:rowOff>2730499</xdr:rowOff>
    </xdr:to>
    <xdr:pic>
      <xdr:nvPicPr>
        <xdr:cNvPr id="118" name="Imagen 117">
          <a:extLst>
            <a:ext uri="{FF2B5EF4-FFF2-40B4-BE49-F238E27FC236}">
              <a16:creationId xmlns:a16="http://schemas.microsoft.com/office/drawing/2014/main" id="{7607C4E8-F52A-48D1-B6F2-9FD889394C9C}"/>
            </a:ext>
          </a:extLst>
        </xdr:cNvPr>
        <xdr:cNvPicPr>
          <a:picLocks noChangeAspect="1"/>
        </xdr:cNvPicPr>
      </xdr:nvPicPr>
      <xdr:blipFill>
        <a:blip xmlns:r="http://schemas.openxmlformats.org/officeDocument/2006/relationships" r:embed="rId82"/>
        <a:stretch>
          <a:fillRect/>
        </a:stretch>
      </xdr:blipFill>
      <xdr:spPr>
        <a:xfrm>
          <a:off x="145059670" y="181437491"/>
          <a:ext cx="3625579" cy="2201333"/>
        </a:xfrm>
        <a:prstGeom prst="rect">
          <a:avLst/>
        </a:prstGeom>
      </xdr:spPr>
    </xdr:pic>
    <xdr:clientData/>
  </xdr:twoCellAnchor>
  <xdr:twoCellAnchor editAs="oneCell">
    <xdr:from>
      <xdr:col>88</xdr:col>
      <xdr:colOff>219705</xdr:colOff>
      <xdr:row>83</xdr:row>
      <xdr:rowOff>232834</xdr:rowOff>
    </xdr:from>
    <xdr:to>
      <xdr:col>88</xdr:col>
      <xdr:colOff>3831167</xdr:colOff>
      <xdr:row>83</xdr:row>
      <xdr:rowOff>2582334</xdr:rowOff>
    </xdr:to>
    <xdr:pic>
      <xdr:nvPicPr>
        <xdr:cNvPr id="119" name="Imagen 118">
          <a:extLst>
            <a:ext uri="{FF2B5EF4-FFF2-40B4-BE49-F238E27FC236}">
              <a16:creationId xmlns:a16="http://schemas.microsoft.com/office/drawing/2014/main" id="{B65CBB4A-8573-4AC7-A783-D446F1564137}"/>
            </a:ext>
          </a:extLst>
        </xdr:cNvPr>
        <xdr:cNvPicPr>
          <a:picLocks noChangeAspect="1"/>
        </xdr:cNvPicPr>
      </xdr:nvPicPr>
      <xdr:blipFill>
        <a:blip xmlns:r="http://schemas.openxmlformats.org/officeDocument/2006/relationships" r:embed="rId83"/>
        <a:stretch>
          <a:fillRect/>
        </a:stretch>
      </xdr:blipFill>
      <xdr:spPr>
        <a:xfrm>
          <a:off x="144999705" y="201524659"/>
          <a:ext cx="3611462" cy="2349500"/>
        </a:xfrm>
        <a:prstGeom prst="rect">
          <a:avLst/>
        </a:prstGeom>
      </xdr:spPr>
    </xdr:pic>
    <xdr:clientData/>
  </xdr:twoCellAnchor>
  <xdr:twoCellAnchor editAs="oneCell">
    <xdr:from>
      <xdr:col>88</xdr:col>
      <xdr:colOff>264582</xdr:colOff>
      <xdr:row>85</xdr:row>
      <xdr:rowOff>232834</xdr:rowOff>
    </xdr:from>
    <xdr:to>
      <xdr:col>88</xdr:col>
      <xdr:colOff>3873498</xdr:colOff>
      <xdr:row>85</xdr:row>
      <xdr:rowOff>2645834</xdr:rowOff>
    </xdr:to>
    <xdr:pic>
      <xdr:nvPicPr>
        <xdr:cNvPr id="120" name="Imagen 119">
          <a:extLst>
            <a:ext uri="{FF2B5EF4-FFF2-40B4-BE49-F238E27FC236}">
              <a16:creationId xmlns:a16="http://schemas.microsoft.com/office/drawing/2014/main" id="{B914F7A4-E791-4C07-9D2D-8EF7512BB849}"/>
            </a:ext>
          </a:extLst>
        </xdr:cNvPr>
        <xdr:cNvPicPr>
          <a:picLocks noChangeAspect="1"/>
        </xdr:cNvPicPr>
      </xdr:nvPicPr>
      <xdr:blipFill>
        <a:blip xmlns:r="http://schemas.openxmlformats.org/officeDocument/2006/relationships" r:embed="rId84"/>
        <a:stretch>
          <a:fillRect/>
        </a:stretch>
      </xdr:blipFill>
      <xdr:spPr>
        <a:xfrm>
          <a:off x="145044582" y="207715909"/>
          <a:ext cx="3608916" cy="2413000"/>
        </a:xfrm>
        <a:prstGeom prst="rect">
          <a:avLst/>
        </a:prstGeom>
      </xdr:spPr>
    </xdr:pic>
    <xdr:clientData/>
  </xdr:twoCellAnchor>
  <xdr:twoCellAnchor editAs="oneCell">
    <xdr:from>
      <xdr:col>88</xdr:col>
      <xdr:colOff>253999</xdr:colOff>
      <xdr:row>74</xdr:row>
      <xdr:rowOff>190500</xdr:rowOff>
    </xdr:from>
    <xdr:to>
      <xdr:col>88</xdr:col>
      <xdr:colOff>3799416</xdr:colOff>
      <xdr:row>74</xdr:row>
      <xdr:rowOff>2239505</xdr:rowOff>
    </xdr:to>
    <xdr:pic>
      <xdr:nvPicPr>
        <xdr:cNvPr id="121" name="Imagen 120">
          <a:extLst>
            <a:ext uri="{FF2B5EF4-FFF2-40B4-BE49-F238E27FC236}">
              <a16:creationId xmlns:a16="http://schemas.microsoft.com/office/drawing/2014/main" id="{2BB8CE09-B805-4FD3-A5F5-0DE98A70CD09}"/>
            </a:ext>
          </a:extLst>
        </xdr:cNvPr>
        <xdr:cNvPicPr>
          <a:picLocks noChangeAspect="1"/>
        </xdr:cNvPicPr>
      </xdr:nvPicPr>
      <xdr:blipFill>
        <a:blip xmlns:r="http://schemas.openxmlformats.org/officeDocument/2006/relationships" r:embed="rId85"/>
        <a:stretch>
          <a:fillRect/>
        </a:stretch>
      </xdr:blipFill>
      <xdr:spPr>
        <a:xfrm>
          <a:off x="145033999" y="175031400"/>
          <a:ext cx="3545417" cy="2049005"/>
        </a:xfrm>
        <a:prstGeom prst="rect">
          <a:avLst/>
        </a:prstGeom>
      </xdr:spPr>
    </xdr:pic>
    <xdr:clientData/>
  </xdr:twoCellAnchor>
  <xdr:twoCellAnchor editAs="oneCell">
    <xdr:from>
      <xdr:col>88</xdr:col>
      <xdr:colOff>182067</xdr:colOff>
      <xdr:row>75</xdr:row>
      <xdr:rowOff>433918</xdr:rowOff>
    </xdr:from>
    <xdr:to>
      <xdr:col>88</xdr:col>
      <xdr:colOff>3884083</xdr:colOff>
      <xdr:row>75</xdr:row>
      <xdr:rowOff>3016252</xdr:rowOff>
    </xdr:to>
    <xdr:pic>
      <xdr:nvPicPr>
        <xdr:cNvPr id="122" name="Imagen 121">
          <a:extLst>
            <a:ext uri="{FF2B5EF4-FFF2-40B4-BE49-F238E27FC236}">
              <a16:creationId xmlns:a16="http://schemas.microsoft.com/office/drawing/2014/main" id="{A25ED47A-F34E-4478-8407-2A2441F8194E}"/>
            </a:ext>
          </a:extLst>
        </xdr:cNvPr>
        <xdr:cNvPicPr>
          <a:picLocks noChangeAspect="1"/>
        </xdr:cNvPicPr>
      </xdr:nvPicPr>
      <xdr:blipFill>
        <a:blip xmlns:r="http://schemas.openxmlformats.org/officeDocument/2006/relationships" r:embed="rId86"/>
        <a:stretch>
          <a:fillRect/>
        </a:stretch>
      </xdr:blipFill>
      <xdr:spPr>
        <a:xfrm>
          <a:off x="144962067" y="177837043"/>
          <a:ext cx="3702016" cy="2582334"/>
        </a:xfrm>
        <a:prstGeom prst="rect">
          <a:avLst/>
        </a:prstGeom>
      </xdr:spPr>
    </xdr:pic>
    <xdr:clientData/>
  </xdr:twoCellAnchor>
  <xdr:twoCellAnchor editAs="oneCell">
    <xdr:from>
      <xdr:col>88</xdr:col>
      <xdr:colOff>349249</xdr:colOff>
      <xdr:row>99</xdr:row>
      <xdr:rowOff>222251</xdr:rowOff>
    </xdr:from>
    <xdr:to>
      <xdr:col>88</xdr:col>
      <xdr:colOff>3788832</xdr:colOff>
      <xdr:row>99</xdr:row>
      <xdr:rowOff>2286001</xdr:rowOff>
    </xdr:to>
    <xdr:pic>
      <xdr:nvPicPr>
        <xdr:cNvPr id="123" name="Imagen 122">
          <a:extLst>
            <a:ext uri="{FF2B5EF4-FFF2-40B4-BE49-F238E27FC236}">
              <a16:creationId xmlns:a16="http://schemas.microsoft.com/office/drawing/2014/main" id="{A3CA72B8-47BB-4D54-8910-7FA55AEBB384}"/>
            </a:ext>
          </a:extLst>
        </xdr:cNvPr>
        <xdr:cNvPicPr>
          <a:picLocks noChangeAspect="1"/>
        </xdr:cNvPicPr>
      </xdr:nvPicPr>
      <xdr:blipFill>
        <a:blip xmlns:r="http://schemas.openxmlformats.org/officeDocument/2006/relationships" r:embed="rId87"/>
        <a:stretch>
          <a:fillRect/>
        </a:stretch>
      </xdr:blipFill>
      <xdr:spPr>
        <a:xfrm>
          <a:off x="145129249" y="247434101"/>
          <a:ext cx="3439583" cy="2063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liza\Downloads\InformePPA%2031032023%20Cierr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lauri\Downloads\20230630_riesgos_gestion_consolidado_2trim.xlsx"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C:\1b69819925566103\Documentos\SDIS\SIG%20Planeacion%20Estrategica\Riesgos%20Planeaci&#243;n%20Estrat&#233;gica\Riesgos%20de%20Gesti&#243;n\Vigencia%202023\Actualizaci&#243;n%20riesgos%20gesti&#243;n%202023\20230207_mapa_riesgos_gestion_interrupcion_pe_2023.xlsx?6A2B6A71" TargetMode="External"/><Relationship Id="rId1" Type="http://schemas.openxmlformats.org/officeDocument/2006/relationships/externalLinkPath" Target="file:///\\6A2B6A71\20230207_mapa_riesgos_gestion_interrupcion_pe_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Viviana%20Mendoza\Downloads\17-04-2023%20CE_riesgos_gesti&#243;n_1er%20trimestre_20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230414_riesgos_ti_1monitore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30414_riesgos_gc_v0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30630_riesgos_dis_v1_II_monitor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OneDrive%20-%20sdis.gov.co\Documentos\Viviana\SDIS\Contrato%20661-2023\03_Riesgos\Abril\Mapa%20de%20Riesgos%20Gesti&#243;n%20-%20PSS%202023_O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cmartinc\Downloads\mapa_riesgos_INTERRUPCI&#211;N%20AJUSTADA%20VF%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20230417_riesgos_gestio&#769;n_I_trimestre_atc_v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13-04-2023%20TH%20riesgos_gesti&#243;n_1er%20Trim%20202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230414_riesgos_smt_1monitore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David%20Moncayo\OneDrive%20-%20sdis.gov.co\DADE\SIG\PROCESOS\GESTI&#211;N%20DE%20SOPORTE%20Y%20MANTENIMIENTO%20TECNOL&#211;GICO\RIESGOS\riesgo_smt_interrupcio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SDIS\Riesgos%20continuidad%20del%20negocio\Versi&#243;n%20final%20aprobada\FOR-SG-013%20Formulacion_riesgo_interrupcion%20V%20fina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30414_riesgos_gec_v0_1monitore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Viviana%20Mendoza\Downloads\20230411_riesgos_gestion_I_trimestre_gf_v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Viviana%20Mendoza\Downloads\20230411_riesgos_gif_v0_1monitore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Jilmar\AppData\Local\Microsoft\Windows\INetCache\Content.Outlook\LOWAHCOG\20221226_mapa_riesgos_interrupcion_gif.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Viviana%20Mendoza\Downloads\20230414_riesgos_gestion_I_trimestre_ga_v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13-04-2023%20GD%20riesgos_gestion_1er%20trimestre%20202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Viviana%20Mendoza\Downloads\20230413_riesgos_gl_v0_1monitore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USUARIO/Downloads/20211224_for_sg_013_v2_mapa_riesgos_pla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Viviana%20Mendoza\Downloads\12-04-2023%20GJ_riesgos%20de%20gesti&#243;n_1er%20trimestr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Viviana%20Mendoza\Downloads\20230414_riesgos_sg_v0_1monitore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Viviana%20Mendoza\Downloads\20230410_riesgos_ac_v0_1monitore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viana%20Mendoza\Downloads\20230411_riesgos_ivc_v0_1monitore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20220128_indicadores_de_gestion_2022.xlsx?DA039430" TargetMode="External"/><Relationship Id="rId1" Type="http://schemas.openxmlformats.org/officeDocument/2006/relationships/externalLinkPath" Target="file:///\\DA039430\20220128_indicadores_de_gestion_202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lauri\Downloads\20230726_insumo_paii__indicadores_gestion_II_tri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de63/Users/Documents%20and%20Settings/abarrera/Mis%20documentos/DT%202014/753/Terri%20por%20cdc%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PAA"/>
      <sheetName val="Bog vs PAA "/>
      <sheetName val="Hoja2"/>
      <sheetName val="InformePPA"/>
      <sheetName val="NOMBRE META"/>
      <sheetName val="Hoja3"/>
      <sheetName val="Ejecución Bogdata"/>
      <sheetName val="Hoja5"/>
      <sheetName val="Validación"/>
      <sheetName val="Hoja1"/>
      <sheetName val="Tabla pospres"/>
    </sheetNames>
    <sheetDataSet>
      <sheetData sheetId="0"/>
      <sheetData sheetId="1"/>
      <sheetData sheetId="2"/>
      <sheetData sheetId="3"/>
      <sheetData sheetId="4"/>
      <sheetData sheetId="5">
        <row r="4">
          <cell r="A4" t="str">
            <v>1221-100-F001  VA-Recursos distrito</v>
          </cell>
          <cell r="B4">
            <v>31861530000</v>
          </cell>
          <cell r="C4">
            <v>6657456111</v>
          </cell>
        </row>
        <row r="5">
          <cell r="A5" t="str">
            <v>75641-100-F001  VA-Recursos distrito</v>
          </cell>
          <cell r="B5">
            <v>6637058826</v>
          </cell>
          <cell r="C5">
            <v>5900570609</v>
          </cell>
        </row>
        <row r="6">
          <cell r="A6" t="str">
            <v>75641-601-I052  PAS-SGP propósito general</v>
          </cell>
          <cell r="B6">
            <v>2698000</v>
          </cell>
          <cell r="C6">
            <v>0</v>
          </cell>
        </row>
        <row r="7">
          <cell r="A7" t="str">
            <v>75642-100-I009  VA-SGP propósito general</v>
          </cell>
          <cell r="B7">
            <v>10324812000</v>
          </cell>
          <cell r="C7">
            <v>9896352000</v>
          </cell>
        </row>
        <row r="8">
          <cell r="A8" t="str">
            <v>75651-100-F001  VA-Recursos distrito</v>
          </cell>
          <cell r="B8">
            <v>15907613479</v>
          </cell>
          <cell r="C8">
            <v>14461898933</v>
          </cell>
        </row>
        <row r="9">
          <cell r="A9" t="str">
            <v>75651-100-F039  VA-Crédito</v>
          </cell>
          <cell r="B9">
            <v>72908000000</v>
          </cell>
          <cell r="C9">
            <v>61698422693</v>
          </cell>
        </row>
        <row r="10">
          <cell r="A10" t="str">
            <v>75651-100-I012  VA-Estampilla propersonas mayores</v>
          </cell>
          <cell r="B10">
            <v>7233946000</v>
          </cell>
          <cell r="C10">
            <v>793294384</v>
          </cell>
        </row>
        <row r="11">
          <cell r="A11" t="str">
            <v>75651-601-F001  PAS-Otros distrito</v>
          </cell>
          <cell r="B11">
            <v>85068075</v>
          </cell>
          <cell r="C11">
            <v>0</v>
          </cell>
        </row>
        <row r="12">
          <cell r="A12" t="str">
            <v>75651-601-I012  PAS-Estampilla propersonas mayore</v>
          </cell>
          <cell r="B12">
            <v>2175915000</v>
          </cell>
          <cell r="C12">
            <v>0</v>
          </cell>
        </row>
        <row r="13">
          <cell r="A13" t="str">
            <v>75651-601-I037  PAS-Crédito</v>
          </cell>
          <cell r="B13">
            <v>321170000</v>
          </cell>
          <cell r="C13">
            <v>0</v>
          </cell>
        </row>
        <row r="14">
          <cell r="A14" t="str">
            <v>77301-100-F001  VA-Recursos distrito</v>
          </cell>
          <cell r="B14">
            <v>1667505000</v>
          </cell>
          <cell r="C14">
            <v>785176690</v>
          </cell>
        </row>
        <row r="15">
          <cell r="A15" t="str">
            <v>77331-100-F001  VA-Recursos distrito</v>
          </cell>
          <cell r="B15">
            <v>3535442251</v>
          </cell>
          <cell r="C15">
            <v>3260566657</v>
          </cell>
        </row>
        <row r="16">
          <cell r="A16" t="str">
            <v>77351-100-F001  VA-Recursos distrito</v>
          </cell>
          <cell r="B16">
            <v>5480955000</v>
          </cell>
          <cell r="C16">
            <v>634277065</v>
          </cell>
        </row>
        <row r="17">
          <cell r="A17" t="str">
            <v>77401-100-F001  VA-Recursos distrito</v>
          </cell>
          <cell r="B17">
            <v>12090868803</v>
          </cell>
          <cell r="C17">
            <v>5472539040</v>
          </cell>
        </row>
        <row r="18">
          <cell r="A18" t="str">
            <v>77411-100-F001  VA-Recursos distrito</v>
          </cell>
          <cell r="B18">
            <v>21767908000</v>
          </cell>
          <cell r="C18">
            <v>10159978327</v>
          </cell>
        </row>
        <row r="19">
          <cell r="A19" t="str">
            <v>77411-100-F039  VA-Crédito</v>
          </cell>
          <cell r="B19">
            <v>8000000000</v>
          </cell>
          <cell r="C19">
            <v>6581954368</v>
          </cell>
        </row>
        <row r="20">
          <cell r="A20" t="str">
            <v>77411-100-I012  VA-Estampilla propersonas mayores</v>
          </cell>
          <cell r="B20">
            <v>1000000000</v>
          </cell>
          <cell r="C20">
            <v>0</v>
          </cell>
        </row>
        <row r="21">
          <cell r="A21" t="str">
            <v>77441-100-F001  VA-Recursos distrito</v>
          </cell>
          <cell r="B21">
            <v>13746768997</v>
          </cell>
          <cell r="C21">
            <v>9281691411</v>
          </cell>
        </row>
        <row r="22">
          <cell r="A22" t="str">
            <v>77441-200-I049  RB-SGP propósito general</v>
          </cell>
          <cell r="B22">
            <v>528474000</v>
          </cell>
          <cell r="C22">
            <v>326741072</v>
          </cell>
        </row>
        <row r="23">
          <cell r="A23" t="str">
            <v>77441-200-I062  RB-Otras Nación</v>
          </cell>
          <cell r="B23">
            <v>35010000</v>
          </cell>
          <cell r="C23">
            <v>34991847</v>
          </cell>
        </row>
        <row r="24">
          <cell r="A24" t="str">
            <v>77441-400-I023  RF-SGP propósito general</v>
          </cell>
          <cell r="B24">
            <v>3834173000</v>
          </cell>
          <cell r="C24">
            <v>2441830607</v>
          </cell>
        </row>
        <row r="25">
          <cell r="A25" t="str">
            <v>77441-601-I037  PAS-Crédito</v>
          </cell>
          <cell r="B25">
            <v>8180000</v>
          </cell>
          <cell r="C25">
            <v>651800</v>
          </cell>
        </row>
        <row r="26">
          <cell r="A26" t="str">
            <v>77441-601-I039  PAS-Otras nación</v>
          </cell>
          <cell r="B26">
            <v>54575000</v>
          </cell>
          <cell r="C26">
            <v>2304467</v>
          </cell>
        </row>
        <row r="27">
          <cell r="A27" t="str">
            <v>77441-601-I052  PAS-SGP propósito general</v>
          </cell>
          <cell r="B27">
            <v>176400000</v>
          </cell>
          <cell r="C27">
            <v>0</v>
          </cell>
        </row>
        <row r="28">
          <cell r="A28" t="str">
            <v>77441-604-I023  PAS-RF-SGP propósito general</v>
          </cell>
          <cell r="B28">
            <v>3139000</v>
          </cell>
          <cell r="C28">
            <v>0</v>
          </cell>
        </row>
        <row r="29">
          <cell r="A29" t="str">
            <v>77442-100-I009  VA-SGP propósito general</v>
          </cell>
          <cell r="B29">
            <v>126419052000</v>
          </cell>
          <cell r="C29">
            <v>103521178128</v>
          </cell>
        </row>
        <row r="30">
          <cell r="A30" t="str">
            <v>77442-100-I016  VA-Otras transferencias nación</v>
          </cell>
          <cell r="B30">
            <v>55297356000</v>
          </cell>
          <cell r="C30">
            <v>40543704014</v>
          </cell>
        </row>
        <row r="31">
          <cell r="A31" t="str">
            <v>77451-100-F001  VA-Recursos distrito</v>
          </cell>
          <cell r="B31">
            <v>208545909000</v>
          </cell>
          <cell r="C31">
            <v>43114416139</v>
          </cell>
        </row>
        <row r="32">
          <cell r="A32" t="str">
            <v>77451-100-I012  VA-Estampilla propersonas mayores</v>
          </cell>
          <cell r="B32">
            <v>9101513000</v>
          </cell>
          <cell r="C32">
            <v>0</v>
          </cell>
        </row>
        <row r="33">
          <cell r="A33" t="str">
            <v>77451-601-I037  PAS-Crédito</v>
          </cell>
          <cell r="B33">
            <v>347654000</v>
          </cell>
          <cell r="C33">
            <v>0</v>
          </cell>
        </row>
        <row r="34">
          <cell r="A34" t="str">
            <v>77451-601-I052  PAS-SGP propósito general</v>
          </cell>
          <cell r="B34">
            <v>1177481000</v>
          </cell>
          <cell r="C34">
            <v>0</v>
          </cell>
        </row>
        <row r="35">
          <cell r="A35" t="str">
            <v>77452-100-I009  VA-SGP propósito general</v>
          </cell>
          <cell r="B35">
            <v>13079880000</v>
          </cell>
          <cell r="C35">
            <v>11740080000</v>
          </cell>
        </row>
        <row r="36">
          <cell r="A36" t="str">
            <v>77481-100-F001  VA-Recursos distrito</v>
          </cell>
          <cell r="B36">
            <v>332199955004</v>
          </cell>
          <cell r="C36">
            <v>168725715871</v>
          </cell>
        </row>
        <row r="37">
          <cell r="A37" t="str">
            <v>77481-100-I012  VA-Estampilla propersonas mayores</v>
          </cell>
          <cell r="B37">
            <v>13973888000</v>
          </cell>
          <cell r="C37">
            <v>12154654163</v>
          </cell>
        </row>
        <row r="38">
          <cell r="A38" t="str">
            <v>77491-100-F001  VA-Recursos distrito</v>
          </cell>
          <cell r="B38">
            <v>3432877000</v>
          </cell>
          <cell r="C38">
            <v>1016854955</v>
          </cell>
        </row>
        <row r="39">
          <cell r="A39" t="str">
            <v>77521-100-F001  VA-Recursos distrito</v>
          </cell>
          <cell r="B39">
            <v>1645474000</v>
          </cell>
          <cell r="C39">
            <v>854497137</v>
          </cell>
        </row>
        <row r="40">
          <cell r="A40" t="str">
            <v>77522-100-I009  VA-SGP propósito general</v>
          </cell>
          <cell r="B40">
            <v>2738965000</v>
          </cell>
          <cell r="C40">
            <v>1875626500</v>
          </cell>
        </row>
        <row r="41">
          <cell r="A41" t="str">
            <v>77531-100-F001  VA-Recursos distrito</v>
          </cell>
          <cell r="B41">
            <v>825000000</v>
          </cell>
          <cell r="C41">
            <v>401786600</v>
          </cell>
        </row>
        <row r="42">
          <cell r="A42" t="str">
            <v>77561-100-F001  VA-Recursos distrito</v>
          </cell>
          <cell r="B42">
            <v>3714771000</v>
          </cell>
          <cell r="C42">
            <v>2349221680</v>
          </cell>
        </row>
        <row r="43">
          <cell r="A43" t="str">
            <v>77571-100-F001  VA-Recursos distrito</v>
          </cell>
          <cell r="B43">
            <v>32503303000</v>
          </cell>
          <cell r="C43">
            <v>22550212120</v>
          </cell>
        </row>
        <row r="44">
          <cell r="A44" t="str">
            <v>77571-100-I008  VA-Fondo de pobres y espectáculos</v>
          </cell>
          <cell r="B44">
            <v>11160936000</v>
          </cell>
          <cell r="C44">
            <v>4985172918</v>
          </cell>
        </row>
        <row r="45">
          <cell r="A45" t="str">
            <v>77571-601-I008  PAS-Fondo pobres y espectáculos p</v>
          </cell>
          <cell r="B45">
            <v>20419000</v>
          </cell>
          <cell r="C45">
            <v>0</v>
          </cell>
        </row>
        <row r="46">
          <cell r="A46" t="str">
            <v>77571-601-I052  PAS-SGP propósito general</v>
          </cell>
          <cell r="B46">
            <v>18243000</v>
          </cell>
          <cell r="C46">
            <v>0</v>
          </cell>
        </row>
        <row r="47">
          <cell r="A47" t="str">
            <v>77681-100-F001  VA-Recursos distrito</v>
          </cell>
          <cell r="B47">
            <v>3432850000</v>
          </cell>
          <cell r="C47">
            <v>365432740</v>
          </cell>
        </row>
        <row r="48">
          <cell r="A48" t="str">
            <v>77701-100-F001  VA-Recursos distrito</v>
          </cell>
          <cell r="B48">
            <v>155215803621</v>
          </cell>
          <cell r="C48">
            <v>114376990335</v>
          </cell>
        </row>
        <row r="49">
          <cell r="A49" t="str">
            <v>77701-100-I012  VA-Estampilla propersonas mayores</v>
          </cell>
          <cell r="B49">
            <v>67367023000</v>
          </cell>
          <cell r="C49">
            <v>36912662480</v>
          </cell>
        </row>
        <row r="50">
          <cell r="A50" t="str">
            <v>77701-200-I012  RB-Estampilla propersonas mayores</v>
          </cell>
          <cell r="B50">
            <v>1130070000</v>
          </cell>
          <cell r="C50">
            <v>0</v>
          </cell>
        </row>
        <row r="51">
          <cell r="A51" t="str">
            <v>77701-300-I010  REAF-Estampilla propersonas mayor</v>
          </cell>
          <cell r="B51">
            <v>87367000</v>
          </cell>
          <cell r="C51">
            <v>0</v>
          </cell>
        </row>
        <row r="52">
          <cell r="A52" t="str">
            <v>77701-601-I012  PAS-Estampilla propersonas mayore</v>
          </cell>
          <cell r="B52">
            <v>874552000</v>
          </cell>
          <cell r="C52">
            <v>0</v>
          </cell>
        </row>
        <row r="53">
          <cell r="A53" t="str">
            <v>77701-601-I052  PAS-SGP propósito general</v>
          </cell>
          <cell r="B53">
            <v>41264000</v>
          </cell>
          <cell r="C53">
            <v>0</v>
          </cell>
        </row>
        <row r="54">
          <cell r="A54" t="str">
            <v>77701-604-I023  PAS-RF-SGP propósito general</v>
          </cell>
          <cell r="B54">
            <v>43221000</v>
          </cell>
          <cell r="C54">
            <v>0</v>
          </cell>
        </row>
        <row r="55">
          <cell r="A55" t="str">
            <v>77711-100-F001  VA-Recursos distrito</v>
          </cell>
          <cell r="B55">
            <v>2570224944</v>
          </cell>
          <cell r="C55">
            <v>1823762145</v>
          </cell>
        </row>
        <row r="56">
          <cell r="A56" t="str">
            <v>77711-604-I023  PAS-RF-SGP propósito general</v>
          </cell>
          <cell r="B56">
            <v>3289000</v>
          </cell>
          <cell r="C56">
            <v>0</v>
          </cell>
        </row>
        <row r="57">
          <cell r="A57" t="str">
            <v>77712-100-I009  VA-SGP propósito general</v>
          </cell>
          <cell r="B57">
            <v>77638224000</v>
          </cell>
          <cell r="C57">
            <v>55415248801</v>
          </cell>
        </row>
        <row r="58">
          <cell r="A58" t="str">
            <v>79181-100-F001  VA-Recursos distrito</v>
          </cell>
          <cell r="B58">
            <v>497438433000</v>
          </cell>
          <cell r="C58">
            <v>125095528961</v>
          </cell>
        </row>
        <row r="59">
          <cell r="A59" t="str">
            <v>79181-200-I031  RB-Donaciones 110% con Bogotá</v>
          </cell>
          <cell r="B59">
            <v>851606000</v>
          </cell>
          <cell r="C59">
            <v>0</v>
          </cell>
        </row>
      </sheetData>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2023"/>
      <sheetName val="Resumen"/>
      <sheetName val="Gráfica"/>
      <sheetName val="Listas desplegables"/>
    </sheetNames>
    <sheetDataSet>
      <sheetData sheetId="0"/>
      <sheetData sheetId="1"/>
      <sheetData sheetId="2"/>
      <sheetData sheetId="3">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38DDB64-DA81-458D-BC20-D6FA4044CE25}" name="Tabla3" displayName="Tabla3" ref="B14:AO150" totalsRowShown="0" headerRowDxfId="153" dataDxfId="188" headerRowBorderDxfId="234" tableBorderDxfId="233">
  <autoFilter ref="B14:AO150" xr:uid="{E38DDB64-DA81-458D-BC20-D6FA4044CE25}"/>
  <tableColumns count="40">
    <tableColumn id="1" xr3:uid="{3FF628ED-9556-4F14-BB04-43DB9538C486}" name="Meta plan de desarrollo" dataDxfId="187"/>
    <tableColumn id="2" xr3:uid="{EAC0233C-6B83-403F-A85D-3EE10B75C70D}" name="Objetivo estratégico sectorial" dataDxfId="186"/>
    <tableColumn id="3" xr3:uid="{1522AA53-9872-476D-B1DD-FD7EF19D65B1}" name="Objetivo estratégico 2020-2024" dataDxfId="185"/>
    <tableColumn id="4" xr3:uid="{70B11E5F-D1CC-4B60-9457-44FF8D722959}" name="Metas 2020-2024" dataDxfId="184"/>
    <tableColumn id="5" xr3:uid="{8DBF2C40-586E-4017-8E40-B93E3CD36293}" name="Política o componente MIPG" dataDxfId="183"/>
    <tableColumn id="6" xr3:uid="{033E6772-51FA-449A-B5FC-A6859E0B4F5F}" name="Proceso relacionado" dataDxfId="182"/>
    <tableColumn id="7" xr3:uid="{8FA36D77-0CFD-4163-BA6B-078DB2E06022}" name="Fuente de financiación " dataDxfId="181"/>
    <tableColumn id="8" xr3:uid="{5D71B4D3-07F1-42F7-8760-3B1345E50266}" name="Proyecto de inversión" dataDxfId="180"/>
    <tableColumn id="9" xr3:uid="{85C5AACC-EFD7-4904-8B51-C4EB71C94EF1}" name="Meta proyecto de inversión " dataDxfId="179"/>
    <tableColumn id="10" xr3:uid="{3397558A-6659-48CD-9C90-E6FF495990DD}" name="Plan asociado" dataDxfId="178"/>
    <tableColumn id="11" xr3:uid="{9416A0D9-961C-4B8C-AA7B-E6357D812A1D}" name="Plan de acción política pública poblacional asociada  " dataDxfId="177"/>
    <tableColumn id="12" xr3:uid="{8F9660C6-3022-4C68-AB38-40C87375D063}" name="Número de Acción / Actividad" dataDxfId="176"/>
    <tableColumn id="13" xr3:uid="{15235529-B221-4D1A-A5B6-26A13C518EC7}" name="Acciones / actividades" dataDxfId="154"/>
    <tableColumn id="14" xr3:uid="{4CEFF79D-A882-4F44-AC90-C488CB3BC776}" name="Meta" dataDxfId="175"/>
    <tableColumn id="15" xr3:uid="{A302B605-6091-4824-96F3-F76EA3486D95}" name="Tendencia de meta" dataDxfId="174"/>
    <tableColumn id="16" xr3:uid="{8D982BD7-E6DB-44C1-AA1E-292D634EE913}" name="Nombre del indicador de la meta" dataDxfId="173"/>
    <tableColumn id="17" xr3:uid="{C108F4D7-F7DF-4852-8E55-A4951B0E9958}" name="Fórmula del indicador o índice" dataDxfId="172"/>
    <tableColumn id="18" xr3:uid="{390DE90E-B872-49F0-AD8A-45854A4012EF}" name="Fecha inicio_x000a_DD/MM/AAAA" dataDxfId="171"/>
    <tableColumn id="19" xr3:uid="{5E867F3C-BBCE-4FAE-9673-CEDDCE15B633}" name="Fecha finalización_x000a_DD/MM/AAAA" dataDxfId="170"/>
    <tableColumn id="20" xr3:uid="{918FDABA-F23F-4411-9DA9-C996C6605D62}" name="Dependencia responsable" dataDxfId="169"/>
    <tableColumn id="21" xr3:uid="{A62B3196-6E41-430D-BB2C-C75AF40F6E04}" name="Evidencias programadas_x000a_I trimestre" dataDxfId="168"/>
    <tableColumn id="22" xr3:uid="{C3E44446-D57F-4A93-A924-7110CB08F2EB}" name="Programación  meta_x000a_I trimestre " dataDxfId="167"/>
    <tableColumn id="23" xr3:uid="{2D6462BA-793E-43C5-B6BA-77050B62E324}" name="Avance cuantitativo I trimestre" dataDxfId="166"/>
    <tableColumn id="24" xr3:uid="{5FCBFC09-008E-4990-9157-1C1434626521}" name="Porcentaje de cumplimiento _x000a_I trimestre" dataDxfId="165">
      <calculatedColumnFormula>+(X15/W15)</calculatedColumnFormula>
    </tableColumn>
    <tableColumn id="25" xr3:uid="{ECF4529A-9D0E-4790-81A6-FBD79D3E3906}" name="Avance cualitativo I trimestre" dataDxfId="164"/>
    <tableColumn id="26" xr3:uid="{772005C4-AA9F-4826-857E-955C2058893B}" name="Revisión segunda línea de defensa" dataDxfId="163"/>
    <tableColumn id="27" xr3:uid="{BDE6228A-5E48-43FE-8B4F-5F1A1953F6F9}" name="Evidencias programadas_x000a_II trimestre" dataDxfId="162"/>
    <tableColumn id="28" xr3:uid="{CCF65F91-77F0-4C28-92C2-E738FB164A47}" name="Programación  meta_x000a_II trimestre " dataDxfId="161"/>
    <tableColumn id="29" xr3:uid="{AF6BC61F-8E8D-4824-8E31-EDEADC75E713}" name="Avance cuantitativo_x000a_II trimestre" dataDxfId="160"/>
    <tableColumn id="30" xr3:uid="{4139EC4D-1575-4EF4-8BED-AD52CB928323}" name="Porcentaje de cumplimiento _x000a_II trimestre" dataDxfId="159">
      <calculatedColumnFormula>+Tabla3[[#This Row],[Avance cuantitativo
II trimestre]]/Tabla3[[#This Row],[Programación  meta
II trimestre ]]</calculatedColumnFormula>
    </tableColumn>
    <tableColumn id="31" xr3:uid="{F5E8EE77-591A-4F12-B31F-4BB990480955}" name="Avance cualitativo_x000a_II trimestre" dataDxfId="158"/>
    <tableColumn id="32" xr3:uid="{81D3CBA8-D10E-4AF2-A8B7-52A5910B0E1C}" name="Revisión segunda línea de defensa2" dataDxfId="157"/>
    <tableColumn id="33" xr3:uid="{1DEC8804-2375-43D4-894C-2EF272210010}" name="Evidencias programadas_x000a_III trimestre" dataDxfId="156"/>
    <tableColumn id="34" xr3:uid="{4EE58471-BA2B-430A-ACD2-956EB64A3123}" name="Programación  meta_x000a_III trimestre " dataDxfId="155"/>
    <tableColumn id="35" xr3:uid="{767E8348-A20B-4195-ABC7-D97B6A647287}" name="Avance cuantitativo_x000a_III trimestre" dataDxfId="194"/>
    <tableColumn id="36" xr3:uid="{2D9F52F1-7445-4719-AD37-F4F834A1EDAF}" name="Porcentaje de cumplimiento _x000a_III trimestre" dataDxfId="193"/>
    <tableColumn id="37" xr3:uid="{F8D56D87-E53B-485D-BA51-0677F9B0FF26}" name="Avance cualitativo_x000a_III trimestre" dataDxfId="192"/>
    <tableColumn id="38" xr3:uid="{CCEEC940-4C12-4C09-8A0E-513B7216EAC4}" name="Revisión segunda línea de defensa3" dataDxfId="191"/>
    <tableColumn id="39" xr3:uid="{49881635-0010-4A4D-9CE7-0D937D62F8A7}" name="Evidencias programadas_x000a_IV trimestre" dataDxfId="190"/>
    <tableColumn id="40" xr3:uid="{332D7A2F-69C5-4D97-9990-C7BB3ADDF77B}" name="Programación  meta_x000a_IV trimestre " dataDxfId="18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9C85CA-4743-403B-8B61-10DC702E727A}" name="metaspdd" displayName="metaspdd" ref="D3:K57" totalsRowShown="0" headerRowDxfId="232" dataDxfId="230" headerRowBorderDxfId="231" tableBorderDxfId="229" totalsRowBorderDxfId="228">
  <autoFilter ref="D3:K57" xr:uid="{F6113849-11A9-43AB-857A-11319A47B387}"/>
  <tableColumns count="8">
    <tableColumn id="1" xr3:uid="{F5E864ED-B1EF-4B66-BA10-9A5B92F59402}" name="PROYECTO ASOCIADO " dataDxfId="227" totalsRowDxfId="226"/>
    <tableColumn id="2" xr3:uid="{6591C35A-68BC-4592-AC95-D1C437573A56}" name="CODIGO META SECTORIAL" dataDxfId="225" totalsRowDxfId="224"/>
    <tableColumn id="21" xr3:uid="{AB698A56-ACE5-4B8C-8257-4E1AF6CC681A}" name="DESCRIPCIÓN META SECTORIAL " totalsRowDxfId="223"/>
    <tableColumn id="7" xr3:uid="{7A98C04B-F152-4F6F-ABD8-ED3C0CE3FF30}" name="NOMBRE INDICADOR" dataDxfId="222" totalsRowDxfId="221"/>
    <tableColumn id="24" xr3:uid="{DA96F72E-4AE4-4EF2-A4D4-56E635DDC748}" name="PROGRAMADO CUATRIENIO " dataDxfId="220" totalsRowDxfId="219"/>
    <tableColumn id="4" xr3:uid="{76E5E8C2-9D1F-4DAD-BC69-09105116638C}" name="MAGNITUD PROGRAMADO 2023" totalsRowDxfId="218"/>
    <tableColumn id="26" xr3:uid="{B8D9E394-1EFE-4B10-98DD-FF5B0830246D}" name="EJECUTADO _x000a_31 DE MARZO" dataDxfId="217" totalsRowDxfId="216"/>
    <tableColumn id="3" xr3:uid="{1318080B-9F48-45CB-95D4-519FD6997AD2}" name="EJECUTADO _x000a_31 DE JUNIO" dataDxfId="215" totalsRowDxfId="21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CA37E8-EE17-4C98-8114-F2E07E862B2D}" name="metaproyecto" displayName="metaproyecto" ref="B7:J110" totalsRowShown="0" headerRowDxfId="213" tableBorderDxfId="212">
  <autoFilter ref="B7:J110" xr:uid="{C8AEDE25-A267-4E3D-9D2F-F4DEE31C2F4F}"/>
  <tableColumns count="9">
    <tableColumn id="1" xr3:uid="{6029EC53-045F-4493-BF96-3F951A374BBD}" name="CÓDIGO PROYECTO" dataDxfId="211" totalsRowDxfId="210"/>
    <tableColumn id="13" xr3:uid="{B1F5E379-563B-48FB-B8FD-18C79C02F096}" name="NOMBRE PROYECTO" dataDxfId="209" totalsRowDxfId="208"/>
    <tableColumn id="3" xr3:uid="{719BA8AF-1819-4F35-9115-3B332F9A5FCB}" name="OBJETIVO GENERAL PROYECTO DE INVERSIÓN" dataDxfId="207" totalsRowDxfId="206"/>
    <tableColumn id="2" xr3:uid="{255EE508-3252-4B63-AF8E-D1F08A8C8136}" name="META" dataDxfId="205" totalsRowDxfId="204"/>
    <tableColumn id="12" xr3:uid="{8F496FD6-CE26-4049-A4D2-BA3D0A76AFC7}" name="DESCRIPCIÓN META" dataDxfId="203" totalsRowDxfId="202"/>
    <tableColumn id="10" xr3:uid="{81740D85-1405-494E-9E88-87BAD1FE5199}" name="PERIODICIDAD DE MEDICIÓN" dataDxfId="201" totalsRowDxfId="200"/>
    <tableColumn id="5" xr3:uid="{32DAF35F-227F-4E90-B8F6-98EAD71721BB}" name="TIPO DE META" dataDxfId="199" totalsRowDxfId="198"/>
    <tableColumn id="15" xr3:uid="{1EC76A70-0E9E-48E8-B685-D199DBF1DD0E}" name="PROGRAMADO CUATRIENO " dataDxfId="197" totalsRowDxfId="196"/>
    <tableColumn id="18" xr3:uid="{15E5D3E2-A689-441A-93D2-3132F42AC4BA}" name="PROGRAMADO 2023" dataDxfId="195"/>
  </tableColumns>
  <tableStyleInfo name="TableStyleMedium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5653-EFE7-45EF-B050-98A918BA4FE8}">
  <dimension ref="A1:Q120"/>
  <sheetViews>
    <sheetView topLeftCell="C1" zoomScale="90" zoomScaleNormal="90" workbookViewId="0">
      <selection activeCell="L26" sqref="L26"/>
    </sheetView>
  </sheetViews>
  <sheetFormatPr baseColWidth="10" defaultColWidth="11.42578125" defaultRowHeight="111" customHeight="1" x14ac:dyDescent="0.25"/>
  <cols>
    <col min="1" max="1" width="21.85546875" style="10" customWidth="1"/>
    <col min="2" max="2" width="19.42578125" style="10" customWidth="1"/>
    <col min="3" max="3" width="22.28515625" style="10" customWidth="1"/>
    <col min="4" max="4" width="20.140625" style="10" customWidth="1"/>
    <col min="5" max="5" width="18.7109375" style="10" customWidth="1"/>
    <col min="6" max="6" width="14.7109375" style="10" bestFit="1" customWidth="1"/>
    <col min="7" max="7" width="20.42578125" style="9" customWidth="1"/>
    <col min="8" max="8" width="16.28515625" style="9" customWidth="1"/>
    <col min="9" max="9" width="17" style="10" customWidth="1"/>
    <col min="10" max="10" width="11.42578125" style="10"/>
    <col min="11" max="11" width="16.42578125" style="9" customWidth="1"/>
    <col min="12" max="12" width="21.7109375" style="9" customWidth="1"/>
    <col min="13" max="13" width="18.7109375" style="10" customWidth="1"/>
    <col min="14" max="14" width="11.28515625" style="10" bestFit="1" customWidth="1"/>
    <col min="15" max="15" width="10.28515625" style="14" bestFit="1" customWidth="1"/>
    <col min="16" max="16" width="13" style="10" customWidth="1"/>
    <col min="17" max="17" width="36.28515625" style="10" customWidth="1"/>
    <col min="18" max="16384" width="11.42578125" style="10"/>
  </cols>
  <sheetData>
    <row r="1" spans="1:17" s="7" customFormat="1" ht="48.75" customHeight="1" x14ac:dyDescent="0.25">
      <c r="A1" s="1" t="s">
        <v>0</v>
      </c>
      <c r="B1" s="1" t="s">
        <v>1</v>
      </c>
      <c r="C1" s="1" t="s">
        <v>2</v>
      </c>
      <c r="D1" s="2" t="s">
        <v>3</v>
      </c>
      <c r="E1" s="3" t="s">
        <v>4</v>
      </c>
      <c r="F1" s="3" t="s">
        <v>5</v>
      </c>
      <c r="G1" s="4" t="s">
        <v>6</v>
      </c>
      <c r="H1" s="4" t="s">
        <v>7</v>
      </c>
      <c r="I1" s="5" t="s">
        <v>8</v>
      </c>
      <c r="J1" s="5" t="s">
        <v>9</v>
      </c>
      <c r="K1" s="4" t="s">
        <v>10</v>
      </c>
      <c r="L1" s="4" t="s">
        <v>11</v>
      </c>
      <c r="M1" s="5" t="s">
        <v>12</v>
      </c>
      <c r="N1" s="5" t="s">
        <v>13</v>
      </c>
      <c r="O1" s="6" t="s">
        <v>14</v>
      </c>
      <c r="P1" s="6" t="s">
        <v>15</v>
      </c>
      <c r="Q1" s="5" t="s">
        <v>16</v>
      </c>
    </row>
    <row r="2" spans="1:17" ht="111" customHeight="1" x14ac:dyDescent="0.25">
      <c r="A2" s="8" t="s">
        <v>17</v>
      </c>
      <c r="B2" s="9" t="s">
        <v>18</v>
      </c>
      <c r="C2" s="9" t="s">
        <v>19</v>
      </c>
      <c r="D2" s="9" t="s">
        <v>20</v>
      </c>
      <c r="E2" s="10" t="s">
        <v>21</v>
      </c>
      <c r="F2" s="11" t="s">
        <v>22</v>
      </c>
      <c r="G2" s="12" t="s">
        <v>23</v>
      </c>
      <c r="H2" s="12" t="s">
        <v>24</v>
      </c>
      <c r="I2" s="9" t="s">
        <v>25</v>
      </c>
      <c r="J2" s="10" t="s">
        <v>26</v>
      </c>
      <c r="K2" s="13" t="s">
        <v>27</v>
      </c>
      <c r="L2" s="13" t="s">
        <v>28</v>
      </c>
      <c r="M2" s="9" t="s">
        <v>29</v>
      </c>
      <c r="N2" s="10" t="s">
        <v>30</v>
      </c>
      <c r="O2" s="14">
        <v>44562</v>
      </c>
      <c r="P2" s="14">
        <v>44592</v>
      </c>
      <c r="Q2" s="10" t="s">
        <v>31</v>
      </c>
    </row>
    <row r="3" spans="1:17" ht="111" customHeight="1" x14ac:dyDescent="0.25">
      <c r="A3" s="8" t="s">
        <v>32</v>
      </c>
      <c r="B3" s="9" t="s">
        <v>33</v>
      </c>
      <c r="C3" s="9" t="s">
        <v>34</v>
      </c>
      <c r="D3" s="9" t="s">
        <v>35</v>
      </c>
      <c r="E3" s="10" t="s">
        <v>36</v>
      </c>
      <c r="F3" s="11" t="s">
        <v>37</v>
      </c>
      <c r="G3" s="12" t="s">
        <v>38</v>
      </c>
      <c r="H3" s="12" t="s">
        <v>39</v>
      </c>
      <c r="I3" s="9" t="s">
        <v>40</v>
      </c>
      <c r="J3" s="10" t="s">
        <v>41</v>
      </c>
      <c r="K3" s="9" t="s">
        <v>42</v>
      </c>
      <c r="L3" s="15" t="s">
        <v>43</v>
      </c>
      <c r="M3" s="9" t="s">
        <v>44</v>
      </c>
      <c r="N3" s="10" t="s">
        <v>45</v>
      </c>
      <c r="O3" s="14">
        <v>44593</v>
      </c>
      <c r="P3" s="14">
        <v>44620</v>
      </c>
      <c r="Q3" s="10" t="s">
        <v>46</v>
      </c>
    </row>
    <row r="4" spans="1:17" ht="111" customHeight="1" x14ac:dyDescent="0.25">
      <c r="A4" s="8" t="s">
        <v>47</v>
      </c>
      <c r="B4" s="9" t="s">
        <v>48</v>
      </c>
      <c r="C4" s="9" t="s">
        <v>49</v>
      </c>
      <c r="D4" s="9" t="s">
        <v>50</v>
      </c>
      <c r="E4" s="10" t="s">
        <v>51</v>
      </c>
      <c r="F4" s="11" t="s">
        <v>52</v>
      </c>
      <c r="G4" s="12" t="s">
        <v>53</v>
      </c>
      <c r="H4" s="12" t="s">
        <v>54</v>
      </c>
      <c r="I4" s="9" t="s">
        <v>55</v>
      </c>
      <c r="J4" s="10" t="s">
        <v>56</v>
      </c>
      <c r="K4" s="9" t="s">
        <v>57</v>
      </c>
      <c r="L4" s="15" t="s">
        <v>58</v>
      </c>
      <c r="M4" s="9" t="s">
        <v>59</v>
      </c>
      <c r="N4" s="10" t="s">
        <v>60</v>
      </c>
      <c r="O4" s="14">
        <v>44621</v>
      </c>
      <c r="P4" s="14">
        <v>44651</v>
      </c>
      <c r="Q4" s="10" t="s">
        <v>61</v>
      </c>
    </row>
    <row r="5" spans="1:17" ht="111" customHeight="1" x14ac:dyDescent="0.25">
      <c r="A5" s="8" t="s">
        <v>62</v>
      </c>
      <c r="B5" s="9" t="s">
        <v>63</v>
      </c>
      <c r="C5" s="9" t="s">
        <v>64</v>
      </c>
      <c r="D5" s="9" t="s">
        <v>65</v>
      </c>
      <c r="E5" s="9" t="s">
        <v>66</v>
      </c>
      <c r="F5" s="11" t="s">
        <v>67</v>
      </c>
      <c r="G5" s="12" t="s">
        <v>68</v>
      </c>
      <c r="H5" s="12" t="s">
        <v>69</v>
      </c>
      <c r="J5" s="10" t="s">
        <v>70</v>
      </c>
      <c r="K5" s="13" t="s">
        <v>71</v>
      </c>
      <c r="L5" s="15" t="s">
        <v>72</v>
      </c>
      <c r="M5" s="9" t="s">
        <v>73</v>
      </c>
      <c r="O5" s="14">
        <v>44652</v>
      </c>
      <c r="P5" s="14">
        <v>44681</v>
      </c>
      <c r="Q5" s="10" t="s">
        <v>74</v>
      </c>
    </row>
    <row r="6" spans="1:17" ht="111" customHeight="1" x14ac:dyDescent="0.25">
      <c r="A6" s="8" t="s">
        <v>75</v>
      </c>
      <c r="B6" s="13" t="s">
        <v>76</v>
      </c>
      <c r="C6" s="9" t="s">
        <v>77</v>
      </c>
      <c r="D6" s="9" t="s">
        <v>78</v>
      </c>
      <c r="E6" s="13" t="s">
        <v>79</v>
      </c>
      <c r="F6" s="11" t="s">
        <v>80</v>
      </c>
      <c r="G6" s="11" t="s">
        <v>81</v>
      </c>
      <c r="H6" s="11" t="s">
        <v>82</v>
      </c>
      <c r="J6" s="10" t="s">
        <v>83</v>
      </c>
      <c r="K6" s="9" t="s">
        <v>84</v>
      </c>
      <c r="L6" s="15" t="s">
        <v>85</v>
      </c>
      <c r="M6" s="9" t="s">
        <v>86</v>
      </c>
      <c r="O6" s="14">
        <v>44682</v>
      </c>
      <c r="P6" s="14">
        <v>44712</v>
      </c>
      <c r="Q6" s="10" t="s">
        <v>87</v>
      </c>
    </row>
    <row r="7" spans="1:17" ht="111" customHeight="1" x14ac:dyDescent="0.25">
      <c r="A7" s="8" t="s">
        <v>88</v>
      </c>
      <c r="B7" s="13" t="s">
        <v>89</v>
      </c>
      <c r="C7" s="9" t="s">
        <v>90</v>
      </c>
      <c r="D7" s="9" t="s">
        <v>91</v>
      </c>
      <c r="F7" s="11" t="s">
        <v>92</v>
      </c>
      <c r="G7" s="16" t="s">
        <v>93</v>
      </c>
      <c r="H7" s="16" t="s">
        <v>94</v>
      </c>
      <c r="J7" s="10" t="s">
        <v>95</v>
      </c>
      <c r="K7" s="9" t="s">
        <v>96</v>
      </c>
      <c r="L7" s="15" t="s">
        <v>97</v>
      </c>
      <c r="M7" s="9" t="s">
        <v>98</v>
      </c>
      <c r="O7" s="14">
        <v>44713</v>
      </c>
      <c r="P7" s="14">
        <v>44742</v>
      </c>
      <c r="Q7" s="10" t="s">
        <v>99</v>
      </c>
    </row>
    <row r="8" spans="1:17" ht="111" customHeight="1" x14ac:dyDescent="0.25">
      <c r="A8" s="8" t="s">
        <v>100</v>
      </c>
      <c r="C8" s="9" t="s">
        <v>101</v>
      </c>
      <c r="D8" s="13" t="s">
        <v>102</v>
      </c>
      <c r="F8" s="11" t="s">
        <v>103</v>
      </c>
      <c r="G8" s="12" t="s">
        <v>104</v>
      </c>
      <c r="H8" s="12" t="s">
        <v>105</v>
      </c>
      <c r="J8" s="10" t="s">
        <v>106</v>
      </c>
      <c r="K8" s="9" t="s">
        <v>107</v>
      </c>
      <c r="L8" s="15" t="s">
        <v>108</v>
      </c>
      <c r="M8" s="9" t="s">
        <v>109</v>
      </c>
      <c r="O8" s="14">
        <v>44743</v>
      </c>
      <c r="P8" s="14">
        <v>44773</v>
      </c>
      <c r="Q8" s="10" t="s">
        <v>110</v>
      </c>
    </row>
    <row r="9" spans="1:17" ht="111" customHeight="1" x14ac:dyDescent="0.25">
      <c r="A9" s="8" t="s">
        <v>111</v>
      </c>
      <c r="C9" s="9" t="s">
        <v>112</v>
      </c>
      <c r="D9" s="13" t="s">
        <v>113</v>
      </c>
      <c r="F9" s="11" t="s">
        <v>114</v>
      </c>
      <c r="G9" s="16" t="s">
        <v>115</v>
      </c>
      <c r="H9" s="16" t="s">
        <v>116</v>
      </c>
      <c r="J9" s="10" t="s">
        <v>117</v>
      </c>
      <c r="K9" s="9" t="s">
        <v>118</v>
      </c>
      <c r="L9" s="15" t="s">
        <v>119</v>
      </c>
      <c r="M9" s="9" t="s">
        <v>120</v>
      </c>
      <c r="O9" s="14">
        <v>44774</v>
      </c>
      <c r="P9" s="14">
        <v>44804</v>
      </c>
      <c r="Q9" s="10" t="s">
        <v>121</v>
      </c>
    </row>
    <row r="10" spans="1:17" ht="111" customHeight="1" x14ac:dyDescent="0.25">
      <c r="A10" s="8" t="s">
        <v>122</v>
      </c>
      <c r="C10" s="9" t="s">
        <v>123</v>
      </c>
      <c r="E10" s="10" t="s">
        <v>124</v>
      </c>
      <c r="F10" s="17" t="s">
        <v>125</v>
      </c>
      <c r="G10" s="12" t="s">
        <v>126</v>
      </c>
      <c r="H10" s="12" t="s">
        <v>127</v>
      </c>
      <c r="J10" s="10" t="s">
        <v>128</v>
      </c>
      <c r="K10" s="9" t="s">
        <v>129</v>
      </c>
      <c r="L10" s="15" t="s">
        <v>130</v>
      </c>
      <c r="M10" s="9" t="s">
        <v>131</v>
      </c>
      <c r="O10" s="14">
        <v>44805</v>
      </c>
      <c r="P10" s="14">
        <v>44834</v>
      </c>
      <c r="Q10" s="10" t="s">
        <v>132</v>
      </c>
    </row>
    <row r="11" spans="1:17" ht="111" customHeight="1" x14ac:dyDescent="0.25">
      <c r="A11" s="8" t="s">
        <v>133</v>
      </c>
      <c r="C11" s="9" t="s">
        <v>134</v>
      </c>
      <c r="F11" s="17" t="s">
        <v>135</v>
      </c>
      <c r="G11" s="16" t="s">
        <v>136</v>
      </c>
      <c r="H11" s="16" t="s">
        <v>137</v>
      </c>
      <c r="J11" s="10" t="s">
        <v>138</v>
      </c>
      <c r="K11" s="9" t="s">
        <v>139</v>
      </c>
      <c r="L11" s="13" t="s">
        <v>140</v>
      </c>
      <c r="M11" s="9" t="s">
        <v>141</v>
      </c>
      <c r="O11" s="14">
        <v>44835</v>
      </c>
      <c r="P11" s="14">
        <v>44865</v>
      </c>
      <c r="Q11" s="10" t="s">
        <v>142</v>
      </c>
    </row>
    <row r="12" spans="1:17" ht="111" customHeight="1" x14ac:dyDescent="0.25">
      <c r="A12" s="8" t="s">
        <v>143</v>
      </c>
      <c r="C12" s="9" t="s">
        <v>144</v>
      </c>
      <c r="F12" s="17" t="s">
        <v>145</v>
      </c>
      <c r="G12" s="16" t="s">
        <v>146</v>
      </c>
      <c r="H12" s="16" t="s">
        <v>147</v>
      </c>
      <c r="J12" s="10" t="s">
        <v>148</v>
      </c>
      <c r="K12" s="9" t="s">
        <v>149</v>
      </c>
      <c r="L12" s="15" t="s">
        <v>150</v>
      </c>
      <c r="M12" s="9" t="s">
        <v>151</v>
      </c>
      <c r="O12" s="14">
        <v>44866</v>
      </c>
      <c r="P12" s="14">
        <v>44895</v>
      </c>
      <c r="Q12" s="10" t="s">
        <v>152</v>
      </c>
    </row>
    <row r="13" spans="1:17" ht="111" customHeight="1" x14ac:dyDescent="0.25">
      <c r="A13" s="8" t="s">
        <v>153</v>
      </c>
      <c r="C13" s="9" t="s">
        <v>154</v>
      </c>
      <c r="F13" s="17" t="s">
        <v>155</v>
      </c>
      <c r="G13" s="12" t="s">
        <v>156</v>
      </c>
      <c r="H13" s="12" t="s">
        <v>157</v>
      </c>
      <c r="J13" s="10" t="s">
        <v>158</v>
      </c>
      <c r="K13" s="9" t="s">
        <v>159</v>
      </c>
      <c r="L13" s="15" t="s">
        <v>160</v>
      </c>
      <c r="M13" s="9" t="s">
        <v>161</v>
      </c>
      <c r="O13" s="14">
        <v>44896</v>
      </c>
      <c r="P13" s="14">
        <v>44926</v>
      </c>
      <c r="Q13" s="10" t="s">
        <v>162</v>
      </c>
    </row>
    <row r="14" spans="1:17" ht="111" customHeight="1" x14ac:dyDescent="0.25">
      <c r="A14" s="8" t="s">
        <v>163</v>
      </c>
      <c r="C14" s="9" t="s">
        <v>164</v>
      </c>
      <c r="F14" s="17" t="s">
        <v>165</v>
      </c>
      <c r="G14" s="12" t="s">
        <v>166</v>
      </c>
      <c r="H14" s="12" t="s">
        <v>167</v>
      </c>
      <c r="J14" s="10" t="s">
        <v>168</v>
      </c>
      <c r="K14" s="9" t="s">
        <v>169</v>
      </c>
      <c r="L14" s="15" t="s">
        <v>170</v>
      </c>
      <c r="M14" s="9" t="s">
        <v>171</v>
      </c>
      <c r="Q14" s="10" t="s">
        <v>172</v>
      </c>
    </row>
    <row r="15" spans="1:17" ht="111" customHeight="1" x14ac:dyDescent="0.25">
      <c r="A15" s="8" t="s">
        <v>173</v>
      </c>
      <c r="C15" s="13" t="s">
        <v>174</v>
      </c>
      <c r="F15" s="17" t="s">
        <v>175</v>
      </c>
      <c r="G15" s="12" t="s">
        <v>176</v>
      </c>
      <c r="H15" s="12" t="s">
        <v>177</v>
      </c>
      <c r="J15" s="10" t="s">
        <v>178</v>
      </c>
      <c r="K15" s="9" t="s">
        <v>179</v>
      </c>
      <c r="L15" s="15" t="s">
        <v>180</v>
      </c>
      <c r="M15" s="9" t="s">
        <v>181</v>
      </c>
      <c r="Q15" s="10" t="s">
        <v>182</v>
      </c>
    </row>
    <row r="16" spans="1:17" ht="111" customHeight="1" x14ac:dyDescent="0.25">
      <c r="A16" s="8" t="s">
        <v>183</v>
      </c>
      <c r="C16" s="13" t="s">
        <v>184</v>
      </c>
      <c r="F16" s="11" t="s">
        <v>185</v>
      </c>
      <c r="G16" s="16" t="s">
        <v>186</v>
      </c>
      <c r="H16" s="16" t="s">
        <v>187</v>
      </c>
      <c r="J16" s="10" t="s">
        <v>188</v>
      </c>
      <c r="K16" s="9" t="s">
        <v>189</v>
      </c>
      <c r="L16" s="9" t="s">
        <v>190</v>
      </c>
      <c r="M16" s="9" t="s">
        <v>191</v>
      </c>
      <c r="Q16" s="10" t="s">
        <v>192</v>
      </c>
    </row>
    <row r="17" spans="1:17" ht="111" customHeight="1" x14ac:dyDescent="0.25">
      <c r="A17" s="8" t="s">
        <v>193</v>
      </c>
      <c r="F17" s="11" t="s">
        <v>194</v>
      </c>
      <c r="G17" s="16" t="s">
        <v>167</v>
      </c>
      <c r="H17" s="16" t="s">
        <v>195</v>
      </c>
      <c r="J17" s="10" t="s">
        <v>196</v>
      </c>
      <c r="K17" s="13" t="s">
        <v>56</v>
      </c>
      <c r="L17" s="13" t="s">
        <v>197</v>
      </c>
      <c r="M17" s="9" t="s">
        <v>198</v>
      </c>
      <c r="Q17" s="10" t="s">
        <v>199</v>
      </c>
    </row>
    <row r="18" spans="1:17" ht="111" customHeight="1" x14ac:dyDescent="0.25">
      <c r="A18" s="8" t="s">
        <v>200</v>
      </c>
      <c r="F18" s="11" t="s">
        <v>201</v>
      </c>
      <c r="G18" s="12" t="s">
        <v>202</v>
      </c>
      <c r="H18" s="12" t="s">
        <v>203</v>
      </c>
      <c r="J18" s="10" t="s">
        <v>204</v>
      </c>
      <c r="K18" s="9" t="s">
        <v>205</v>
      </c>
      <c r="L18" s="15" t="s">
        <v>206</v>
      </c>
      <c r="M18" s="9" t="s">
        <v>207</v>
      </c>
      <c r="Q18" s="10" t="s">
        <v>208</v>
      </c>
    </row>
    <row r="19" spans="1:17" ht="111" customHeight="1" x14ac:dyDescent="0.25">
      <c r="A19" s="8" t="s">
        <v>209</v>
      </c>
      <c r="F19" s="11" t="s">
        <v>210</v>
      </c>
      <c r="G19" s="12" t="s">
        <v>211</v>
      </c>
      <c r="H19" s="12" t="s">
        <v>212</v>
      </c>
      <c r="J19" s="10" t="s">
        <v>213</v>
      </c>
      <c r="K19" s="9" t="s">
        <v>214</v>
      </c>
      <c r="L19" s="15" t="s">
        <v>215</v>
      </c>
      <c r="M19" s="9" t="s">
        <v>216</v>
      </c>
      <c r="Q19" s="10" t="s">
        <v>217</v>
      </c>
    </row>
    <row r="20" spans="1:17" ht="111" customHeight="1" x14ac:dyDescent="0.25">
      <c r="A20" s="8" t="s">
        <v>218</v>
      </c>
      <c r="F20" s="11" t="s">
        <v>219</v>
      </c>
      <c r="G20" s="12" t="s">
        <v>220</v>
      </c>
      <c r="H20" s="12" t="s">
        <v>221</v>
      </c>
      <c r="J20" s="13" t="s">
        <v>222</v>
      </c>
      <c r="K20" s="9" t="s">
        <v>223</v>
      </c>
      <c r="L20" s="15" t="s">
        <v>224</v>
      </c>
      <c r="M20" s="13" t="s">
        <v>225</v>
      </c>
      <c r="Q20" s="10" t="s">
        <v>226</v>
      </c>
    </row>
    <row r="21" spans="1:17" ht="111" customHeight="1" x14ac:dyDescent="0.25">
      <c r="A21" s="8" t="s">
        <v>227</v>
      </c>
      <c r="F21" s="18" t="s">
        <v>228</v>
      </c>
      <c r="G21" s="12" t="s">
        <v>229</v>
      </c>
      <c r="H21" s="12" t="s">
        <v>230</v>
      </c>
      <c r="J21" s="13" t="s">
        <v>231</v>
      </c>
      <c r="K21" s="13" t="s">
        <v>70</v>
      </c>
      <c r="L21" s="15" t="s">
        <v>232</v>
      </c>
      <c r="M21" s="13" t="s">
        <v>233</v>
      </c>
      <c r="Q21" s="10" t="s">
        <v>234</v>
      </c>
    </row>
    <row r="22" spans="1:17" ht="111" customHeight="1" x14ac:dyDescent="0.25">
      <c r="A22" s="8" t="s">
        <v>235</v>
      </c>
      <c r="F22" s="11" t="s">
        <v>236</v>
      </c>
      <c r="H22" s="13" t="s">
        <v>237</v>
      </c>
      <c r="J22" s="13" t="s">
        <v>238</v>
      </c>
      <c r="K22" s="9" t="s">
        <v>239</v>
      </c>
      <c r="L22" s="15" t="s">
        <v>240</v>
      </c>
      <c r="Q22" s="10" t="s">
        <v>241</v>
      </c>
    </row>
    <row r="23" spans="1:17" ht="111" customHeight="1" x14ac:dyDescent="0.25">
      <c r="A23" s="8" t="s">
        <v>242</v>
      </c>
      <c r="F23" s="11" t="s">
        <v>243</v>
      </c>
      <c r="J23" s="13" t="s">
        <v>244</v>
      </c>
      <c r="K23" s="9" t="s">
        <v>245</v>
      </c>
      <c r="L23" s="15" t="s">
        <v>246</v>
      </c>
      <c r="Q23" s="10" t="s">
        <v>247</v>
      </c>
    </row>
    <row r="24" spans="1:17" ht="111" customHeight="1" x14ac:dyDescent="0.25">
      <c r="A24" s="8" t="s">
        <v>248</v>
      </c>
      <c r="F24" s="11" t="s">
        <v>249</v>
      </c>
      <c r="J24" s="13" t="s">
        <v>250</v>
      </c>
      <c r="K24" s="9" t="s">
        <v>251</v>
      </c>
      <c r="L24" s="15" t="s">
        <v>252</v>
      </c>
      <c r="Q24" s="10" t="s">
        <v>253</v>
      </c>
    </row>
    <row r="25" spans="1:17" ht="111" customHeight="1" x14ac:dyDescent="0.25">
      <c r="A25" s="8" t="s">
        <v>254</v>
      </c>
      <c r="F25" s="11" t="s">
        <v>255</v>
      </c>
      <c r="K25" s="9" t="s">
        <v>256</v>
      </c>
      <c r="L25" s="13" t="s">
        <v>257</v>
      </c>
      <c r="Q25" s="10" t="s">
        <v>258</v>
      </c>
    </row>
    <row r="26" spans="1:17" ht="111" customHeight="1" x14ac:dyDescent="0.25">
      <c r="A26" s="8" t="s">
        <v>259</v>
      </c>
      <c r="F26" s="11" t="s">
        <v>260</v>
      </c>
      <c r="K26" s="13" t="s">
        <v>83</v>
      </c>
      <c r="Q26" s="10" t="s">
        <v>261</v>
      </c>
    </row>
    <row r="27" spans="1:17" ht="111" customHeight="1" x14ac:dyDescent="0.25">
      <c r="A27" s="8" t="s">
        <v>262</v>
      </c>
      <c r="F27" s="11" t="s">
        <v>263</v>
      </c>
      <c r="K27" s="9" t="s">
        <v>264</v>
      </c>
      <c r="Q27" s="10" t="s">
        <v>265</v>
      </c>
    </row>
    <row r="28" spans="1:17" ht="111" customHeight="1" x14ac:dyDescent="0.25">
      <c r="A28" s="8" t="s">
        <v>266</v>
      </c>
      <c r="F28" s="11" t="s">
        <v>267</v>
      </c>
      <c r="K28" s="9" t="s">
        <v>268</v>
      </c>
      <c r="Q28" s="10" t="s">
        <v>269</v>
      </c>
    </row>
    <row r="29" spans="1:17" ht="111" customHeight="1" x14ac:dyDescent="0.25">
      <c r="A29" s="8" t="s">
        <v>270</v>
      </c>
      <c r="F29" s="11" t="s">
        <v>271</v>
      </c>
      <c r="K29" s="9" t="s">
        <v>272</v>
      </c>
      <c r="Q29" s="10" t="s">
        <v>273</v>
      </c>
    </row>
    <row r="30" spans="1:17" ht="111" customHeight="1" x14ac:dyDescent="0.25">
      <c r="A30" s="8" t="s">
        <v>274</v>
      </c>
      <c r="F30" s="11" t="s">
        <v>275</v>
      </c>
      <c r="K30" s="9" t="s">
        <v>276</v>
      </c>
      <c r="Q30" s="10" t="s">
        <v>277</v>
      </c>
    </row>
    <row r="31" spans="1:17" ht="111" customHeight="1" x14ac:dyDescent="0.25">
      <c r="A31" s="8" t="s">
        <v>278</v>
      </c>
      <c r="F31" s="11" t="s">
        <v>279</v>
      </c>
      <c r="K31" s="9" t="s">
        <v>280</v>
      </c>
      <c r="Q31" s="10" t="s">
        <v>281</v>
      </c>
    </row>
    <row r="32" spans="1:17" ht="111" customHeight="1" x14ac:dyDescent="0.25">
      <c r="A32" s="8" t="s">
        <v>282</v>
      </c>
      <c r="F32" s="11" t="s">
        <v>283</v>
      </c>
      <c r="K32" s="13" t="s">
        <v>95</v>
      </c>
      <c r="Q32" s="10" t="s">
        <v>284</v>
      </c>
    </row>
    <row r="33" spans="1:17" ht="111" customHeight="1" x14ac:dyDescent="0.25">
      <c r="A33" s="8" t="s">
        <v>285</v>
      </c>
      <c r="F33" s="11" t="s">
        <v>286</v>
      </c>
      <c r="K33" s="9" t="s">
        <v>287</v>
      </c>
      <c r="Q33" s="10" t="s">
        <v>288</v>
      </c>
    </row>
    <row r="34" spans="1:17" ht="111" customHeight="1" x14ac:dyDescent="0.25">
      <c r="A34" s="8" t="s">
        <v>289</v>
      </c>
      <c r="F34" s="11" t="s">
        <v>290</v>
      </c>
      <c r="K34" s="9" t="s">
        <v>291</v>
      </c>
      <c r="Q34" s="10" t="s">
        <v>292</v>
      </c>
    </row>
    <row r="35" spans="1:17" ht="111" customHeight="1" x14ac:dyDescent="0.25">
      <c r="A35" s="8" t="s">
        <v>293</v>
      </c>
      <c r="F35" s="11" t="s">
        <v>294</v>
      </c>
      <c r="K35" s="9" t="s">
        <v>295</v>
      </c>
      <c r="Q35" s="10" t="s">
        <v>296</v>
      </c>
    </row>
    <row r="36" spans="1:17" ht="111" customHeight="1" x14ac:dyDescent="0.25">
      <c r="A36" s="8" t="s">
        <v>297</v>
      </c>
      <c r="F36" s="11" t="s">
        <v>298</v>
      </c>
      <c r="K36" s="9" t="s">
        <v>299</v>
      </c>
      <c r="Q36" s="10" t="s">
        <v>300</v>
      </c>
    </row>
    <row r="37" spans="1:17" ht="111" customHeight="1" x14ac:dyDescent="0.25">
      <c r="A37" s="8" t="s">
        <v>301</v>
      </c>
      <c r="F37" s="11" t="s">
        <v>302</v>
      </c>
      <c r="K37" s="9" t="s">
        <v>303</v>
      </c>
      <c r="Q37" s="10" t="s">
        <v>304</v>
      </c>
    </row>
    <row r="38" spans="1:17" ht="111" customHeight="1" x14ac:dyDescent="0.25">
      <c r="A38" s="8" t="s">
        <v>305</v>
      </c>
      <c r="F38" s="11" t="s">
        <v>306</v>
      </c>
      <c r="K38" s="13" t="s">
        <v>106</v>
      </c>
      <c r="Q38" s="10" t="s">
        <v>307</v>
      </c>
    </row>
    <row r="39" spans="1:17" ht="111" customHeight="1" x14ac:dyDescent="0.25">
      <c r="A39" s="8" t="s">
        <v>308</v>
      </c>
      <c r="F39" s="11" t="s">
        <v>309</v>
      </c>
      <c r="K39" s="9" t="s">
        <v>310</v>
      </c>
      <c r="Q39" s="10" t="s">
        <v>311</v>
      </c>
    </row>
    <row r="40" spans="1:17" ht="156" x14ac:dyDescent="0.25">
      <c r="A40" s="8" t="s">
        <v>312</v>
      </c>
      <c r="F40" s="11" t="s">
        <v>313</v>
      </c>
      <c r="K40" s="9" t="s">
        <v>314</v>
      </c>
      <c r="Q40" s="10" t="s">
        <v>315</v>
      </c>
    </row>
    <row r="41" spans="1:17" ht="111" customHeight="1" x14ac:dyDescent="0.25">
      <c r="A41" s="8" t="s">
        <v>316</v>
      </c>
      <c r="F41" s="11" t="s">
        <v>317</v>
      </c>
      <c r="K41" s="9" t="s">
        <v>318</v>
      </c>
      <c r="Q41" s="10" t="s">
        <v>319</v>
      </c>
    </row>
    <row r="42" spans="1:17" ht="111" customHeight="1" x14ac:dyDescent="0.25">
      <c r="A42" s="13" t="s">
        <v>320</v>
      </c>
      <c r="F42" s="11" t="s">
        <v>321</v>
      </c>
      <c r="K42" s="9" t="s">
        <v>322</v>
      </c>
      <c r="Q42" s="10" t="s">
        <v>323</v>
      </c>
    </row>
    <row r="43" spans="1:17" ht="111" customHeight="1" x14ac:dyDescent="0.25">
      <c r="F43" s="11" t="s">
        <v>324</v>
      </c>
      <c r="K43" s="9" t="s">
        <v>325</v>
      </c>
      <c r="Q43" s="10" t="s">
        <v>326</v>
      </c>
    </row>
    <row r="44" spans="1:17" ht="111" customHeight="1" x14ac:dyDescent="0.25">
      <c r="F44" s="19" t="s">
        <v>327</v>
      </c>
      <c r="K44" s="9" t="s">
        <v>328</v>
      </c>
      <c r="Q44" s="10" t="s">
        <v>329</v>
      </c>
    </row>
    <row r="45" spans="1:17" ht="111" customHeight="1" x14ac:dyDescent="0.25">
      <c r="F45" s="19" t="s">
        <v>330</v>
      </c>
      <c r="K45" s="9" t="s">
        <v>331</v>
      </c>
      <c r="Q45" s="10" t="s">
        <v>332</v>
      </c>
    </row>
    <row r="46" spans="1:17" ht="111" customHeight="1" x14ac:dyDescent="0.25">
      <c r="F46" s="11" t="s">
        <v>333</v>
      </c>
      <c r="K46" s="9" t="s">
        <v>334</v>
      </c>
      <c r="Q46" s="10" t="s">
        <v>335</v>
      </c>
    </row>
    <row r="47" spans="1:17" ht="111" customHeight="1" x14ac:dyDescent="0.25">
      <c r="F47" s="13" t="s">
        <v>336</v>
      </c>
      <c r="K47" s="13" t="s">
        <v>337</v>
      </c>
    </row>
    <row r="48" spans="1:17" ht="111" customHeight="1" x14ac:dyDescent="0.25">
      <c r="F48" s="13" t="s">
        <v>338</v>
      </c>
      <c r="K48" s="9" t="s">
        <v>339</v>
      </c>
    </row>
    <row r="49" spans="11:11" ht="111" customHeight="1" x14ac:dyDescent="0.25">
      <c r="K49" s="9" t="s">
        <v>340</v>
      </c>
    </row>
    <row r="50" spans="11:11" ht="111" customHeight="1" x14ac:dyDescent="0.25">
      <c r="K50" s="9" t="s">
        <v>341</v>
      </c>
    </row>
    <row r="51" spans="11:11" ht="111" customHeight="1" x14ac:dyDescent="0.25">
      <c r="K51" s="9" t="s">
        <v>342</v>
      </c>
    </row>
    <row r="52" spans="11:11" ht="111" customHeight="1" x14ac:dyDescent="0.25">
      <c r="K52" s="9" t="s">
        <v>343</v>
      </c>
    </row>
    <row r="53" spans="11:11" ht="111" customHeight="1" x14ac:dyDescent="0.25">
      <c r="K53" s="9" t="s">
        <v>344</v>
      </c>
    </row>
    <row r="54" spans="11:11" ht="111" customHeight="1" x14ac:dyDescent="0.25">
      <c r="K54" s="13" t="s">
        <v>128</v>
      </c>
    </row>
    <row r="55" spans="11:11" ht="111" customHeight="1" x14ac:dyDescent="0.25">
      <c r="K55" s="9" t="s">
        <v>345</v>
      </c>
    </row>
    <row r="56" spans="11:11" ht="111" customHeight="1" x14ac:dyDescent="0.25">
      <c r="K56" s="9" t="s">
        <v>346</v>
      </c>
    </row>
    <row r="57" spans="11:11" ht="111" customHeight="1" x14ac:dyDescent="0.25">
      <c r="K57" s="9" t="s">
        <v>347</v>
      </c>
    </row>
    <row r="58" spans="11:11" ht="111" customHeight="1" x14ac:dyDescent="0.25">
      <c r="K58" s="9" t="s">
        <v>348</v>
      </c>
    </row>
    <row r="59" spans="11:11" ht="111" customHeight="1" x14ac:dyDescent="0.25">
      <c r="K59" s="9" t="s">
        <v>349</v>
      </c>
    </row>
    <row r="60" spans="11:11" ht="111" customHeight="1" x14ac:dyDescent="0.25">
      <c r="K60" s="9" t="s">
        <v>350</v>
      </c>
    </row>
    <row r="61" spans="11:11" ht="111" customHeight="1" x14ac:dyDescent="0.25">
      <c r="K61" s="9" t="s">
        <v>351</v>
      </c>
    </row>
    <row r="62" spans="11:11" ht="111" customHeight="1" x14ac:dyDescent="0.25">
      <c r="K62" s="9" t="s">
        <v>352</v>
      </c>
    </row>
    <row r="63" spans="11:11" ht="111" customHeight="1" x14ac:dyDescent="0.25">
      <c r="K63" s="9" t="s">
        <v>353</v>
      </c>
    </row>
    <row r="64" spans="11:11" ht="111" customHeight="1" x14ac:dyDescent="0.25">
      <c r="K64" s="9" t="s">
        <v>354</v>
      </c>
    </row>
    <row r="65" spans="11:11" ht="111" customHeight="1" x14ac:dyDescent="0.25">
      <c r="K65" s="9" t="s">
        <v>355</v>
      </c>
    </row>
    <row r="66" spans="11:11" ht="111" customHeight="1" x14ac:dyDescent="0.25">
      <c r="K66" s="13" t="s">
        <v>356</v>
      </c>
    </row>
    <row r="67" spans="11:11" ht="111" customHeight="1" x14ac:dyDescent="0.25">
      <c r="K67" s="9" t="s">
        <v>357</v>
      </c>
    </row>
    <row r="68" spans="11:11" ht="111" customHeight="1" x14ac:dyDescent="0.25">
      <c r="K68" s="9" t="s">
        <v>358</v>
      </c>
    </row>
    <row r="69" spans="11:11" ht="111" customHeight="1" x14ac:dyDescent="0.25">
      <c r="K69" s="9" t="s">
        <v>359</v>
      </c>
    </row>
    <row r="70" spans="11:11" ht="111" customHeight="1" x14ac:dyDescent="0.25">
      <c r="K70" s="9" t="s">
        <v>360</v>
      </c>
    </row>
    <row r="71" spans="11:11" ht="111" customHeight="1" x14ac:dyDescent="0.25">
      <c r="K71" s="9" t="s">
        <v>361</v>
      </c>
    </row>
    <row r="72" spans="11:11" ht="111" customHeight="1" x14ac:dyDescent="0.25">
      <c r="K72" s="9" t="s">
        <v>362</v>
      </c>
    </row>
    <row r="73" spans="11:11" ht="111" customHeight="1" x14ac:dyDescent="0.25">
      <c r="K73" s="9" t="s">
        <v>363</v>
      </c>
    </row>
    <row r="74" spans="11:11" ht="111" customHeight="1" x14ac:dyDescent="0.25">
      <c r="K74" s="13" t="s">
        <v>148</v>
      </c>
    </row>
    <row r="75" spans="11:11" ht="111" customHeight="1" x14ac:dyDescent="0.25">
      <c r="K75" s="9" t="s">
        <v>364</v>
      </c>
    </row>
    <row r="76" spans="11:11" ht="111" customHeight="1" x14ac:dyDescent="0.25">
      <c r="K76" s="9" t="s">
        <v>365</v>
      </c>
    </row>
    <row r="77" spans="11:11" ht="111" customHeight="1" x14ac:dyDescent="0.25">
      <c r="K77" s="9" t="s">
        <v>366</v>
      </c>
    </row>
    <row r="78" spans="11:11" ht="111" customHeight="1" x14ac:dyDescent="0.25">
      <c r="K78" s="9" t="s">
        <v>367</v>
      </c>
    </row>
    <row r="79" spans="11:11" ht="111" customHeight="1" x14ac:dyDescent="0.25">
      <c r="K79" s="13" t="s">
        <v>158</v>
      </c>
    </row>
    <row r="80" spans="11:11" ht="111" customHeight="1" x14ac:dyDescent="0.25">
      <c r="K80" s="9" t="s">
        <v>368</v>
      </c>
    </row>
    <row r="81" spans="11:11" ht="111" customHeight="1" x14ac:dyDescent="0.25">
      <c r="K81" s="9" t="s">
        <v>369</v>
      </c>
    </row>
    <row r="82" spans="11:11" ht="111" customHeight="1" x14ac:dyDescent="0.25">
      <c r="K82" s="9" t="s">
        <v>370</v>
      </c>
    </row>
    <row r="83" spans="11:11" ht="111" customHeight="1" x14ac:dyDescent="0.25">
      <c r="K83" s="13" t="s">
        <v>371</v>
      </c>
    </row>
    <row r="84" spans="11:11" ht="111" customHeight="1" x14ac:dyDescent="0.25">
      <c r="K84" s="9" t="s">
        <v>372</v>
      </c>
    </row>
    <row r="85" spans="11:11" ht="111" customHeight="1" x14ac:dyDescent="0.25">
      <c r="K85" s="9" t="s">
        <v>373</v>
      </c>
    </row>
    <row r="86" spans="11:11" ht="111" customHeight="1" x14ac:dyDescent="0.25">
      <c r="K86" s="9" t="s">
        <v>374</v>
      </c>
    </row>
    <row r="87" spans="11:11" ht="111" customHeight="1" x14ac:dyDescent="0.25">
      <c r="K87" s="9" t="s">
        <v>375</v>
      </c>
    </row>
    <row r="88" spans="11:11" ht="111" customHeight="1" x14ac:dyDescent="0.25">
      <c r="K88" s="13" t="s">
        <v>178</v>
      </c>
    </row>
    <row r="89" spans="11:11" ht="111" customHeight="1" x14ac:dyDescent="0.25">
      <c r="K89" s="9" t="s">
        <v>376</v>
      </c>
    </row>
    <row r="90" spans="11:11" ht="111" customHeight="1" x14ac:dyDescent="0.25">
      <c r="K90" s="9" t="s">
        <v>377</v>
      </c>
    </row>
    <row r="91" spans="11:11" ht="111" customHeight="1" x14ac:dyDescent="0.25">
      <c r="K91" s="9" t="s">
        <v>378</v>
      </c>
    </row>
    <row r="92" spans="11:11" ht="111" customHeight="1" x14ac:dyDescent="0.25">
      <c r="K92" s="9" t="s">
        <v>379</v>
      </c>
    </row>
    <row r="93" spans="11:11" ht="111" customHeight="1" x14ac:dyDescent="0.25">
      <c r="K93" s="9" t="s">
        <v>380</v>
      </c>
    </row>
    <row r="94" spans="11:11" ht="111" customHeight="1" x14ac:dyDescent="0.25">
      <c r="K94" s="13" t="s">
        <v>188</v>
      </c>
    </row>
    <row r="95" spans="11:11" ht="111" customHeight="1" x14ac:dyDescent="0.25">
      <c r="K95" s="9" t="s">
        <v>381</v>
      </c>
    </row>
    <row r="96" spans="11:11" ht="111" customHeight="1" x14ac:dyDescent="0.25">
      <c r="K96" s="9" t="s">
        <v>382</v>
      </c>
    </row>
    <row r="97" spans="11:11" ht="111" customHeight="1" x14ac:dyDescent="0.25">
      <c r="K97" s="9" t="s">
        <v>383</v>
      </c>
    </row>
    <row r="98" spans="11:11" ht="111" customHeight="1" x14ac:dyDescent="0.25">
      <c r="K98" s="9" t="s">
        <v>384</v>
      </c>
    </row>
    <row r="99" spans="11:11" ht="111" customHeight="1" x14ac:dyDescent="0.25">
      <c r="K99" s="9" t="s">
        <v>385</v>
      </c>
    </row>
    <row r="100" spans="11:11" ht="111" customHeight="1" x14ac:dyDescent="0.25">
      <c r="K100" s="13" t="s">
        <v>196</v>
      </c>
    </row>
    <row r="101" spans="11:11" ht="111" customHeight="1" x14ac:dyDescent="0.25">
      <c r="K101" s="9" t="s">
        <v>386</v>
      </c>
    </row>
    <row r="102" spans="11:11" ht="111" customHeight="1" x14ac:dyDescent="0.25">
      <c r="K102" s="9" t="s">
        <v>387</v>
      </c>
    </row>
    <row r="103" spans="11:11" ht="111" customHeight="1" x14ac:dyDescent="0.25">
      <c r="K103" s="9" t="s">
        <v>388</v>
      </c>
    </row>
    <row r="104" spans="11:11" ht="111" customHeight="1" x14ac:dyDescent="0.25">
      <c r="K104" s="9" t="s">
        <v>389</v>
      </c>
    </row>
    <row r="105" spans="11:11" ht="111" customHeight="1" x14ac:dyDescent="0.25">
      <c r="K105" s="13" t="s">
        <v>204</v>
      </c>
    </row>
    <row r="106" spans="11:11" ht="111" customHeight="1" x14ac:dyDescent="0.25">
      <c r="K106" s="9" t="s">
        <v>390</v>
      </c>
    </row>
    <row r="107" spans="11:11" ht="111" customHeight="1" x14ac:dyDescent="0.25">
      <c r="K107" s="9" t="s">
        <v>391</v>
      </c>
    </row>
    <row r="108" spans="11:11" ht="111" customHeight="1" x14ac:dyDescent="0.25">
      <c r="K108" s="9" t="s">
        <v>392</v>
      </c>
    </row>
    <row r="109" spans="11:11" ht="111" customHeight="1" x14ac:dyDescent="0.25">
      <c r="K109" s="9" t="s">
        <v>393</v>
      </c>
    </row>
    <row r="110" spans="11:11" ht="111" customHeight="1" x14ac:dyDescent="0.25">
      <c r="K110" s="9" t="s">
        <v>394</v>
      </c>
    </row>
    <row r="111" spans="11:11" ht="111" customHeight="1" x14ac:dyDescent="0.25">
      <c r="K111" s="9" t="s">
        <v>395</v>
      </c>
    </row>
    <row r="112" spans="11:11" ht="111" customHeight="1" x14ac:dyDescent="0.25">
      <c r="K112" s="9" t="s">
        <v>396</v>
      </c>
    </row>
    <row r="113" spans="11:11" ht="111" customHeight="1" x14ac:dyDescent="0.25">
      <c r="K113" s="13" t="s">
        <v>213</v>
      </c>
    </row>
    <row r="114" spans="11:11" ht="111" customHeight="1" x14ac:dyDescent="0.25">
      <c r="K114" s="9" t="s">
        <v>397</v>
      </c>
    </row>
    <row r="115" spans="11:11" ht="111" customHeight="1" x14ac:dyDescent="0.25">
      <c r="K115" s="9" t="s">
        <v>398</v>
      </c>
    </row>
    <row r="116" spans="11:11" ht="111" customHeight="1" x14ac:dyDescent="0.25">
      <c r="K116" s="9" t="s">
        <v>399</v>
      </c>
    </row>
    <row r="117" spans="11:11" ht="111" customHeight="1" x14ac:dyDescent="0.25">
      <c r="K117" s="9" t="s">
        <v>400</v>
      </c>
    </row>
    <row r="118" spans="11:11" ht="111" customHeight="1" x14ac:dyDescent="0.25">
      <c r="K118" s="9" t="s">
        <v>401</v>
      </c>
    </row>
    <row r="119" spans="11:11" ht="111" customHeight="1" x14ac:dyDescent="0.25">
      <c r="K119" s="13" t="s">
        <v>402</v>
      </c>
    </row>
    <row r="120" spans="11:11" ht="111" customHeight="1" x14ac:dyDescent="0.25">
      <c r="K120" s="13" t="s">
        <v>403</v>
      </c>
    </row>
  </sheetData>
  <autoFilter ref="A1:Q120" xr:uid="{00000000-0001-0000-0000-000000000000}"/>
  <dataValidations count="2">
    <dataValidation type="list" allowBlank="1" showInputMessage="1" showErrorMessage="1" sqref="A1" xr:uid="{FCAAF1F7-814E-4897-B541-153B3FD8AE49}">
      <formula1>$A$2:$A$12</formula1>
    </dataValidation>
    <dataValidation type="list" allowBlank="1" showInputMessage="1" showErrorMessage="1" sqref="B1" xr:uid="{43EA19C0-C2A4-47B4-9182-D0B37642654F}">
      <formula1>$B$2:$B$5</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664B-E100-457E-A90F-30875E8426D5}">
  <sheetPr>
    <tabColor theme="0"/>
  </sheetPr>
  <dimension ref="A1:EI103"/>
  <sheetViews>
    <sheetView showGridLines="0" zoomScale="90" zoomScaleNormal="90" workbookViewId="0"/>
  </sheetViews>
  <sheetFormatPr baseColWidth="10" defaultColWidth="0" defaultRowHeight="0" customHeight="1" zeroHeight="1" x14ac:dyDescent="0.25"/>
  <cols>
    <col min="1" max="1" width="1.85546875" style="819" customWidth="1"/>
    <col min="2" max="2" width="18.42578125" style="820" customWidth="1"/>
    <col min="3" max="3" width="15.7109375" style="820" customWidth="1"/>
    <col min="4" max="4" width="44.140625" style="820" customWidth="1"/>
    <col min="5" max="5" width="13.140625" style="820" customWidth="1"/>
    <col min="6" max="6" width="15" style="605" customWidth="1"/>
    <col min="7" max="7" width="21.42578125" style="605" customWidth="1"/>
    <col min="8" max="8" width="25.140625" style="820" customWidth="1"/>
    <col min="9" max="9" width="42.85546875" style="820" customWidth="1"/>
    <col min="10" max="10" width="15.5703125" style="820" customWidth="1"/>
    <col min="11" max="11" width="27.7109375" style="820" customWidth="1"/>
    <col min="12" max="12" width="28.85546875" style="605" customWidth="1"/>
    <col min="13" max="13" width="83.7109375" style="605" customWidth="1"/>
    <col min="14" max="14" width="17.7109375" style="605" customWidth="1"/>
    <col min="15" max="15" width="30.42578125" style="605" customWidth="1"/>
    <col min="16" max="16" width="11.42578125" style="605" customWidth="1"/>
    <col min="17" max="17" width="9.42578125" style="605" bestFit="1" customWidth="1"/>
    <col min="18" max="18" width="10" style="605" customWidth="1"/>
    <col min="19" max="19" width="11.5703125" style="820" bestFit="1" customWidth="1"/>
    <col min="20" max="20" width="8.42578125" style="605" bestFit="1" customWidth="1"/>
    <col min="21" max="22" width="12.85546875" style="605" customWidth="1"/>
    <col min="23" max="23" width="12" style="605" customWidth="1"/>
    <col min="24" max="24" width="102.140625" style="605" customWidth="1"/>
    <col min="25" max="25" width="32.28515625" style="821" customWidth="1"/>
    <col min="26" max="27" width="13.140625" style="605" customWidth="1"/>
    <col min="28" max="28" width="12" style="605" customWidth="1"/>
    <col min="29" max="29" width="102.28515625" style="605" customWidth="1"/>
    <col min="30" max="30" width="28.5703125" style="605" customWidth="1"/>
    <col min="31" max="32" width="14.140625" style="605" customWidth="1"/>
    <col min="33" max="33" width="11.7109375" style="605" customWidth="1"/>
    <col min="34" max="34" width="120.85546875" style="605" customWidth="1"/>
    <col min="35" max="35" width="29.140625" style="605" customWidth="1"/>
    <col min="36" max="37" width="13.5703125" style="605" customWidth="1"/>
    <col min="38" max="38" width="12" style="605" customWidth="1"/>
    <col min="39" max="39" width="103" style="605" customWidth="1"/>
    <col min="40" max="40" width="28.7109375" style="821" customWidth="1"/>
    <col min="41" max="42" width="14.7109375" style="605" customWidth="1"/>
    <col min="43" max="43" width="12" style="605" customWidth="1"/>
    <col min="44" max="44" width="122.140625" style="605" customWidth="1"/>
    <col min="45" max="45" width="32.85546875" style="605" customWidth="1"/>
    <col min="46" max="47" width="14.140625" style="605" customWidth="1"/>
    <col min="48" max="48" width="11.7109375" style="605" customWidth="1"/>
    <col min="49" max="49" width="220.5703125" style="605" customWidth="1"/>
    <col min="50" max="50" width="44.42578125" style="605" customWidth="1"/>
    <col min="51" max="54" width="11.7109375" style="605" customWidth="1"/>
    <col min="55" max="55" width="15.7109375" style="605" customWidth="1"/>
    <col min="56" max="59" width="11.7109375" style="605" customWidth="1"/>
    <col min="60" max="60" width="17.42578125" style="605" customWidth="1"/>
    <col min="61" max="64" width="11.7109375" style="605" customWidth="1"/>
    <col min="65" max="65" width="17.85546875" style="605" customWidth="1"/>
    <col min="66" max="69" width="11.7109375" style="605" customWidth="1"/>
    <col min="70" max="70" width="18.140625" style="605" customWidth="1"/>
    <col min="71" max="74" width="11.7109375" style="605" customWidth="1"/>
    <col min="75" max="75" width="19.5703125" style="605" customWidth="1"/>
    <col min="76" max="79" width="11.7109375" style="605" customWidth="1"/>
    <col min="80" max="80" width="18.85546875" style="605" customWidth="1"/>
    <col min="81" max="81" width="13.28515625" style="605" customWidth="1"/>
    <col min="82" max="82" width="4.42578125" style="605" customWidth="1"/>
    <col min="83" max="88" width="18.140625" style="605" customWidth="1"/>
    <col min="89" max="89" width="61" style="605" customWidth="1"/>
    <col min="90" max="90" width="3.28515625" style="605" customWidth="1"/>
    <col min="91" max="139" width="0" style="819" hidden="1" customWidth="1"/>
    <col min="140" max="16384" width="11.42578125" style="819" hidden="1"/>
  </cols>
  <sheetData>
    <row r="1" spans="2:89" s="20" customFormat="1" ht="4.5" customHeight="1" x14ac:dyDescent="0.25">
      <c r="B1" s="21"/>
      <c r="C1" s="21"/>
    </row>
    <row r="2" spans="2:89" s="541" customFormat="1" ht="32.25" customHeight="1" x14ac:dyDescent="0.2">
      <c r="B2" s="534"/>
      <c r="C2" s="535"/>
      <c r="D2" s="536" t="s">
        <v>2456</v>
      </c>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7" t="s">
        <v>2457</v>
      </c>
      <c r="CA2" s="538"/>
      <c r="CB2" s="538"/>
      <c r="CC2" s="539"/>
      <c r="CD2" s="540"/>
    </row>
    <row r="3" spans="2:89" s="541" customFormat="1" ht="32.25" customHeight="1" x14ac:dyDescent="0.2">
      <c r="B3" s="542"/>
      <c r="C3" s="543"/>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7" t="s">
        <v>2458</v>
      </c>
      <c r="CA3" s="538"/>
      <c r="CB3" s="538"/>
      <c r="CC3" s="539"/>
      <c r="CD3" s="540"/>
    </row>
    <row r="4" spans="2:89" s="541" customFormat="1" ht="32.25" customHeight="1" x14ac:dyDescent="0.2">
      <c r="B4" s="542"/>
      <c r="C4" s="543"/>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7" t="s">
        <v>2459</v>
      </c>
      <c r="CA4" s="538"/>
      <c r="CB4" s="538"/>
      <c r="CC4" s="539"/>
      <c r="CD4" s="540"/>
    </row>
    <row r="5" spans="2:89" s="541" customFormat="1" ht="32.25" customHeight="1" x14ac:dyDescent="0.2">
      <c r="B5" s="544"/>
      <c r="C5" s="545"/>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7" t="s">
        <v>422</v>
      </c>
      <c r="CA5" s="538"/>
      <c r="CB5" s="538"/>
      <c r="CC5" s="539"/>
      <c r="CD5" s="540"/>
    </row>
    <row r="6" spans="2:89" s="20" customFormat="1" ht="7.5" customHeight="1" x14ac:dyDescent="0.25">
      <c r="B6" s="21"/>
      <c r="C6" s="21"/>
      <c r="CC6" s="540"/>
      <c r="CD6" s="540"/>
    </row>
    <row r="7" spans="2:89" s="20" customFormat="1" ht="15" customHeight="1" x14ac:dyDescent="0.25">
      <c r="B7" s="546" t="s">
        <v>2460</v>
      </c>
      <c r="C7" s="547"/>
      <c r="D7" s="548" t="s">
        <v>2461</v>
      </c>
      <c r="E7" s="549" t="s">
        <v>2462</v>
      </c>
      <c r="F7" s="550"/>
      <c r="G7" s="551">
        <v>2023</v>
      </c>
    </row>
    <row r="8" spans="2:89" s="20" customFormat="1" ht="15" customHeight="1" x14ac:dyDescent="0.25">
      <c r="B8" s="552"/>
      <c r="C8" s="553"/>
      <c r="D8" s="548" t="s">
        <v>2463</v>
      </c>
      <c r="E8" s="554" t="s">
        <v>2464</v>
      </c>
      <c r="F8" s="555"/>
      <c r="G8" s="556"/>
    </row>
    <row r="9" spans="2:89" s="557" customFormat="1" ht="7.5" customHeight="1" x14ac:dyDescent="0.25"/>
    <row r="10" spans="2:89" s="540" customFormat="1" ht="22.5" customHeight="1" x14ac:dyDescent="0.25">
      <c r="B10" s="558" t="s">
        <v>2465</v>
      </c>
      <c r="C10" s="559"/>
      <c r="D10" s="559"/>
      <c r="E10" s="559"/>
      <c r="F10" s="559"/>
      <c r="G10" s="559"/>
      <c r="H10" s="559"/>
      <c r="I10" s="559"/>
      <c r="J10" s="559"/>
      <c r="K10" s="559"/>
      <c r="L10" s="559"/>
      <c r="M10" s="559"/>
      <c r="N10" s="559"/>
      <c r="O10" s="559"/>
      <c r="P10" s="559"/>
      <c r="Q10" s="559"/>
      <c r="R10" s="559"/>
      <c r="S10" s="559"/>
      <c r="T10" s="559"/>
      <c r="U10" s="560" t="s">
        <v>2466</v>
      </c>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561"/>
      <c r="BW10" s="561"/>
      <c r="BX10" s="561"/>
      <c r="BY10" s="561"/>
      <c r="BZ10" s="561"/>
      <c r="CA10" s="561"/>
      <c r="CB10" s="562"/>
      <c r="CC10" s="563"/>
      <c r="CE10" s="564" t="s">
        <v>2467</v>
      </c>
      <c r="CF10" s="565"/>
      <c r="CG10" s="566"/>
      <c r="CH10" s="567" t="s">
        <v>2468</v>
      </c>
      <c r="CI10" s="567"/>
      <c r="CJ10" s="567"/>
      <c r="CK10" s="567"/>
    </row>
    <row r="11" spans="2:89" s="563" customFormat="1" ht="19.5" customHeight="1" x14ac:dyDescent="0.25">
      <c r="B11" s="568" t="s">
        <v>2469</v>
      </c>
      <c r="C11" s="568"/>
      <c r="D11" s="568"/>
      <c r="E11" s="568" t="s">
        <v>2470</v>
      </c>
      <c r="F11" s="568"/>
      <c r="G11" s="568"/>
      <c r="H11" s="568"/>
      <c r="I11" s="568"/>
      <c r="J11" s="568" t="s">
        <v>2471</v>
      </c>
      <c r="K11" s="568"/>
      <c r="L11" s="568"/>
      <c r="M11" s="568"/>
      <c r="N11" s="568"/>
      <c r="O11" s="568"/>
      <c r="P11" s="568"/>
      <c r="Q11" s="568"/>
      <c r="R11" s="569" t="s">
        <v>2472</v>
      </c>
      <c r="S11" s="569"/>
      <c r="T11" s="569"/>
      <c r="U11" s="570" t="s">
        <v>2462</v>
      </c>
      <c r="V11" s="571"/>
      <c r="W11" s="571"/>
      <c r="X11" s="571"/>
      <c r="Y11" s="571"/>
      <c r="Z11" s="570" t="s">
        <v>2473</v>
      </c>
      <c r="AA11" s="571"/>
      <c r="AB11" s="571"/>
      <c r="AC11" s="571"/>
      <c r="AD11" s="572"/>
      <c r="AE11" s="571" t="s">
        <v>2474</v>
      </c>
      <c r="AF11" s="571"/>
      <c r="AG11" s="571"/>
      <c r="AH11" s="571"/>
      <c r="AI11" s="571"/>
      <c r="AJ11" s="570" t="s">
        <v>2475</v>
      </c>
      <c r="AK11" s="571"/>
      <c r="AL11" s="571"/>
      <c r="AM11" s="571"/>
      <c r="AN11" s="572"/>
      <c r="AO11" s="571" t="s">
        <v>2476</v>
      </c>
      <c r="AP11" s="571"/>
      <c r="AQ11" s="571"/>
      <c r="AR11" s="571"/>
      <c r="AS11" s="571"/>
      <c r="AT11" s="570" t="s">
        <v>2464</v>
      </c>
      <c r="AU11" s="571"/>
      <c r="AV11" s="571"/>
      <c r="AW11" s="571"/>
      <c r="AX11" s="572"/>
      <c r="AY11" s="571" t="s">
        <v>2477</v>
      </c>
      <c r="AZ11" s="571"/>
      <c r="BA11" s="571"/>
      <c r="BB11" s="571"/>
      <c r="BC11" s="571"/>
      <c r="BD11" s="570" t="s">
        <v>2478</v>
      </c>
      <c r="BE11" s="571"/>
      <c r="BF11" s="571"/>
      <c r="BG11" s="571"/>
      <c r="BH11" s="572"/>
      <c r="BI11" s="571" t="s">
        <v>2479</v>
      </c>
      <c r="BJ11" s="571"/>
      <c r="BK11" s="571"/>
      <c r="BL11" s="571"/>
      <c r="BM11" s="571"/>
      <c r="BN11" s="570" t="s">
        <v>2480</v>
      </c>
      <c r="BO11" s="571"/>
      <c r="BP11" s="571"/>
      <c r="BQ11" s="571"/>
      <c r="BR11" s="572"/>
      <c r="BS11" s="571" t="s">
        <v>2481</v>
      </c>
      <c r="BT11" s="571"/>
      <c r="BU11" s="571"/>
      <c r="BV11" s="571"/>
      <c r="BW11" s="572"/>
      <c r="BX11" s="570" t="s">
        <v>2482</v>
      </c>
      <c r="BY11" s="571"/>
      <c r="BZ11" s="571"/>
      <c r="CA11" s="571"/>
      <c r="CB11" s="572"/>
      <c r="CE11" s="573"/>
      <c r="CF11" s="574"/>
      <c r="CG11" s="575"/>
      <c r="CH11" s="567"/>
      <c r="CI11" s="567"/>
      <c r="CJ11" s="567"/>
      <c r="CK11" s="567"/>
    </row>
    <row r="12" spans="2:89" s="582" customFormat="1" ht="48.75" customHeight="1" x14ac:dyDescent="0.25">
      <c r="B12" s="576" t="s">
        <v>2483</v>
      </c>
      <c r="C12" s="576" t="s">
        <v>9</v>
      </c>
      <c r="D12" s="576" t="s">
        <v>2484</v>
      </c>
      <c r="E12" s="576" t="s">
        <v>2485</v>
      </c>
      <c r="F12" s="577" t="s">
        <v>2486</v>
      </c>
      <c r="G12" s="576" t="s">
        <v>2487</v>
      </c>
      <c r="H12" s="576" t="s">
        <v>2488</v>
      </c>
      <c r="I12" s="576" t="s">
        <v>2489</v>
      </c>
      <c r="J12" s="576" t="s">
        <v>2490</v>
      </c>
      <c r="K12" s="576" t="s">
        <v>2491</v>
      </c>
      <c r="L12" s="576" t="s">
        <v>2492</v>
      </c>
      <c r="M12" s="576" t="s">
        <v>2493</v>
      </c>
      <c r="N12" s="576" t="s">
        <v>2494</v>
      </c>
      <c r="O12" s="576" t="s">
        <v>2495</v>
      </c>
      <c r="P12" s="576" t="s">
        <v>2496</v>
      </c>
      <c r="Q12" s="576" t="s">
        <v>2497</v>
      </c>
      <c r="R12" s="576" t="s">
        <v>2498</v>
      </c>
      <c r="S12" s="576" t="s">
        <v>2499</v>
      </c>
      <c r="T12" s="576" t="s">
        <v>2500</v>
      </c>
      <c r="U12" s="578" t="str">
        <f>U11&amp;" ejecutado"</f>
        <v>Enero ejecutado</v>
      </c>
      <c r="V12" s="578" t="str">
        <f>U11&amp;" programado"</f>
        <v>Enero programado</v>
      </c>
      <c r="W12" s="579" t="str">
        <f>U11&amp;" resultado"</f>
        <v>Enero resultado</v>
      </c>
      <c r="X12" s="580" t="str">
        <f>U11&amp;" análisis mensual"</f>
        <v>Enero análisis mensual</v>
      </c>
      <c r="Y12" s="580" t="str">
        <f>U11&amp;" verificación segunda línea de defensa"</f>
        <v>Enero verificación segunda línea de defensa</v>
      </c>
      <c r="Z12" s="579" t="str">
        <f>Z11&amp;" ejecutado"</f>
        <v>Febrero ejecutado</v>
      </c>
      <c r="AA12" s="579" t="str">
        <f>Z11&amp;" programado"</f>
        <v>Febrero programado</v>
      </c>
      <c r="AB12" s="579" t="str">
        <f>Z11&amp;" resultado"</f>
        <v>Febrero resultado</v>
      </c>
      <c r="AC12" s="580" t="str">
        <f>Z11&amp;" análisis mensual"</f>
        <v>Febrero análisis mensual</v>
      </c>
      <c r="AD12" s="580" t="str">
        <f>Z11&amp;" verificación segunda línea de defensa"</f>
        <v>Febrero verificación segunda línea de defensa</v>
      </c>
      <c r="AE12" s="580" t="str">
        <f>AE11&amp;" ejecutado"</f>
        <v>Marzo ejecutado</v>
      </c>
      <c r="AF12" s="579" t="str">
        <f>AE11&amp;" programado"</f>
        <v>Marzo programado</v>
      </c>
      <c r="AG12" s="579" t="str">
        <f>AE11&amp;" resultado"</f>
        <v>Marzo resultado</v>
      </c>
      <c r="AH12" s="580" t="str">
        <f>AE11&amp;" análisis mensual"</f>
        <v>Marzo análisis mensual</v>
      </c>
      <c r="AI12" s="580" t="str">
        <f>AE11&amp;" verificación segunda línea de defensa"</f>
        <v>Marzo verificación segunda línea de defensa</v>
      </c>
      <c r="AJ12" s="579" t="str">
        <f>AJ11&amp;" ejecutado"</f>
        <v>Abril ejecutado</v>
      </c>
      <c r="AK12" s="579" t="str">
        <f>AJ11&amp;" programado"</f>
        <v>Abril programado</v>
      </c>
      <c r="AL12" s="579" t="str">
        <f>AJ11&amp;" resultado"</f>
        <v>Abril resultado</v>
      </c>
      <c r="AM12" s="580" t="str">
        <f>AJ11&amp;" análisis mensual"</f>
        <v>Abril análisis mensual</v>
      </c>
      <c r="AN12" s="579" t="str">
        <f>AJ11&amp;" verificación segunda línea de defensa"</f>
        <v>Abril verificación segunda línea de defensa</v>
      </c>
      <c r="AO12" s="581" t="str">
        <f>AO11&amp;" ejecutado"</f>
        <v>Mayo ejecutado</v>
      </c>
      <c r="AP12" s="579" t="str">
        <f>AO11&amp;" programado"</f>
        <v>Mayo programado</v>
      </c>
      <c r="AQ12" s="579" t="str">
        <f>AO11&amp;" resultado"</f>
        <v>Mayo resultado</v>
      </c>
      <c r="AR12" s="580" t="str">
        <f>AO11&amp;" análisis mensual"</f>
        <v>Mayo análisis mensual</v>
      </c>
      <c r="AS12" s="580" t="str">
        <f>AO11&amp;" verificación segunda línea de defensa"</f>
        <v>Mayo verificación segunda línea de defensa</v>
      </c>
      <c r="AT12" s="579" t="str">
        <f>AT11&amp;" ejecutado"</f>
        <v>Junio ejecutado</v>
      </c>
      <c r="AU12" s="579" t="str">
        <f>AT11&amp;" programado"</f>
        <v>Junio programado</v>
      </c>
      <c r="AV12" s="579" t="str">
        <f>AT11&amp;" resultado"</f>
        <v>Junio resultado</v>
      </c>
      <c r="AW12" s="580" t="str">
        <f>AT11&amp;" análisis mensual"</f>
        <v>Junio análisis mensual</v>
      </c>
      <c r="AX12" s="579" t="str">
        <f>AT11&amp;" verificación segunda línea de defensa"</f>
        <v>Junio verificación segunda línea de defensa</v>
      </c>
      <c r="AY12" s="581" t="str">
        <f>AY11&amp;" ejecutado"</f>
        <v>Julio ejecutado</v>
      </c>
      <c r="AZ12" s="579" t="str">
        <f>AY11&amp;" programado"</f>
        <v>Julio programado</v>
      </c>
      <c r="BA12" s="579" t="str">
        <f>AY11&amp;" resultado"</f>
        <v>Julio resultado</v>
      </c>
      <c r="BB12" s="580" t="str">
        <f>AY11&amp;" análisis mensual"</f>
        <v>Julio análisis mensual</v>
      </c>
      <c r="BC12" s="580" t="str">
        <f>AY11&amp;" verificación segunda línea de defensa"</f>
        <v>Julio verificación segunda línea de defensa</v>
      </c>
      <c r="BD12" s="579" t="str">
        <f>BD11&amp;" ejecutado"</f>
        <v>Agosto ejecutado</v>
      </c>
      <c r="BE12" s="579" t="str">
        <f>BD11&amp;" programado"</f>
        <v>Agosto programado</v>
      </c>
      <c r="BF12" s="579" t="str">
        <f>BD11&amp;" resultado"</f>
        <v>Agosto resultado</v>
      </c>
      <c r="BG12" s="580" t="str">
        <f>BD11&amp;" análisis mensual"</f>
        <v>Agosto análisis mensual</v>
      </c>
      <c r="BH12" s="579" t="str">
        <f>BD11&amp;" verificación segunda línea de defensa"</f>
        <v>Agosto verificación segunda línea de defensa</v>
      </c>
      <c r="BI12" s="581" t="str">
        <f>BI11&amp;" ejecutado"</f>
        <v>Septiembre ejecutado</v>
      </c>
      <c r="BJ12" s="579" t="str">
        <f>BI11&amp;" programado"</f>
        <v>Septiembre programado</v>
      </c>
      <c r="BK12" s="579" t="str">
        <f>BI11&amp;" resultado"</f>
        <v>Septiembre resultado</v>
      </c>
      <c r="BL12" s="580" t="str">
        <f>BI11&amp;" análisis mensual"</f>
        <v>Septiembre análisis mensual</v>
      </c>
      <c r="BM12" s="580" t="str">
        <f>BI11&amp;" verificación segunda línea de defensa"</f>
        <v>Septiembre verificación segunda línea de defensa</v>
      </c>
      <c r="BN12" s="579" t="str">
        <f>BN11&amp;" ejecutado"</f>
        <v>Octubre ejecutado</v>
      </c>
      <c r="BO12" s="579" t="str">
        <f>BN11&amp;" programado"</f>
        <v>Octubre programado</v>
      </c>
      <c r="BP12" s="579" t="str">
        <f>BN11&amp;" resultado"</f>
        <v>Octubre resultado</v>
      </c>
      <c r="BQ12" s="580" t="str">
        <f>BN11&amp;" análisis mensual"</f>
        <v>Octubre análisis mensual</v>
      </c>
      <c r="BR12" s="579" t="str">
        <f>BN11&amp;" verificación segunda línea de defensa"</f>
        <v>Octubre verificación segunda línea de defensa</v>
      </c>
      <c r="BS12" s="581" t="str">
        <f>BS11&amp;" ejecutado"</f>
        <v>Noviembre ejecutado</v>
      </c>
      <c r="BT12" s="579" t="str">
        <f>BS11&amp;" programado"</f>
        <v>Noviembre programado</v>
      </c>
      <c r="BU12" s="579" t="str">
        <f>BS11&amp;" resultado"</f>
        <v>Noviembre resultado</v>
      </c>
      <c r="BV12" s="580" t="str">
        <f>BS11&amp;" análisis mensual"</f>
        <v>Noviembre análisis mensual</v>
      </c>
      <c r="BW12" s="580" t="str">
        <f>BS11&amp;" verificación segunda línea de defensa"</f>
        <v>Noviembre verificación segunda línea de defensa</v>
      </c>
      <c r="BX12" s="579" t="str">
        <f>BX11&amp;" ejecutado"</f>
        <v>Diciembre ejecutado</v>
      </c>
      <c r="BY12" s="579" t="str">
        <f>BX11&amp;" programado"</f>
        <v>Diciembre programado</v>
      </c>
      <c r="BZ12" s="579" t="str">
        <f>BX11&amp;" resultado"</f>
        <v>Diciembre resultado</v>
      </c>
      <c r="CA12" s="580" t="str">
        <f>BX11&amp;" análisis mensual"</f>
        <v>Diciembre análisis mensual</v>
      </c>
      <c r="CB12" s="579" t="str">
        <f>BX11&amp;" verificación segunda línea de defensa"</f>
        <v>Diciembre verificación segunda línea de defensa</v>
      </c>
      <c r="CC12" s="581" t="s">
        <v>2501</v>
      </c>
      <c r="CE12" s="583" t="s">
        <v>2502</v>
      </c>
      <c r="CF12" s="583" t="s">
        <v>2503</v>
      </c>
      <c r="CG12" s="583" t="s">
        <v>2504</v>
      </c>
      <c r="CH12" s="583" t="s">
        <v>2505</v>
      </c>
      <c r="CI12" s="583" t="s">
        <v>2506</v>
      </c>
      <c r="CJ12" s="583" t="s">
        <v>2507</v>
      </c>
      <c r="CK12" s="583" t="s">
        <v>2508</v>
      </c>
    </row>
    <row r="13" spans="2:89" s="605" customFormat="1" ht="240" x14ac:dyDescent="0.25">
      <c r="B13" s="584" t="s">
        <v>24</v>
      </c>
      <c r="C13" s="585" t="s">
        <v>2509</v>
      </c>
      <c r="D13" s="586" t="s">
        <v>65</v>
      </c>
      <c r="E13" s="587" t="s">
        <v>2510</v>
      </c>
      <c r="F13" s="588" t="s">
        <v>2511</v>
      </c>
      <c r="G13" s="586" t="s">
        <v>2512</v>
      </c>
      <c r="H13" s="586" t="s">
        <v>2513</v>
      </c>
      <c r="I13" s="586" t="s">
        <v>2514</v>
      </c>
      <c r="J13" s="589" t="s">
        <v>2515</v>
      </c>
      <c r="K13" s="586" t="s">
        <v>2516</v>
      </c>
      <c r="L13" s="586" t="s">
        <v>2517</v>
      </c>
      <c r="M13" s="586" t="s">
        <v>2518</v>
      </c>
      <c r="N13" s="584" t="s">
        <v>2519</v>
      </c>
      <c r="O13" s="590" t="s">
        <v>2520</v>
      </c>
      <c r="P13" s="591" t="s">
        <v>1538</v>
      </c>
      <c r="Q13" s="592" t="s">
        <v>30</v>
      </c>
      <c r="R13" s="593">
        <v>0.95</v>
      </c>
      <c r="S13" s="594" t="s">
        <v>2519</v>
      </c>
      <c r="T13" s="595">
        <v>1</v>
      </c>
      <c r="U13" s="596"/>
      <c r="V13" s="596"/>
      <c r="W13" s="593"/>
      <c r="X13" s="597" t="s">
        <v>2521</v>
      </c>
      <c r="Y13" s="598" t="s">
        <v>2522</v>
      </c>
      <c r="Z13" s="596"/>
      <c r="AA13" s="596"/>
      <c r="AB13" s="593"/>
      <c r="AC13" s="597" t="s">
        <v>2523</v>
      </c>
      <c r="AD13" s="598" t="s">
        <v>2522</v>
      </c>
      <c r="AE13" s="596">
        <v>6853</v>
      </c>
      <c r="AF13" s="599">
        <v>8194</v>
      </c>
      <c r="AG13" s="593">
        <f t="shared" ref="AG13" si="0">+AE13/AF13</f>
        <v>0.83634366609714428</v>
      </c>
      <c r="AH13" s="598" t="s">
        <v>2524</v>
      </c>
      <c r="AI13" s="600" t="s">
        <v>2525</v>
      </c>
      <c r="AJ13" s="596"/>
      <c r="AK13" s="596"/>
      <c r="AL13" s="593"/>
      <c r="AM13" s="598" t="s">
        <v>2526</v>
      </c>
      <c r="AN13" s="600" t="s">
        <v>2527</v>
      </c>
      <c r="AO13" s="599"/>
      <c r="AP13" s="596"/>
      <c r="AQ13" s="593"/>
      <c r="AR13" s="598" t="s">
        <v>2528</v>
      </c>
      <c r="AS13" s="600" t="s">
        <v>2529</v>
      </c>
      <c r="AT13" s="596">
        <v>7324</v>
      </c>
      <c r="AU13" s="596">
        <v>15466</v>
      </c>
      <c r="AV13" s="593">
        <f>AT13/AU13</f>
        <v>0.4735548946075262</v>
      </c>
      <c r="AW13" s="598" t="s">
        <v>2530</v>
      </c>
      <c r="AX13" s="600" t="s">
        <v>2531</v>
      </c>
      <c r="AY13" s="599"/>
      <c r="AZ13" s="596"/>
      <c r="BA13" s="593"/>
      <c r="BB13" s="601"/>
      <c r="BC13" s="602"/>
      <c r="BD13" s="596"/>
      <c r="BE13" s="596"/>
      <c r="BF13" s="593"/>
      <c r="BG13" s="593"/>
      <c r="BH13" s="603"/>
      <c r="BI13" s="599"/>
      <c r="BJ13" s="596"/>
      <c r="BK13" s="593"/>
      <c r="BL13" s="601"/>
      <c r="BM13" s="602"/>
      <c r="BN13" s="596"/>
      <c r="BO13" s="596"/>
      <c r="BP13" s="593"/>
      <c r="BQ13" s="593"/>
      <c r="BR13" s="603"/>
      <c r="BS13" s="599"/>
      <c r="BT13" s="596"/>
      <c r="BU13" s="593"/>
      <c r="BV13" s="593"/>
      <c r="BW13" s="603"/>
      <c r="BX13" s="596"/>
      <c r="BY13" s="596"/>
      <c r="BZ13" s="593"/>
      <c r="CA13" s="593"/>
      <c r="CB13" s="603"/>
      <c r="CC13" s="604"/>
      <c r="CE13" s="606">
        <f>AE13+AT13+BI13+BX13</f>
        <v>14177</v>
      </c>
      <c r="CF13" s="606">
        <f>AF13+AU13+BJ13+BY13</f>
        <v>23660</v>
      </c>
      <c r="CG13" s="607">
        <f>+CE13/CF13</f>
        <v>0.59919695688926455</v>
      </c>
      <c r="CH13" s="607">
        <f>+CG13</f>
        <v>0.59919695688926455</v>
      </c>
      <c r="CI13" s="607">
        <f>+T13</f>
        <v>1</v>
      </c>
      <c r="CJ13" s="607">
        <f>+CH13/CI13</f>
        <v>0.59919695688926455</v>
      </c>
      <c r="CK13" s="608"/>
    </row>
    <row r="14" spans="2:89" s="605" customFormat="1" ht="270.75" customHeight="1" x14ac:dyDescent="0.25">
      <c r="B14" s="584" t="s">
        <v>24</v>
      </c>
      <c r="C14" s="585" t="s">
        <v>2509</v>
      </c>
      <c r="D14" s="586" t="s">
        <v>65</v>
      </c>
      <c r="E14" s="587" t="s">
        <v>2532</v>
      </c>
      <c r="F14" s="588" t="s">
        <v>2511</v>
      </c>
      <c r="G14" s="586" t="s">
        <v>2533</v>
      </c>
      <c r="H14" s="586" t="s">
        <v>2534</v>
      </c>
      <c r="I14" s="586" t="s">
        <v>2535</v>
      </c>
      <c r="J14" s="589" t="s">
        <v>2536</v>
      </c>
      <c r="K14" s="586" t="s">
        <v>2537</v>
      </c>
      <c r="L14" s="586" t="s">
        <v>2538</v>
      </c>
      <c r="M14" s="586" t="s">
        <v>2539</v>
      </c>
      <c r="N14" s="584" t="s">
        <v>2519</v>
      </c>
      <c r="O14" s="590" t="s">
        <v>2540</v>
      </c>
      <c r="P14" s="591" t="s">
        <v>1538</v>
      </c>
      <c r="Q14" s="592" t="s">
        <v>30</v>
      </c>
      <c r="R14" s="593">
        <v>0.97</v>
      </c>
      <c r="S14" s="594" t="s">
        <v>2519</v>
      </c>
      <c r="T14" s="595">
        <v>1</v>
      </c>
      <c r="U14" s="596"/>
      <c r="V14" s="596"/>
      <c r="W14" s="593"/>
      <c r="X14" s="597" t="s">
        <v>2541</v>
      </c>
      <c r="Y14" s="598" t="s">
        <v>2522</v>
      </c>
      <c r="Z14" s="596"/>
      <c r="AA14" s="596"/>
      <c r="AB14" s="593"/>
      <c r="AC14" s="597" t="s">
        <v>2542</v>
      </c>
      <c r="AD14" s="598" t="s">
        <v>2522</v>
      </c>
      <c r="AE14" s="596">
        <v>181</v>
      </c>
      <c r="AF14" s="599">
        <v>183</v>
      </c>
      <c r="AG14" s="593">
        <v>0.99</v>
      </c>
      <c r="AH14" s="598" t="s">
        <v>2543</v>
      </c>
      <c r="AI14" s="600" t="s">
        <v>2544</v>
      </c>
      <c r="AJ14" s="596"/>
      <c r="AK14" s="596"/>
      <c r="AL14" s="593"/>
      <c r="AM14" s="598" t="s">
        <v>2545</v>
      </c>
      <c r="AN14" s="600" t="s">
        <v>2527</v>
      </c>
      <c r="AO14" s="599"/>
      <c r="AP14" s="596"/>
      <c r="AQ14" s="593"/>
      <c r="AR14" s="598" t="s">
        <v>2546</v>
      </c>
      <c r="AS14" s="600" t="s">
        <v>2529</v>
      </c>
      <c r="AT14" s="596">
        <v>194</v>
      </c>
      <c r="AU14" s="596">
        <v>198</v>
      </c>
      <c r="AV14" s="593">
        <f>AT14/AU14</f>
        <v>0.97979797979797978</v>
      </c>
      <c r="AW14" s="598" t="s">
        <v>2547</v>
      </c>
      <c r="AX14" s="600" t="s">
        <v>2548</v>
      </c>
      <c r="AY14" s="599"/>
      <c r="AZ14" s="596"/>
      <c r="BA14" s="593"/>
      <c r="BB14" s="601"/>
      <c r="BC14" s="602"/>
      <c r="BD14" s="596"/>
      <c r="BE14" s="596"/>
      <c r="BF14" s="593"/>
      <c r="BG14" s="593"/>
      <c r="BH14" s="603"/>
      <c r="BI14" s="599"/>
      <c r="BJ14" s="596"/>
      <c r="BK14" s="593"/>
      <c r="BL14" s="601"/>
      <c r="BM14" s="602"/>
      <c r="BN14" s="596"/>
      <c r="BO14" s="596"/>
      <c r="BP14" s="593"/>
      <c r="BQ14" s="593"/>
      <c r="BR14" s="603"/>
      <c r="BS14" s="599"/>
      <c r="BT14" s="596"/>
      <c r="BU14" s="593"/>
      <c r="BV14" s="593"/>
      <c r="BW14" s="603"/>
      <c r="BX14" s="596"/>
      <c r="BY14" s="596"/>
      <c r="BZ14" s="593"/>
      <c r="CA14" s="593"/>
      <c r="CB14" s="603"/>
      <c r="CC14" s="604"/>
      <c r="CE14" s="608">
        <f>AE14+AT14+BI14+BX14</f>
        <v>375</v>
      </c>
      <c r="CF14" s="608">
        <f t="shared" ref="CF14" si="1">+V14+AA14+AF14+AK14+AP14+AU14+AZ14+BE14+BJ14+BO14+BT14+BY14</f>
        <v>381</v>
      </c>
      <c r="CG14" s="607">
        <f>+CE14/CF14</f>
        <v>0.98425196850393704</v>
      </c>
      <c r="CH14" s="607">
        <f>+CG14</f>
        <v>0.98425196850393704</v>
      </c>
      <c r="CI14" s="607">
        <f>+T14</f>
        <v>1</v>
      </c>
      <c r="CJ14" s="607">
        <f>+CH14/CI14</f>
        <v>0.98425196850393704</v>
      </c>
      <c r="CK14" s="608"/>
    </row>
    <row r="15" spans="2:89" s="605" customFormat="1" ht="200.25" customHeight="1" x14ac:dyDescent="0.25">
      <c r="B15" s="584" t="s">
        <v>24</v>
      </c>
      <c r="C15" s="585" t="s">
        <v>70</v>
      </c>
      <c r="D15" s="586" t="s">
        <v>65</v>
      </c>
      <c r="E15" s="587" t="s">
        <v>2549</v>
      </c>
      <c r="F15" s="588" t="s">
        <v>1859</v>
      </c>
      <c r="G15" s="586" t="s">
        <v>2550</v>
      </c>
      <c r="H15" s="586" t="s">
        <v>2551</v>
      </c>
      <c r="I15" s="586" t="s">
        <v>2552</v>
      </c>
      <c r="J15" s="589" t="s">
        <v>2515</v>
      </c>
      <c r="K15" s="586" t="s">
        <v>2553</v>
      </c>
      <c r="L15" s="586" t="s">
        <v>2554</v>
      </c>
      <c r="M15" s="586" t="s">
        <v>2555</v>
      </c>
      <c r="N15" s="584" t="s">
        <v>2519</v>
      </c>
      <c r="O15" s="590" t="s">
        <v>2556</v>
      </c>
      <c r="P15" s="591" t="s">
        <v>1517</v>
      </c>
      <c r="Q15" s="592" t="s">
        <v>60</v>
      </c>
      <c r="R15" s="593">
        <v>0.99</v>
      </c>
      <c r="S15" s="594" t="s">
        <v>2519</v>
      </c>
      <c r="T15" s="595">
        <v>1</v>
      </c>
      <c r="U15" s="596">
        <v>48</v>
      </c>
      <c r="V15" s="596">
        <v>50</v>
      </c>
      <c r="W15" s="593">
        <f>+U15/V15</f>
        <v>0.96</v>
      </c>
      <c r="X15" s="597" t="s">
        <v>2557</v>
      </c>
      <c r="Y15" s="600" t="s">
        <v>2558</v>
      </c>
      <c r="Z15" s="596">
        <v>84</v>
      </c>
      <c r="AA15" s="596">
        <v>90</v>
      </c>
      <c r="AB15" s="593">
        <f t="shared" ref="AB15" si="2">+Z15/AA15</f>
        <v>0.93333333333333335</v>
      </c>
      <c r="AC15" s="597" t="s">
        <v>2559</v>
      </c>
      <c r="AD15" s="600" t="s">
        <v>2558</v>
      </c>
      <c r="AE15" s="609">
        <v>126</v>
      </c>
      <c r="AF15" s="596">
        <v>126</v>
      </c>
      <c r="AG15" s="593">
        <f t="shared" ref="AG15:AG21" si="3">+AE15/AF15</f>
        <v>1</v>
      </c>
      <c r="AH15" s="600" t="s">
        <v>2560</v>
      </c>
      <c r="AI15" s="600" t="s">
        <v>2561</v>
      </c>
      <c r="AJ15" s="596">
        <v>97</v>
      </c>
      <c r="AK15" s="596">
        <v>97</v>
      </c>
      <c r="AL15" s="593">
        <f t="shared" ref="AL15" si="4">+AJ15/AK15</f>
        <v>1</v>
      </c>
      <c r="AM15" s="600" t="s">
        <v>2562</v>
      </c>
      <c r="AN15" s="600" t="s">
        <v>2563</v>
      </c>
      <c r="AO15" s="599">
        <v>100</v>
      </c>
      <c r="AP15" s="596">
        <v>100</v>
      </c>
      <c r="AQ15" s="593">
        <v>1</v>
      </c>
      <c r="AR15" s="600" t="s">
        <v>2564</v>
      </c>
      <c r="AS15" s="600" t="s">
        <v>2565</v>
      </c>
      <c r="AT15" s="599">
        <v>73</v>
      </c>
      <c r="AU15" s="596">
        <v>73</v>
      </c>
      <c r="AV15" s="593">
        <v>1</v>
      </c>
      <c r="AW15" s="600" t="s">
        <v>2566</v>
      </c>
      <c r="AX15" s="600" t="s">
        <v>2567</v>
      </c>
      <c r="AY15" s="599"/>
      <c r="AZ15" s="596"/>
      <c r="BA15" s="593"/>
      <c r="BB15" s="601"/>
      <c r="BC15" s="602"/>
      <c r="BD15" s="596"/>
      <c r="BE15" s="596"/>
      <c r="BF15" s="593"/>
      <c r="BG15" s="593"/>
      <c r="BH15" s="603"/>
      <c r="BI15" s="599"/>
      <c r="BJ15" s="596"/>
      <c r="BK15" s="593"/>
      <c r="BL15" s="601"/>
      <c r="BM15" s="602"/>
      <c r="BN15" s="596"/>
      <c r="BO15" s="596"/>
      <c r="BP15" s="593"/>
      <c r="BQ15" s="593"/>
      <c r="BR15" s="603"/>
      <c r="BS15" s="599"/>
      <c r="BT15" s="596"/>
      <c r="BU15" s="593"/>
      <c r="BV15" s="593"/>
      <c r="BW15" s="603"/>
      <c r="BX15" s="596"/>
      <c r="BY15" s="596"/>
      <c r="BZ15" s="593"/>
      <c r="CA15" s="593"/>
      <c r="CB15" s="603"/>
      <c r="CC15" s="604"/>
      <c r="CE15" s="608">
        <f t="shared" ref="CE15:CF15" si="5">+U15+Z15+AE15+AJ15+AO15+AT15+AY15+BD15+BI15+BN15+BS15+BX15</f>
        <v>528</v>
      </c>
      <c r="CF15" s="608">
        <f t="shared" si="5"/>
        <v>536</v>
      </c>
      <c r="CG15" s="607">
        <f>+CE15/CF15</f>
        <v>0.9850746268656716</v>
      </c>
      <c r="CH15" s="607">
        <f>+CG15</f>
        <v>0.9850746268656716</v>
      </c>
      <c r="CI15" s="607">
        <f>+T15</f>
        <v>1</v>
      </c>
      <c r="CJ15" s="607">
        <f>+CH15/CI15</f>
        <v>0.9850746268656716</v>
      </c>
      <c r="CK15" s="608"/>
    </row>
    <row r="16" spans="2:89" s="605" customFormat="1" ht="201.75" customHeight="1" x14ac:dyDescent="0.25">
      <c r="B16" s="584" t="s">
        <v>24</v>
      </c>
      <c r="C16" s="585" t="s">
        <v>70</v>
      </c>
      <c r="D16" s="586" t="s">
        <v>65</v>
      </c>
      <c r="E16" s="587" t="s">
        <v>2568</v>
      </c>
      <c r="F16" s="588" t="s">
        <v>1859</v>
      </c>
      <c r="G16" s="586" t="s">
        <v>2569</v>
      </c>
      <c r="H16" s="586" t="s">
        <v>2570</v>
      </c>
      <c r="I16" s="586" t="s">
        <v>2571</v>
      </c>
      <c r="J16" s="589" t="s">
        <v>2515</v>
      </c>
      <c r="K16" s="586" t="s">
        <v>2572</v>
      </c>
      <c r="L16" s="586" t="s">
        <v>2554</v>
      </c>
      <c r="M16" s="586" t="s">
        <v>2573</v>
      </c>
      <c r="N16" s="584" t="s">
        <v>2519</v>
      </c>
      <c r="O16" s="590" t="s">
        <v>2556</v>
      </c>
      <c r="P16" s="591" t="s">
        <v>1538</v>
      </c>
      <c r="Q16" s="592" t="s">
        <v>60</v>
      </c>
      <c r="R16" s="593">
        <v>0.92</v>
      </c>
      <c r="S16" s="594" t="s">
        <v>2519</v>
      </c>
      <c r="T16" s="595">
        <v>1</v>
      </c>
      <c r="U16" s="596"/>
      <c r="V16" s="596"/>
      <c r="W16" s="593"/>
      <c r="X16" s="597" t="s">
        <v>2574</v>
      </c>
      <c r="Y16" s="600" t="s">
        <v>2575</v>
      </c>
      <c r="Z16" s="596"/>
      <c r="AA16" s="596"/>
      <c r="AB16" s="593"/>
      <c r="AC16" s="597" t="s">
        <v>2574</v>
      </c>
      <c r="AD16" s="600" t="s">
        <v>2575</v>
      </c>
      <c r="AE16" s="599">
        <v>10</v>
      </c>
      <c r="AF16" s="596">
        <v>10</v>
      </c>
      <c r="AG16" s="601">
        <f t="shared" si="3"/>
        <v>1</v>
      </c>
      <c r="AH16" s="600" t="s">
        <v>2576</v>
      </c>
      <c r="AI16" s="600" t="s">
        <v>2561</v>
      </c>
      <c r="AJ16" s="596"/>
      <c r="AK16" s="596"/>
      <c r="AL16" s="593"/>
      <c r="AM16" s="600" t="s">
        <v>2577</v>
      </c>
      <c r="AN16" s="600" t="s">
        <v>2578</v>
      </c>
      <c r="AO16" s="599"/>
      <c r="AP16" s="596"/>
      <c r="AQ16" s="593"/>
      <c r="AR16" s="600" t="s">
        <v>2579</v>
      </c>
      <c r="AS16" s="600" t="s">
        <v>2529</v>
      </c>
      <c r="AT16" s="599">
        <v>7</v>
      </c>
      <c r="AU16" s="596">
        <v>7</v>
      </c>
      <c r="AV16" s="593">
        <v>1</v>
      </c>
      <c r="AW16" s="600" t="s">
        <v>2580</v>
      </c>
      <c r="AX16" s="600" t="s">
        <v>2567</v>
      </c>
      <c r="AY16" s="599"/>
      <c r="AZ16" s="596"/>
      <c r="BA16" s="593"/>
      <c r="BB16" s="601"/>
      <c r="BC16" s="602"/>
      <c r="BD16" s="596"/>
      <c r="BE16" s="596"/>
      <c r="BF16" s="593"/>
      <c r="BG16" s="593"/>
      <c r="BH16" s="603"/>
      <c r="BI16" s="599"/>
      <c r="BJ16" s="596"/>
      <c r="BK16" s="593"/>
      <c r="BL16" s="601"/>
      <c r="BM16" s="602"/>
      <c r="BN16" s="596"/>
      <c r="BO16" s="596"/>
      <c r="BP16" s="593"/>
      <c r="BQ16" s="593"/>
      <c r="BR16" s="603"/>
      <c r="BS16" s="599"/>
      <c r="BT16" s="596"/>
      <c r="BU16" s="593"/>
      <c r="BV16" s="593"/>
      <c r="BW16" s="603"/>
      <c r="BX16" s="596"/>
      <c r="BY16" s="596"/>
      <c r="BZ16" s="593"/>
      <c r="CA16" s="593"/>
      <c r="CB16" s="603"/>
      <c r="CC16" s="604"/>
      <c r="CE16" s="608">
        <f>AE16+AT16+BI16+BX16</f>
        <v>17</v>
      </c>
      <c r="CF16" s="608">
        <f>AF16+AU16+BJ16+BY16</f>
        <v>17</v>
      </c>
      <c r="CG16" s="607">
        <f>+CE16/CF16</f>
        <v>1</v>
      </c>
      <c r="CH16" s="607">
        <f>+CG16</f>
        <v>1</v>
      </c>
      <c r="CI16" s="607">
        <f>+T16</f>
        <v>1</v>
      </c>
      <c r="CJ16" s="607">
        <f>+CH16/CI16</f>
        <v>1</v>
      </c>
      <c r="CK16" s="608"/>
    </row>
    <row r="17" spans="2:89" s="605" customFormat="1" ht="200.25" customHeight="1" x14ac:dyDescent="0.25">
      <c r="B17" s="584" t="s">
        <v>39</v>
      </c>
      <c r="C17" s="585" t="s">
        <v>2509</v>
      </c>
      <c r="D17" s="586" t="s">
        <v>65</v>
      </c>
      <c r="E17" s="587" t="s">
        <v>2581</v>
      </c>
      <c r="F17" s="588" t="s">
        <v>1704</v>
      </c>
      <c r="G17" s="586" t="s">
        <v>2582</v>
      </c>
      <c r="H17" s="586" t="s">
        <v>2583</v>
      </c>
      <c r="I17" s="586" t="s">
        <v>2584</v>
      </c>
      <c r="J17" s="589" t="s">
        <v>2585</v>
      </c>
      <c r="K17" s="586" t="s">
        <v>2586</v>
      </c>
      <c r="L17" s="586" t="s">
        <v>2587</v>
      </c>
      <c r="M17" s="586" t="s">
        <v>2588</v>
      </c>
      <c r="N17" s="584" t="s">
        <v>2519</v>
      </c>
      <c r="O17" s="590" t="s">
        <v>2589</v>
      </c>
      <c r="P17" s="591" t="s">
        <v>1538</v>
      </c>
      <c r="Q17" s="592" t="s">
        <v>60</v>
      </c>
      <c r="R17" s="593">
        <v>1</v>
      </c>
      <c r="S17" s="594" t="s">
        <v>2519</v>
      </c>
      <c r="T17" s="595">
        <v>1</v>
      </c>
      <c r="U17" s="596"/>
      <c r="V17" s="596"/>
      <c r="W17" s="593"/>
      <c r="X17" s="610" t="s">
        <v>2590</v>
      </c>
      <c r="Y17" s="610" t="s">
        <v>2591</v>
      </c>
      <c r="Z17" s="596"/>
      <c r="AA17" s="596"/>
      <c r="AB17" s="593"/>
      <c r="AC17" s="610" t="s">
        <v>2592</v>
      </c>
      <c r="AD17" s="610" t="s">
        <v>2591</v>
      </c>
      <c r="AE17" s="599">
        <v>1</v>
      </c>
      <c r="AF17" s="596">
        <v>1</v>
      </c>
      <c r="AG17" s="593">
        <f t="shared" si="3"/>
        <v>1</v>
      </c>
      <c r="AH17" s="611" t="s">
        <v>2593</v>
      </c>
      <c r="AI17" s="610" t="s">
        <v>2594</v>
      </c>
      <c r="AJ17" s="596"/>
      <c r="AK17" s="596"/>
      <c r="AL17" s="593"/>
      <c r="AM17" s="610" t="s">
        <v>2595</v>
      </c>
      <c r="AN17" s="610" t="s">
        <v>2596</v>
      </c>
      <c r="AO17" s="599"/>
      <c r="AP17" s="596"/>
      <c r="AQ17" s="593"/>
      <c r="AR17" s="611" t="s">
        <v>2597</v>
      </c>
      <c r="AS17" s="610" t="s">
        <v>2598</v>
      </c>
      <c r="AT17" s="596">
        <v>1</v>
      </c>
      <c r="AU17" s="596">
        <v>1</v>
      </c>
      <c r="AV17" s="593">
        <v>1</v>
      </c>
      <c r="AW17" s="611" t="s">
        <v>2599</v>
      </c>
      <c r="AX17" s="610" t="s">
        <v>2600</v>
      </c>
      <c r="AY17" s="599"/>
      <c r="AZ17" s="596"/>
      <c r="BA17" s="593"/>
      <c r="BB17" s="601"/>
      <c r="BC17" s="602"/>
      <c r="BD17" s="596"/>
      <c r="BE17" s="596"/>
      <c r="BF17" s="593"/>
      <c r="BG17" s="593"/>
      <c r="BH17" s="603"/>
      <c r="BI17" s="599"/>
      <c r="BJ17" s="596"/>
      <c r="BK17" s="593"/>
      <c r="BL17" s="601"/>
      <c r="BM17" s="602"/>
      <c r="BN17" s="596"/>
      <c r="BO17" s="596"/>
      <c r="BP17" s="593"/>
      <c r="BQ17" s="593"/>
      <c r="BR17" s="603"/>
      <c r="BS17" s="599"/>
      <c r="BT17" s="596"/>
      <c r="BU17" s="593"/>
      <c r="BV17" s="593"/>
      <c r="BW17" s="603"/>
      <c r="BX17" s="596"/>
      <c r="BY17" s="596"/>
      <c r="BZ17" s="593"/>
      <c r="CA17" s="593"/>
      <c r="CB17" s="603"/>
      <c r="CC17" s="604"/>
      <c r="CE17" s="608">
        <f t="shared" ref="CE17:CF21" si="6">+U17+Z17+AE17+AJ17+AO17+AT17+AY17+BD17+BI17+BN17+BS17+BX17</f>
        <v>2</v>
      </c>
      <c r="CF17" s="608">
        <f t="shared" si="6"/>
        <v>2</v>
      </c>
      <c r="CG17" s="607">
        <f>+CE17/CF17</f>
        <v>1</v>
      </c>
      <c r="CH17" s="607">
        <f>+CG17</f>
        <v>1</v>
      </c>
      <c r="CI17" s="607">
        <f>+T17</f>
        <v>1</v>
      </c>
      <c r="CJ17" s="607">
        <f>+CH17/CI17</f>
        <v>1</v>
      </c>
      <c r="CK17" s="608"/>
    </row>
    <row r="18" spans="2:89" s="614" customFormat="1" ht="201.75" customHeight="1" x14ac:dyDescent="0.25">
      <c r="B18" s="584" t="s">
        <v>39</v>
      </c>
      <c r="C18" s="585" t="s">
        <v>2509</v>
      </c>
      <c r="D18" s="586" t="s">
        <v>65</v>
      </c>
      <c r="E18" s="587" t="s">
        <v>2601</v>
      </c>
      <c r="F18" s="588" t="s">
        <v>1704</v>
      </c>
      <c r="G18" s="586" t="s">
        <v>2602</v>
      </c>
      <c r="H18" s="586" t="s">
        <v>2603</v>
      </c>
      <c r="I18" s="586" t="s">
        <v>2584</v>
      </c>
      <c r="J18" s="589" t="s">
        <v>2585</v>
      </c>
      <c r="K18" s="586" t="s">
        <v>2604</v>
      </c>
      <c r="L18" s="586" t="s">
        <v>2605</v>
      </c>
      <c r="M18" s="586" t="s">
        <v>2606</v>
      </c>
      <c r="N18" s="584" t="s">
        <v>2519</v>
      </c>
      <c r="O18" s="590" t="s">
        <v>2607</v>
      </c>
      <c r="P18" s="591" t="s">
        <v>1538</v>
      </c>
      <c r="Q18" s="592" t="s">
        <v>30</v>
      </c>
      <c r="R18" s="593">
        <v>1</v>
      </c>
      <c r="S18" s="594" t="s">
        <v>2519</v>
      </c>
      <c r="T18" s="595">
        <v>1</v>
      </c>
      <c r="U18" s="596"/>
      <c r="V18" s="596"/>
      <c r="W18" s="593"/>
      <c r="X18" s="610" t="s">
        <v>2608</v>
      </c>
      <c r="Y18" s="610" t="s">
        <v>2591</v>
      </c>
      <c r="Z18" s="596"/>
      <c r="AA18" s="596"/>
      <c r="AB18" s="593"/>
      <c r="AC18" s="610" t="s">
        <v>2609</v>
      </c>
      <c r="AD18" s="610" t="s">
        <v>2591</v>
      </c>
      <c r="AE18" s="599">
        <v>8</v>
      </c>
      <c r="AF18" s="596">
        <v>8</v>
      </c>
      <c r="AG18" s="593">
        <f t="shared" si="3"/>
        <v>1</v>
      </c>
      <c r="AH18" s="612" t="s">
        <v>2610</v>
      </c>
      <c r="AI18" s="610" t="s">
        <v>2611</v>
      </c>
      <c r="AJ18" s="596"/>
      <c r="AK18" s="596"/>
      <c r="AL18" s="593"/>
      <c r="AM18" s="610" t="s">
        <v>2612</v>
      </c>
      <c r="AN18" s="610" t="s">
        <v>2596</v>
      </c>
      <c r="AO18" s="599"/>
      <c r="AP18" s="596"/>
      <c r="AQ18" s="593"/>
      <c r="AR18" s="610" t="s">
        <v>2613</v>
      </c>
      <c r="AS18" s="610" t="s">
        <v>2598</v>
      </c>
      <c r="AT18" s="613">
        <v>3</v>
      </c>
      <c r="AU18" s="613">
        <v>3</v>
      </c>
      <c r="AV18" s="593">
        <v>1</v>
      </c>
      <c r="AW18" s="610" t="s">
        <v>2614</v>
      </c>
      <c r="AX18" s="610" t="s">
        <v>2600</v>
      </c>
      <c r="AY18" s="599"/>
      <c r="AZ18" s="596"/>
      <c r="BA18" s="593"/>
      <c r="BB18" s="601"/>
      <c r="BC18" s="602"/>
      <c r="BD18" s="596"/>
      <c r="BE18" s="596"/>
      <c r="BF18" s="593"/>
      <c r="BG18" s="593"/>
      <c r="BH18" s="603"/>
      <c r="BI18" s="599"/>
      <c r="BJ18" s="596"/>
      <c r="BK18" s="593"/>
      <c r="BL18" s="601"/>
      <c r="BM18" s="602"/>
      <c r="BN18" s="596"/>
      <c r="BO18" s="596"/>
      <c r="BP18" s="593"/>
      <c r="BQ18" s="593"/>
      <c r="BR18" s="603"/>
      <c r="BS18" s="599"/>
      <c r="BT18" s="596"/>
      <c r="BU18" s="593"/>
      <c r="BV18" s="593"/>
      <c r="BW18" s="603"/>
      <c r="BX18" s="596"/>
      <c r="BY18" s="596"/>
      <c r="BZ18" s="593"/>
      <c r="CA18" s="593"/>
      <c r="CB18" s="603"/>
      <c r="CC18" s="604"/>
      <c r="CE18" s="615">
        <f t="shared" si="6"/>
        <v>11</v>
      </c>
      <c r="CF18" s="615">
        <f t="shared" si="6"/>
        <v>11</v>
      </c>
      <c r="CG18" s="616">
        <f t="shared" ref="CG18:CG24" si="7">+CE18/CF18</f>
        <v>1</v>
      </c>
      <c r="CH18" s="616">
        <f t="shared" ref="CH18:CH24" si="8">+CG18</f>
        <v>1</v>
      </c>
      <c r="CI18" s="616">
        <f t="shared" ref="CI18:CI24" si="9">+T18</f>
        <v>1</v>
      </c>
      <c r="CJ18" s="616">
        <f t="shared" ref="CJ18:CJ24" si="10">+CH18/CI18</f>
        <v>1</v>
      </c>
      <c r="CK18" s="615"/>
    </row>
    <row r="19" spans="2:89" s="614" customFormat="1" ht="201.75" customHeight="1" x14ac:dyDescent="0.25">
      <c r="B19" s="584" t="s">
        <v>39</v>
      </c>
      <c r="C19" s="585" t="s">
        <v>2509</v>
      </c>
      <c r="D19" s="586" t="s">
        <v>65</v>
      </c>
      <c r="E19" s="587" t="s">
        <v>2615</v>
      </c>
      <c r="F19" s="588" t="s">
        <v>1704</v>
      </c>
      <c r="G19" s="586" t="s">
        <v>2616</v>
      </c>
      <c r="H19" s="586" t="s">
        <v>2617</v>
      </c>
      <c r="I19" s="586" t="s">
        <v>2584</v>
      </c>
      <c r="J19" s="589" t="s">
        <v>2585</v>
      </c>
      <c r="K19" s="586" t="s">
        <v>2618</v>
      </c>
      <c r="L19" s="586" t="s">
        <v>2619</v>
      </c>
      <c r="M19" s="586" t="s">
        <v>2620</v>
      </c>
      <c r="N19" s="584" t="s">
        <v>2519</v>
      </c>
      <c r="O19" s="590" t="s">
        <v>2621</v>
      </c>
      <c r="P19" s="591" t="s">
        <v>2622</v>
      </c>
      <c r="Q19" s="592" t="s">
        <v>30</v>
      </c>
      <c r="R19" s="593">
        <v>1</v>
      </c>
      <c r="S19" s="594" t="s">
        <v>2519</v>
      </c>
      <c r="T19" s="595">
        <v>1</v>
      </c>
      <c r="U19" s="596"/>
      <c r="V19" s="596"/>
      <c r="W19" s="593"/>
      <c r="X19" s="610" t="s">
        <v>2623</v>
      </c>
      <c r="Y19" s="610" t="s">
        <v>2591</v>
      </c>
      <c r="Z19" s="596"/>
      <c r="AA19" s="596"/>
      <c r="AB19" s="593"/>
      <c r="AC19" s="610" t="s">
        <v>2624</v>
      </c>
      <c r="AD19" s="610" t="s">
        <v>2591</v>
      </c>
      <c r="AE19" s="599"/>
      <c r="AF19" s="596"/>
      <c r="AG19" s="593"/>
      <c r="AH19" s="612" t="s">
        <v>2625</v>
      </c>
      <c r="AI19" s="610" t="s">
        <v>2594</v>
      </c>
      <c r="AJ19" s="596"/>
      <c r="AK19" s="596"/>
      <c r="AL19" s="593"/>
      <c r="AM19" s="610" t="s">
        <v>2626</v>
      </c>
      <c r="AN19" s="610" t="s">
        <v>2596</v>
      </c>
      <c r="AO19" s="599"/>
      <c r="AP19" s="596"/>
      <c r="AQ19" s="593"/>
      <c r="AR19" s="610" t="s">
        <v>2627</v>
      </c>
      <c r="AS19" s="610" t="s">
        <v>2598</v>
      </c>
      <c r="AT19" s="596">
        <v>1</v>
      </c>
      <c r="AU19" s="596">
        <v>1</v>
      </c>
      <c r="AV19" s="593">
        <v>1</v>
      </c>
      <c r="AW19" s="610" t="s">
        <v>2628</v>
      </c>
      <c r="AX19" s="610" t="s">
        <v>2629</v>
      </c>
      <c r="AY19" s="599"/>
      <c r="AZ19" s="596"/>
      <c r="BA19" s="593"/>
      <c r="BB19" s="601"/>
      <c r="BC19" s="602"/>
      <c r="BD19" s="596"/>
      <c r="BE19" s="596"/>
      <c r="BF19" s="593"/>
      <c r="BG19" s="593"/>
      <c r="BH19" s="603"/>
      <c r="BI19" s="599"/>
      <c r="BJ19" s="596"/>
      <c r="BK19" s="593"/>
      <c r="BL19" s="601"/>
      <c r="BM19" s="602"/>
      <c r="BN19" s="596"/>
      <c r="BO19" s="596"/>
      <c r="BP19" s="593"/>
      <c r="BQ19" s="593"/>
      <c r="BR19" s="603"/>
      <c r="BS19" s="599"/>
      <c r="BT19" s="596"/>
      <c r="BU19" s="593"/>
      <c r="BV19" s="593"/>
      <c r="BW19" s="603"/>
      <c r="BX19" s="596"/>
      <c r="BY19" s="596"/>
      <c r="BZ19" s="593"/>
      <c r="CA19" s="593"/>
      <c r="CB19" s="603"/>
      <c r="CC19" s="604"/>
      <c r="CE19" s="617">
        <f t="shared" si="6"/>
        <v>1</v>
      </c>
      <c r="CF19" s="617">
        <f t="shared" si="6"/>
        <v>1</v>
      </c>
      <c r="CG19" s="618">
        <f t="shared" si="7"/>
        <v>1</v>
      </c>
      <c r="CH19" s="618">
        <f t="shared" si="8"/>
        <v>1</v>
      </c>
      <c r="CI19" s="618">
        <f t="shared" si="9"/>
        <v>1</v>
      </c>
      <c r="CJ19" s="618">
        <f t="shared" si="10"/>
        <v>1</v>
      </c>
      <c r="CK19" s="615"/>
    </row>
    <row r="20" spans="2:89" s="614" customFormat="1" ht="201.75" customHeight="1" x14ac:dyDescent="0.25">
      <c r="B20" s="584" t="s">
        <v>39</v>
      </c>
      <c r="C20" s="585" t="s">
        <v>2509</v>
      </c>
      <c r="D20" s="586" t="s">
        <v>65</v>
      </c>
      <c r="E20" s="587" t="s">
        <v>2630</v>
      </c>
      <c r="F20" s="588" t="s">
        <v>1704</v>
      </c>
      <c r="G20" s="586" t="s">
        <v>2631</v>
      </c>
      <c r="H20" s="586" t="s">
        <v>2632</v>
      </c>
      <c r="I20" s="586" t="s">
        <v>2584</v>
      </c>
      <c r="J20" s="589" t="s">
        <v>2585</v>
      </c>
      <c r="K20" s="586" t="s">
        <v>2633</v>
      </c>
      <c r="L20" s="586" t="s">
        <v>2634</v>
      </c>
      <c r="M20" s="586" t="s">
        <v>2635</v>
      </c>
      <c r="N20" s="584" t="s">
        <v>2519</v>
      </c>
      <c r="O20" s="590" t="s">
        <v>2636</v>
      </c>
      <c r="P20" s="591" t="s">
        <v>1538</v>
      </c>
      <c r="Q20" s="592" t="s">
        <v>30</v>
      </c>
      <c r="R20" s="593">
        <v>1</v>
      </c>
      <c r="S20" s="594" t="s">
        <v>2519</v>
      </c>
      <c r="T20" s="595">
        <v>1</v>
      </c>
      <c r="U20" s="596"/>
      <c r="V20" s="596"/>
      <c r="W20" s="593"/>
      <c r="X20" s="610" t="s">
        <v>2637</v>
      </c>
      <c r="Y20" s="610" t="s">
        <v>2591</v>
      </c>
      <c r="Z20" s="596"/>
      <c r="AA20" s="596"/>
      <c r="AB20" s="593"/>
      <c r="AC20" s="610" t="s">
        <v>2638</v>
      </c>
      <c r="AD20" s="610" t="s">
        <v>2591</v>
      </c>
      <c r="AE20" s="599">
        <v>16</v>
      </c>
      <c r="AF20" s="596">
        <v>16</v>
      </c>
      <c r="AG20" s="593">
        <f t="shared" si="3"/>
        <v>1</v>
      </c>
      <c r="AH20" s="619" t="s">
        <v>2639</v>
      </c>
      <c r="AI20" s="610" t="s">
        <v>2640</v>
      </c>
      <c r="AJ20" s="596"/>
      <c r="AK20" s="596"/>
      <c r="AL20" s="593"/>
      <c r="AM20" s="610" t="s">
        <v>2641</v>
      </c>
      <c r="AN20" s="610" t="s">
        <v>2596</v>
      </c>
      <c r="AO20" s="599"/>
      <c r="AP20" s="596"/>
      <c r="AQ20" s="593"/>
      <c r="AR20" s="610" t="s">
        <v>2642</v>
      </c>
      <c r="AS20" s="610" t="s">
        <v>2598</v>
      </c>
      <c r="AT20" s="613">
        <v>17</v>
      </c>
      <c r="AU20" s="613">
        <v>17</v>
      </c>
      <c r="AV20" s="593">
        <v>1</v>
      </c>
      <c r="AW20" s="610" t="s">
        <v>2643</v>
      </c>
      <c r="AX20" s="610" t="s">
        <v>2600</v>
      </c>
      <c r="AY20" s="599"/>
      <c r="AZ20" s="596"/>
      <c r="BA20" s="593"/>
      <c r="BB20" s="601"/>
      <c r="BC20" s="602"/>
      <c r="BD20" s="596"/>
      <c r="BE20" s="596"/>
      <c r="BF20" s="593"/>
      <c r="BG20" s="593"/>
      <c r="BH20" s="603"/>
      <c r="BI20" s="599"/>
      <c r="BJ20" s="596"/>
      <c r="BK20" s="593"/>
      <c r="BL20" s="601"/>
      <c r="BM20" s="602"/>
      <c r="BN20" s="596"/>
      <c r="BO20" s="596"/>
      <c r="BP20" s="593"/>
      <c r="BQ20" s="593"/>
      <c r="BR20" s="603"/>
      <c r="BS20" s="599"/>
      <c r="BT20" s="596"/>
      <c r="BU20" s="593"/>
      <c r="BV20" s="593"/>
      <c r="BW20" s="603"/>
      <c r="BX20" s="596"/>
      <c r="BY20" s="596"/>
      <c r="BZ20" s="593"/>
      <c r="CA20" s="593"/>
      <c r="CB20" s="603"/>
      <c r="CC20" s="604"/>
      <c r="CE20" s="615">
        <f t="shared" si="6"/>
        <v>33</v>
      </c>
      <c r="CF20" s="615">
        <f t="shared" si="6"/>
        <v>33</v>
      </c>
      <c r="CG20" s="616">
        <f t="shared" si="7"/>
        <v>1</v>
      </c>
      <c r="CH20" s="616">
        <f t="shared" si="8"/>
        <v>1</v>
      </c>
      <c r="CI20" s="616">
        <f t="shared" si="9"/>
        <v>1</v>
      </c>
      <c r="CJ20" s="616">
        <f t="shared" si="10"/>
        <v>1</v>
      </c>
      <c r="CK20" s="615"/>
    </row>
    <row r="21" spans="2:89" s="605" customFormat="1" ht="240" x14ac:dyDescent="0.25">
      <c r="B21" s="584" t="s">
        <v>39</v>
      </c>
      <c r="C21" s="585" t="s">
        <v>2509</v>
      </c>
      <c r="D21" s="586" t="s">
        <v>65</v>
      </c>
      <c r="E21" s="587" t="s">
        <v>2644</v>
      </c>
      <c r="F21" s="588" t="s">
        <v>1704</v>
      </c>
      <c r="G21" s="586" t="s">
        <v>2645</v>
      </c>
      <c r="H21" s="586" t="s">
        <v>2646</v>
      </c>
      <c r="I21" s="586" t="s">
        <v>2584</v>
      </c>
      <c r="J21" s="589" t="s">
        <v>2585</v>
      </c>
      <c r="K21" s="586" t="s">
        <v>2647</v>
      </c>
      <c r="L21" s="586" t="s">
        <v>2648</v>
      </c>
      <c r="M21" s="586" t="s">
        <v>2649</v>
      </c>
      <c r="N21" s="584" t="s">
        <v>2519</v>
      </c>
      <c r="O21" s="590" t="s">
        <v>2650</v>
      </c>
      <c r="P21" s="591" t="s">
        <v>1538</v>
      </c>
      <c r="Q21" s="592" t="s">
        <v>30</v>
      </c>
      <c r="R21" s="593">
        <v>1</v>
      </c>
      <c r="S21" s="594" t="s">
        <v>2519</v>
      </c>
      <c r="T21" s="595">
        <v>1</v>
      </c>
      <c r="U21" s="596"/>
      <c r="V21" s="596"/>
      <c r="W21" s="593"/>
      <c r="X21" s="610" t="s">
        <v>2651</v>
      </c>
      <c r="Y21" s="610" t="s">
        <v>2591</v>
      </c>
      <c r="Z21" s="596"/>
      <c r="AA21" s="596"/>
      <c r="AB21" s="593"/>
      <c r="AC21" s="610" t="s">
        <v>2652</v>
      </c>
      <c r="AD21" s="610" t="s">
        <v>2591</v>
      </c>
      <c r="AE21" s="599">
        <v>180</v>
      </c>
      <c r="AF21" s="596">
        <v>180</v>
      </c>
      <c r="AG21" s="593">
        <f t="shared" si="3"/>
        <v>1</v>
      </c>
      <c r="AH21" s="612" t="s">
        <v>2653</v>
      </c>
      <c r="AI21" s="610" t="s">
        <v>2594</v>
      </c>
      <c r="AJ21" s="596"/>
      <c r="AK21" s="596"/>
      <c r="AL21" s="593"/>
      <c r="AM21" s="610" t="s">
        <v>2654</v>
      </c>
      <c r="AN21" s="610" t="s">
        <v>2596</v>
      </c>
      <c r="AO21" s="599"/>
      <c r="AP21" s="596"/>
      <c r="AQ21" s="593"/>
      <c r="AR21" s="610" t="s">
        <v>2655</v>
      </c>
      <c r="AS21" s="610" t="s">
        <v>2598</v>
      </c>
      <c r="AT21" s="596">
        <v>127</v>
      </c>
      <c r="AU21" s="596">
        <v>127</v>
      </c>
      <c r="AV21" s="593">
        <v>1</v>
      </c>
      <c r="AW21" s="610" t="s">
        <v>2656</v>
      </c>
      <c r="AX21" s="610" t="s">
        <v>2600</v>
      </c>
      <c r="AY21" s="599"/>
      <c r="AZ21" s="596"/>
      <c r="BA21" s="593"/>
      <c r="BB21" s="601"/>
      <c r="BC21" s="602"/>
      <c r="BD21" s="596"/>
      <c r="BE21" s="596"/>
      <c r="BF21" s="593"/>
      <c r="BG21" s="593"/>
      <c r="BH21" s="603"/>
      <c r="BI21" s="599"/>
      <c r="BJ21" s="596"/>
      <c r="BK21" s="593"/>
      <c r="BL21" s="601"/>
      <c r="BM21" s="602"/>
      <c r="BN21" s="596"/>
      <c r="BO21" s="596"/>
      <c r="BP21" s="593"/>
      <c r="BQ21" s="593"/>
      <c r="BR21" s="603"/>
      <c r="BS21" s="599"/>
      <c r="BT21" s="596"/>
      <c r="BU21" s="593"/>
      <c r="BV21" s="593"/>
      <c r="BW21" s="603"/>
      <c r="BX21" s="596"/>
      <c r="BY21" s="596"/>
      <c r="BZ21" s="593"/>
      <c r="CA21" s="593"/>
      <c r="CB21" s="603"/>
      <c r="CC21" s="604"/>
      <c r="CE21" s="608">
        <f t="shared" si="6"/>
        <v>307</v>
      </c>
      <c r="CF21" s="608">
        <f t="shared" si="6"/>
        <v>307</v>
      </c>
      <c r="CG21" s="607">
        <f t="shared" si="7"/>
        <v>1</v>
      </c>
      <c r="CH21" s="607">
        <f t="shared" si="8"/>
        <v>1</v>
      </c>
      <c r="CI21" s="607">
        <f t="shared" si="9"/>
        <v>1</v>
      </c>
      <c r="CJ21" s="607">
        <f t="shared" si="10"/>
        <v>1</v>
      </c>
      <c r="CK21" s="608"/>
    </row>
    <row r="22" spans="2:89" s="614" customFormat="1" ht="202.5" customHeight="1" x14ac:dyDescent="0.25">
      <c r="B22" s="584" t="s">
        <v>54</v>
      </c>
      <c r="C22" s="585" t="s">
        <v>2509</v>
      </c>
      <c r="D22" s="586" t="s">
        <v>91</v>
      </c>
      <c r="E22" s="587" t="s">
        <v>2657</v>
      </c>
      <c r="F22" s="588" t="s">
        <v>2658</v>
      </c>
      <c r="G22" s="586" t="s">
        <v>2659</v>
      </c>
      <c r="H22" s="586" t="s">
        <v>2660</v>
      </c>
      <c r="I22" s="586" t="s">
        <v>2661</v>
      </c>
      <c r="J22" s="589" t="s">
        <v>2585</v>
      </c>
      <c r="K22" s="586" t="s">
        <v>2662</v>
      </c>
      <c r="L22" s="586" t="s">
        <v>2663</v>
      </c>
      <c r="M22" s="586" t="s">
        <v>2664</v>
      </c>
      <c r="N22" s="584" t="s">
        <v>2519</v>
      </c>
      <c r="O22" s="590" t="s">
        <v>2665</v>
      </c>
      <c r="P22" s="591" t="s">
        <v>2622</v>
      </c>
      <c r="Q22" s="592" t="s">
        <v>30</v>
      </c>
      <c r="R22" s="593">
        <v>0.96</v>
      </c>
      <c r="S22" s="594" t="s">
        <v>2519</v>
      </c>
      <c r="T22" s="595">
        <v>0.97</v>
      </c>
      <c r="U22" s="596"/>
      <c r="V22" s="596"/>
      <c r="W22" s="593"/>
      <c r="X22" s="620" t="s">
        <v>2666</v>
      </c>
      <c r="Y22" s="602" t="s">
        <v>2667</v>
      </c>
      <c r="Z22" s="596"/>
      <c r="AA22" s="596"/>
      <c r="AB22" s="593"/>
      <c r="AC22" s="621" t="s">
        <v>2668</v>
      </c>
      <c r="AD22" s="602" t="s">
        <v>2669</v>
      </c>
      <c r="AE22" s="596"/>
      <c r="AF22" s="596"/>
      <c r="AG22" s="593"/>
      <c r="AH22" s="622" t="s">
        <v>2670</v>
      </c>
      <c r="AI22" s="602" t="s">
        <v>2671</v>
      </c>
      <c r="AJ22" s="596"/>
      <c r="AK22" s="596"/>
      <c r="AL22" s="593"/>
      <c r="AM22" s="603" t="s">
        <v>2672</v>
      </c>
      <c r="AN22" s="603" t="s">
        <v>2673</v>
      </c>
      <c r="AO22" s="599"/>
      <c r="AP22" s="596"/>
      <c r="AQ22" s="593"/>
      <c r="AR22" s="603" t="s">
        <v>2674</v>
      </c>
      <c r="AS22" s="623" t="s">
        <v>2675</v>
      </c>
      <c r="AT22" s="596">
        <v>45</v>
      </c>
      <c r="AU22" s="596">
        <v>47</v>
      </c>
      <c r="AV22" s="593">
        <f>AT22/AU22</f>
        <v>0.95744680851063835</v>
      </c>
      <c r="AW22" s="612" t="s">
        <v>2676</v>
      </c>
      <c r="AX22" s="624" t="s">
        <v>2677</v>
      </c>
      <c r="AY22" s="599"/>
      <c r="AZ22" s="596"/>
      <c r="BA22" s="593"/>
      <c r="BB22" s="625"/>
      <c r="BC22" s="623"/>
      <c r="BD22" s="596"/>
      <c r="BE22" s="596"/>
      <c r="BF22" s="593"/>
      <c r="BG22" s="625"/>
      <c r="BH22" s="623"/>
      <c r="BI22" s="599"/>
      <c r="BJ22" s="596"/>
      <c r="BK22" s="593"/>
      <c r="BL22" s="603"/>
      <c r="BM22" s="623"/>
      <c r="BN22" s="596"/>
      <c r="BO22" s="596"/>
      <c r="BP22" s="593"/>
      <c r="BQ22" s="603"/>
      <c r="BR22" s="623"/>
      <c r="BS22" s="599"/>
      <c r="BT22" s="596"/>
      <c r="BU22" s="593"/>
      <c r="BV22" s="603"/>
      <c r="BW22" s="603"/>
      <c r="BX22" s="596"/>
      <c r="BY22" s="596"/>
      <c r="BZ22" s="593"/>
      <c r="CA22" s="603"/>
      <c r="CB22" s="603"/>
      <c r="CC22" s="626"/>
      <c r="CE22" s="627">
        <f>+AT22</f>
        <v>45</v>
      </c>
      <c r="CF22" s="627">
        <f>+AU22</f>
        <v>47</v>
      </c>
      <c r="CG22" s="628">
        <f t="shared" si="7"/>
        <v>0.95744680851063835</v>
      </c>
      <c r="CH22" s="628">
        <f t="shared" si="8"/>
        <v>0.95744680851063835</v>
      </c>
      <c r="CI22" s="628">
        <f t="shared" si="9"/>
        <v>0.97</v>
      </c>
      <c r="CJ22" s="628">
        <f t="shared" si="10"/>
        <v>0.98705856547488491</v>
      </c>
      <c r="CK22" s="615"/>
    </row>
    <row r="23" spans="2:89" s="631" customFormat="1" ht="216" x14ac:dyDescent="0.25">
      <c r="B23" s="584" t="s">
        <v>54</v>
      </c>
      <c r="C23" s="585" t="s">
        <v>2509</v>
      </c>
      <c r="D23" s="586" t="s">
        <v>2678</v>
      </c>
      <c r="E23" s="587" t="s">
        <v>2679</v>
      </c>
      <c r="F23" s="588" t="s">
        <v>2658</v>
      </c>
      <c r="G23" s="586" t="s">
        <v>2680</v>
      </c>
      <c r="H23" s="586" t="s">
        <v>2681</v>
      </c>
      <c r="I23" s="586" t="s">
        <v>2682</v>
      </c>
      <c r="J23" s="589" t="s">
        <v>2585</v>
      </c>
      <c r="K23" s="586" t="s">
        <v>2683</v>
      </c>
      <c r="L23" s="586" t="s">
        <v>2684</v>
      </c>
      <c r="M23" s="586" t="s">
        <v>2685</v>
      </c>
      <c r="N23" s="584" t="s">
        <v>2519</v>
      </c>
      <c r="O23" s="590" t="s">
        <v>2686</v>
      </c>
      <c r="P23" s="591" t="s">
        <v>1538</v>
      </c>
      <c r="Q23" s="592" t="s">
        <v>30</v>
      </c>
      <c r="R23" s="593">
        <v>0.98</v>
      </c>
      <c r="S23" s="594" t="s">
        <v>2519</v>
      </c>
      <c r="T23" s="595">
        <v>0.99</v>
      </c>
      <c r="U23" s="596"/>
      <c r="V23" s="596"/>
      <c r="W23" s="593"/>
      <c r="X23" s="611" t="s">
        <v>2687</v>
      </c>
      <c r="Y23" s="602" t="s">
        <v>2688</v>
      </c>
      <c r="Z23" s="613"/>
      <c r="AA23" s="613"/>
      <c r="AB23" s="595"/>
      <c r="AC23" s="611" t="s">
        <v>2689</v>
      </c>
      <c r="AD23" s="602" t="s">
        <v>2688</v>
      </c>
      <c r="AE23" s="596">
        <v>265</v>
      </c>
      <c r="AF23" s="596">
        <v>276</v>
      </c>
      <c r="AG23" s="593">
        <f>AE23/AF23</f>
        <v>0.96014492753623193</v>
      </c>
      <c r="AH23" s="612" t="s">
        <v>2690</v>
      </c>
      <c r="AI23" s="611" t="s">
        <v>2691</v>
      </c>
      <c r="AJ23" s="613"/>
      <c r="AK23" s="613"/>
      <c r="AL23" s="595"/>
      <c r="AM23" s="611" t="s">
        <v>2692</v>
      </c>
      <c r="AN23" s="603" t="s">
        <v>2673</v>
      </c>
      <c r="AO23" s="629"/>
      <c r="AP23" s="613"/>
      <c r="AQ23" s="595"/>
      <c r="AR23" s="612" t="s">
        <v>2693</v>
      </c>
      <c r="AS23" s="602" t="s">
        <v>2694</v>
      </c>
      <c r="AT23" s="596">
        <v>250</v>
      </c>
      <c r="AU23" s="596">
        <v>256</v>
      </c>
      <c r="AV23" s="593">
        <f>AT23/AU23</f>
        <v>0.9765625</v>
      </c>
      <c r="AW23" s="603" t="s">
        <v>2695</v>
      </c>
      <c r="AX23" s="624" t="s">
        <v>2696</v>
      </c>
      <c r="AY23" s="629"/>
      <c r="AZ23" s="613"/>
      <c r="BA23" s="595"/>
      <c r="BB23" s="611"/>
      <c r="BC23" s="624"/>
      <c r="BD23" s="613"/>
      <c r="BE23" s="613"/>
      <c r="BF23" s="595"/>
      <c r="BG23" s="612"/>
      <c r="BH23" s="624"/>
      <c r="BI23" s="613"/>
      <c r="BJ23" s="613"/>
      <c r="BK23" s="595"/>
      <c r="BL23" s="612"/>
      <c r="BM23" s="624"/>
      <c r="BN23" s="595"/>
      <c r="BO23" s="613"/>
      <c r="BP23" s="595"/>
      <c r="BQ23" s="612"/>
      <c r="BR23" s="624"/>
      <c r="BS23" s="629"/>
      <c r="BT23" s="613"/>
      <c r="BU23" s="595"/>
      <c r="BV23" s="612"/>
      <c r="BW23" s="612"/>
      <c r="BX23" s="613"/>
      <c r="BY23" s="613"/>
      <c r="BZ23" s="595"/>
      <c r="CA23" s="612"/>
      <c r="CB23" s="612"/>
      <c r="CC23" s="630"/>
      <c r="CE23" s="627">
        <f>+AE23+AT23</f>
        <v>515</v>
      </c>
      <c r="CF23" s="627">
        <f>AF23+AU23</f>
        <v>532</v>
      </c>
      <c r="CG23" s="628">
        <f t="shared" si="7"/>
        <v>0.96804511278195493</v>
      </c>
      <c r="CH23" s="628">
        <f t="shared" si="8"/>
        <v>0.96804511278195493</v>
      </c>
      <c r="CI23" s="628">
        <f t="shared" si="9"/>
        <v>0.99</v>
      </c>
      <c r="CJ23" s="628">
        <f t="shared" si="10"/>
        <v>0.97782334624439893</v>
      </c>
      <c r="CK23" s="627"/>
    </row>
    <row r="24" spans="2:89" s="614" customFormat="1" ht="216" x14ac:dyDescent="0.25">
      <c r="B24" s="584" t="s">
        <v>54</v>
      </c>
      <c r="C24" s="585" t="s">
        <v>2509</v>
      </c>
      <c r="D24" s="586" t="s">
        <v>2678</v>
      </c>
      <c r="E24" s="587" t="s">
        <v>2697</v>
      </c>
      <c r="F24" s="588" t="s">
        <v>2658</v>
      </c>
      <c r="G24" s="586" t="s">
        <v>2698</v>
      </c>
      <c r="H24" s="586" t="s">
        <v>2699</v>
      </c>
      <c r="I24" s="586" t="s">
        <v>2700</v>
      </c>
      <c r="J24" s="589" t="s">
        <v>2585</v>
      </c>
      <c r="K24" s="586" t="s">
        <v>2701</v>
      </c>
      <c r="L24" s="586" t="s">
        <v>2702</v>
      </c>
      <c r="M24" s="586" t="s">
        <v>2703</v>
      </c>
      <c r="N24" s="584" t="s">
        <v>2519</v>
      </c>
      <c r="O24" s="590" t="s">
        <v>2704</v>
      </c>
      <c r="P24" s="591" t="s">
        <v>1517</v>
      </c>
      <c r="Q24" s="592" t="s">
        <v>30</v>
      </c>
      <c r="R24" s="593">
        <v>0.9</v>
      </c>
      <c r="S24" s="594" t="s">
        <v>2519</v>
      </c>
      <c r="T24" s="595">
        <v>1</v>
      </c>
      <c r="U24" s="596">
        <v>64</v>
      </c>
      <c r="V24" s="596">
        <v>64</v>
      </c>
      <c r="W24" s="593">
        <f>U24/V24</f>
        <v>1</v>
      </c>
      <c r="X24" s="602" t="s">
        <v>2705</v>
      </c>
      <c r="Y24" s="602" t="s">
        <v>2706</v>
      </c>
      <c r="Z24" s="596">
        <v>56</v>
      </c>
      <c r="AA24" s="596">
        <v>56</v>
      </c>
      <c r="AB24" s="593">
        <f>Z24/AA24</f>
        <v>1</v>
      </c>
      <c r="AC24" s="602" t="s">
        <v>2707</v>
      </c>
      <c r="AD24" s="602" t="s">
        <v>2708</v>
      </c>
      <c r="AE24" s="596">
        <v>69</v>
      </c>
      <c r="AF24" s="596">
        <v>69</v>
      </c>
      <c r="AG24" s="593">
        <f>AE24/AF24</f>
        <v>1</v>
      </c>
      <c r="AH24" s="612" t="s">
        <v>2709</v>
      </c>
      <c r="AI24" s="611" t="s">
        <v>2710</v>
      </c>
      <c r="AJ24" s="596">
        <v>67</v>
      </c>
      <c r="AK24" s="596">
        <v>67</v>
      </c>
      <c r="AL24" s="593">
        <f>AJ24/AK24</f>
        <v>1</v>
      </c>
      <c r="AM24" s="602" t="s">
        <v>2711</v>
      </c>
      <c r="AN24" s="602" t="s">
        <v>2673</v>
      </c>
      <c r="AO24" s="596">
        <v>97</v>
      </c>
      <c r="AP24" s="596">
        <v>97</v>
      </c>
      <c r="AQ24" s="593">
        <f>AO24/AP24</f>
        <v>1</v>
      </c>
      <c r="AR24" s="603" t="s">
        <v>2712</v>
      </c>
      <c r="AS24" s="623" t="s">
        <v>2713</v>
      </c>
      <c r="AT24" s="596">
        <v>70</v>
      </c>
      <c r="AU24" s="596">
        <v>70</v>
      </c>
      <c r="AV24" s="593">
        <f>AT24/AU24</f>
        <v>1</v>
      </c>
      <c r="AW24" s="603" t="s">
        <v>2714</v>
      </c>
      <c r="AX24" s="624" t="s">
        <v>2715</v>
      </c>
      <c r="AY24" s="596"/>
      <c r="AZ24" s="596"/>
      <c r="BA24" s="593"/>
      <c r="BB24" s="602"/>
      <c r="BC24" s="623"/>
      <c r="BD24" s="596"/>
      <c r="BE24" s="596"/>
      <c r="BF24" s="593"/>
      <c r="BG24" s="603"/>
      <c r="BH24" s="623"/>
      <c r="BI24" s="596"/>
      <c r="BJ24" s="596"/>
      <c r="BK24" s="593"/>
      <c r="BL24" s="602"/>
      <c r="BM24" s="623"/>
      <c r="BN24" s="596"/>
      <c r="BO24" s="596"/>
      <c r="BP24" s="593"/>
      <c r="BQ24" s="603"/>
      <c r="BR24" s="623"/>
      <c r="BS24" s="599"/>
      <c r="BT24" s="596"/>
      <c r="BU24" s="593"/>
      <c r="BV24" s="612"/>
      <c r="BW24" s="603"/>
      <c r="BX24" s="596"/>
      <c r="BY24" s="596"/>
      <c r="BZ24" s="593"/>
      <c r="CA24" s="603"/>
      <c r="CB24" s="603"/>
      <c r="CC24" s="626"/>
      <c r="CE24" s="615">
        <f>+U24+Z24+AE24+AJ24+AO24+AT24</f>
        <v>423</v>
      </c>
      <c r="CF24" s="615">
        <f>+V24+AA24+AF24+AK24+AP24+AU24</f>
        <v>423</v>
      </c>
      <c r="CG24" s="616">
        <f t="shared" si="7"/>
        <v>1</v>
      </c>
      <c r="CH24" s="616">
        <f t="shared" si="8"/>
        <v>1</v>
      </c>
      <c r="CI24" s="616">
        <f t="shared" si="9"/>
        <v>1</v>
      </c>
      <c r="CJ24" s="616">
        <f t="shared" si="10"/>
        <v>1</v>
      </c>
      <c r="CK24" s="615"/>
    </row>
    <row r="25" spans="2:89" s="605" customFormat="1" ht="200.25" customHeight="1" x14ac:dyDescent="0.25">
      <c r="B25" s="584" t="s">
        <v>69</v>
      </c>
      <c r="C25" s="585" t="s">
        <v>2509</v>
      </c>
      <c r="D25" s="586" t="s">
        <v>2716</v>
      </c>
      <c r="E25" s="587" t="s">
        <v>2717</v>
      </c>
      <c r="F25" s="588" t="s">
        <v>1859</v>
      </c>
      <c r="G25" s="586" t="s">
        <v>2718</v>
      </c>
      <c r="H25" s="586" t="s">
        <v>2719</v>
      </c>
      <c r="I25" s="586" t="s">
        <v>2720</v>
      </c>
      <c r="J25" s="589" t="s">
        <v>2585</v>
      </c>
      <c r="K25" s="586" t="s">
        <v>2721</v>
      </c>
      <c r="L25" s="586" t="s">
        <v>2722</v>
      </c>
      <c r="M25" s="586" t="s">
        <v>2723</v>
      </c>
      <c r="N25" s="584" t="s">
        <v>2519</v>
      </c>
      <c r="O25" s="590" t="s">
        <v>2724</v>
      </c>
      <c r="P25" s="591" t="s">
        <v>2622</v>
      </c>
      <c r="Q25" s="592" t="s">
        <v>30</v>
      </c>
      <c r="R25" s="593" t="s">
        <v>1523</v>
      </c>
      <c r="S25" s="594" t="s">
        <v>2519</v>
      </c>
      <c r="T25" s="595">
        <v>1</v>
      </c>
      <c r="U25" s="613"/>
      <c r="V25" s="613"/>
      <c r="W25" s="595"/>
      <c r="X25" s="598" t="s">
        <v>2725</v>
      </c>
      <c r="Y25" s="598" t="s">
        <v>2726</v>
      </c>
      <c r="Z25" s="632"/>
      <c r="AA25" s="632"/>
      <c r="AB25" s="600"/>
      <c r="AC25" s="598" t="s">
        <v>2727</v>
      </c>
      <c r="AD25" s="598" t="s">
        <v>2726</v>
      </c>
      <c r="AE25" s="613"/>
      <c r="AF25" s="613"/>
      <c r="AG25" s="595"/>
      <c r="AH25" s="598" t="s">
        <v>2728</v>
      </c>
      <c r="AI25" s="598" t="s">
        <v>2729</v>
      </c>
      <c r="AJ25" s="613"/>
      <c r="AK25" s="613"/>
      <c r="AL25" s="595"/>
      <c r="AM25" s="598" t="s">
        <v>2730</v>
      </c>
      <c r="AN25" s="600" t="s">
        <v>2527</v>
      </c>
      <c r="AO25" s="629"/>
      <c r="AP25" s="613"/>
      <c r="AQ25" s="595"/>
      <c r="AR25" s="598" t="s">
        <v>2731</v>
      </c>
      <c r="AS25" s="600" t="s">
        <v>2529</v>
      </c>
      <c r="AT25" s="633">
        <v>7</v>
      </c>
      <c r="AU25" s="633">
        <v>7</v>
      </c>
      <c r="AV25" s="595">
        <v>1</v>
      </c>
      <c r="AW25" s="598" t="s">
        <v>2732</v>
      </c>
      <c r="AX25" s="600" t="s">
        <v>2733</v>
      </c>
      <c r="AY25" s="629"/>
      <c r="AZ25" s="613"/>
      <c r="BA25" s="595"/>
      <c r="BB25" s="598"/>
      <c r="BC25" s="600"/>
      <c r="BD25" s="613"/>
      <c r="BE25" s="613"/>
      <c r="BF25" s="595"/>
      <c r="BG25" s="600"/>
      <c r="BH25" s="600"/>
      <c r="BI25" s="629"/>
      <c r="BJ25" s="613"/>
      <c r="BK25" s="595"/>
      <c r="BL25" s="600"/>
      <c r="BM25" s="600"/>
      <c r="BN25" s="613"/>
      <c r="BO25" s="613"/>
      <c r="BP25" s="634" t="s">
        <v>2734</v>
      </c>
      <c r="BQ25" s="600"/>
      <c r="BR25" s="600"/>
      <c r="BS25" s="613"/>
      <c r="BT25" s="613"/>
      <c r="BU25" s="634"/>
      <c r="BV25" s="600"/>
      <c r="BW25" s="600"/>
      <c r="BX25" s="613"/>
      <c r="BY25" s="613"/>
      <c r="BZ25" s="595"/>
      <c r="CA25" s="600"/>
      <c r="CB25" s="600"/>
      <c r="CC25" s="600"/>
      <c r="CD25" s="635"/>
      <c r="CE25" s="617">
        <f>(U25+Z25+AE25+AJ25+AO25+AT25+AY25+BD25+BI25+BN25+BS25+BX25)</f>
        <v>7</v>
      </c>
      <c r="CF25" s="617">
        <f>(V25+AA25+AF25+AK25+AP25+AU25+AZ25+BE25+BJ25+BO25+BT25+BY25)</f>
        <v>7</v>
      </c>
      <c r="CG25" s="618">
        <f>+CE25/CF25</f>
        <v>1</v>
      </c>
      <c r="CH25" s="618">
        <f>+CG25</f>
        <v>1</v>
      </c>
      <c r="CI25" s="618">
        <f>+T25</f>
        <v>1</v>
      </c>
      <c r="CJ25" s="618">
        <f>+CH25/CI25</f>
        <v>1</v>
      </c>
      <c r="CK25" s="608"/>
    </row>
    <row r="26" spans="2:89" s="605" customFormat="1" ht="192.75" customHeight="1" x14ac:dyDescent="0.25">
      <c r="B26" s="584" t="s">
        <v>2735</v>
      </c>
      <c r="C26" s="585" t="s">
        <v>2509</v>
      </c>
      <c r="D26" s="586" t="s">
        <v>65</v>
      </c>
      <c r="E26" s="587" t="s">
        <v>2736</v>
      </c>
      <c r="F26" s="588" t="s">
        <v>2737</v>
      </c>
      <c r="G26" s="586" t="s">
        <v>2738</v>
      </c>
      <c r="H26" s="586" t="s">
        <v>2739</v>
      </c>
      <c r="I26" s="586" t="s">
        <v>2740</v>
      </c>
      <c r="J26" s="589" t="s">
        <v>2515</v>
      </c>
      <c r="K26" s="586" t="s">
        <v>2741</v>
      </c>
      <c r="L26" s="586" t="s">
        <v>2742</v>
      </c>
      <c r="M26" s="586" t="s">
        <v>2743</v>
      </c>
      <c r="N26" s="584" t="s">
        <v>2519</v>
      </c>
      <c r="O26" s="590" t="s">
        <v>2744</v>
      </c>
      <c r="P26" s="591" t="s">
        <v>1521</v>
      </c>
      <c r="Q26" s="592" t="s">
        <v>30</v>
      </c>
      <c r="R26" s="593" t="s">
        <v>1523</v>
      </c>
      <c r="S26" s="594" t="s">
        <v>2519</v>
      </c>
      <c r="T26" s="595">
        <v>1</v>
      </c>
      <c r="U26" s="596"/>
      <c r="V26" s="596"/>
      <c r="W26" s="593"/>
      <c r="X26" s="602" t="s">
        <v>2745</v>
      </c>
      <c r="Y26" s="602"/>
      <c r="Z26" s="623"/>
      <c r="AA26" s="623"/>
      <c r="AB26" s="603"/>
      <c r="AC26" s="602" t="s">
        <v>2745</v>
      </c>
      <c r="AD26" s="603"/>
      <c r="AE26" s="599"/>
      <c r="AF26" s="596"/>
      <c r="AG26" s="593"/>
      <c r="AH26" s="636" t="s">
        <v>2746</v>
      </c>
      <c r="AI26" s="598" t="s">
        <v>2747</v>
      </c>
      <c r="AJ26" s="596"/>
      <c r="AK26" s="596"/>
      <c r="AL26" s="593"/>
      <c r="AM26" s="636" t="s">
        <v>2748</v>
      </c>
      <c r="AN26" s="600" t="s">
        <v>2749</v>
      </c>
      <c r="AO26" s="599"/>
      <c r="AP26" s="596"/>
      <c r="AQ26" s="593"/>
      <c r="AR26" s="636" t="s">
        <v>2750</v>
      </c>
      <c r="AS26" s="600" t="s">
        <v>2529</v>
      </c>
      <c r="AT26" s="596"/>
      <c r="AU26" s="596"/>
      <c r="AV26" s="593"/>
      <c r="AW26" s="636" t="s">
        <v>2751</v>
      </c>
      <c r="AX26" s="600" t="s">
        <v>2752</v>
      </c>
      <c r="AY26" s="599"/>
      <c r="AZ26" s="596"/>
      <c r="BA26" s="593"/>
      <c r="BB26" s="601"/>
      <c r="BC26" s="602"/>
      <c r="BD26" s="596"/>
      <c r="BE26" s="596"/>
      <c r="BF26" s="593"/>
      <c r="BG26" s="593"/>
      <c r="BH26" s="603"/>
      <c r="BI26" s="599"/>
      <c r="BJ26" s="596"/>
      <c r="BK26" s="593"/>
      <c r="BL26" s="601"/>
      <c r="BM26" s="602"/>
      <c r="BN26" s="596"/>
      <c r="BO26" s="596"/>
      <c r="BP26" s="593"/>
      <c r="BQ26" s="593"/>
      <c r="BR26" s="603"/>
      <c r="BS26" s="599"/>
      <c r="BT26" s="596"/>
      <c r="BU26" s="593"/>
      <c r="BV26" s="593"/>
      <c r="BW26" s="603"/>
      <c r="BX26" s="596"/>
      <c r="BY26" s="596"/>
      <c r="BZ26" s="593"/>
      <c r="CA26" s="593"/>
      <c r="CB26" s="603"/>
      <c r="CC26" s="604"/>
      <c r="CE26" s="637">
        <f>+U26+Z26+AE26+AJ26+AO26+AT26+AY26+BD26+BI26+BN26+BS26+BX26</f>
        <v>0</v>
      </c>
      <c r="CF26" s="637">
        <f>+V26+AA26+AF26+AK26+AP26+AU26+AZ26+BE26+BJ26+BO26+BT26+BY26</f>
        <v>0</v>
      </c>
      <c r="CG26" s="638" t="e">
        <f>+CE26/CF26</f>
        <v>#DIV/0!</v>
      </c>
      <c r="CH26" s="638" t="e">
        <f>+CG26</f>
        <v>#DIV/0!</v>
      </c>
      <c r="CI26" s="638">
        <f>+T26</f>
        <v>1</v>
      </c>
      <c r="CJ26" s="638" t="e">
        <f>+CH26/CI26</f>
        <v>#DIV/0!</v>
      </c>
      <c r="CK26" s="608" t="s">
        <v>2753</v>
      </c>
    </row>
    <row r="27" spans="2:89" s="605" customFormat="1" ht="252" x14ac:dyDescent="0.25">
      <c r="B27" s="584" t="s">
        <v>105</v>
      </c>
      <c r="C27" s="585" t="s">
        <v>2509</v>
      </c>
      <c r="D27" s="586" t="s">
        <v>65</v>
      </c>
      <c r="E27" s="587" t="s">
        <v>2754</v>
      </c>
      <c r="F27" s="588" t="s">
        <v>2755</v>
      </c>
      <c r="G27" s="586" t="s">
        <v>2756</v>
      </c>
      <c r="H27" s="586" t="s">
        <v>2757</v>
      </c>
      <c r="I27" s="586" t="s">
        <v>2758</v>
      </c>
      <c r="J27" s="589" t="s">
        <v>2585</v>
      </c>
      <c r="K27" s="586" t="s">
        <v>2759</v>
      </c>
      <c r="L27" s="586" t="s">
        <v>2760</v>
      </c>
      <c r="M27" s="586" t="s">
        <v>2761</v>
      </c>
      <c r="N27" s="584" t="s">
        <v>2519</v>
      </c>
      <c r="O27" s="590" t="s">
        <v>2762</v>
      </c>
      <c r="P27" s="591" t="s">
        <v>1517</v>
      </c>
      <c r="Q27" s="592" t="s">
        <v>30</v>
      </c>
      <c r="R27" s="593">
        <v>0.8</v>
      </c>
      <c r="S27" s="594" t="s">
        <v>2519</v>
      </c>
      <c r="T27" s="595">
        <v>0.85</v>
      </c>
      <c r="U27" s="596">
        <v>119</v>
      </c>
      <c r="V27" s="596">
        <v>457</v>
      </c>
      <c r="W27" s="593">
        <f>U27/V27</f>
        <v>0.26039387308533918</v>
      </c>
      <c r="X27" s="597" t="s">
        <v>2763</v>
      </c>
      <c r="Y27" s="639" t="s">
        <v>2764</v>
      </c>
      <c r="Z27" s="596">
        <v>26</v>
      </c>
      <c r="AA27" s="596">
        <v>49</v>
      </c>
      <c r="AB27" s="593">
        <f>26/49</f>
        <v>0.53061224489795922</v>
      </c>
      <c r="AC27" s="597" t="s">
        <v>2765</v>
      </c>
      <c r="AD27" s="639" t="s">
        <v>2764</v>
      </c>
      <c r="AE27" s="596">
        <f>10+6</f>
        <v>16</v>
      </c>
      <c r="AF27" s="596">
        <f>87+6</f>
        <v>93</v>
      </c>
      <c r="AG27" s="593">
        <f>AE27/AF27</f>
        <v>0.17204301075268819</v>
      </c>
      <c r="AH27" s="597" t="s">
        <v>2766</v>
      </c>
      <c r="AI27" s="639" t="s">
        <v>2767</v>
      </c>
      <c r="AJ27" s="596">
        <f>7+11</f>
        <v>18</v>
      </c>
      <c r="AK27" s="596">
        <f>48+11</f>
        <v>59</v>
      </c>
      <c r="AL27" s="593">
        <f>AJ27/AK27</f>
        <v>0.30508474576271188</v>
      </c>
      <c r="AM27" s="597" t="s">
        <v>2768</v>
      </c>
      <c r="AN27" s="639" t="s">
        <v>2769</v>
      </c>
      <c r="AO27" s="596">
        <f>15+58</f>
        <v>73</v>
      </c>
      <c r="AP27" s="596">
        <f>16+52</f>
        <v>68</v>
      </c>
      <c r="AQ27" s="593">
        <f>AO27/AP27</f>
        <v>1.0735294117647058</v>
      </c>
      <c r="AR27" s="597" t="s">
        <v>2770</v>
      </c>
      <c r="AS27" s="639" t="s">
        <v>2771</v>
      </c>
      <c r="AT27" s="596">
        <f>63+12</f>
        <v>75</v>
      </c>
      <c r="AU27" s="596">
        <f>12+53</f>
        <v>65</v>
      </c>
      <c r="AV27" s="593">
        <f>AT27/AU27</f>
        <v>1.1538461538461537</v>
      </c>
      <c r="AW27" s="597" t="s">
        <v>2772</v>
      </c>
      <c r="AX27" s="639" t="s">
        <v>2773</v>
      </c>
      <c r="AY27" s="596"/>
      <c r="AZ27" s="596"/>
      <c r="BA27" s="593"/>
      <c r="BB27" s="601"/>
      <c r="BC27" s="602"/>
      <c r="BD27" s="596"/>
      <c r="BE27" s="596"/>
      <c r="BF27" s="593"/>
      <c r="BG27" s="593"/>
      <c r="BH27" s="603"/>
      <c r="BI27" s="599"/>
      <c r="BJ27" s="596"/>
      <c r="BK27" s="593"/>
      <c r="BL27" s="601"/>
      <c r="BM27" s="602"/>
      <c r="BN27" s="596"/>
      <c r="BO27" s="596"/>
      <c r="BP27" s="593"/>
      <c r="BQ27" s="593"/>
      <c r="BR27" s="603"/>
      <c r="BS27" s="599"/>
      <c r="BT27" s="596"/>
      <c r="BU27" s="593"/>
      <c r="BV27" s="593"/>
      <c r="BW27" s="603"/>
      <c r="BX27" s="596"/>
      <c r="BY27" s="596"/>
      <c r="BZ27" s="593"/>
      <c r="CA27" s="593"/>
      <c r="CB27" s="603"/>
      <c r="CC27" s="604"/>
      <c r="CE27" s="608">
        <f>(+U27+Z27+AE27+AJ27+AO27+AT27+AY27+BD27+BI27+BN27+BS27+BX27)</f>
        <v>327</v>
      </c>
      <c r="CF27" s="608">
        <f>(+V27+AA27+AF27+AK27+AP27+AU27+AZ27+BE27+BJ27+BO27+BT27+BY27)</f>
        <v>791</v>
      </c>
      <c r="CG27" s="607">
        <f>+CE27/CF27</f>
        <v>0.41340075853350189</v>
      </c>
      <c r="CH27" s="607">
        <f>CG27</f>
        <v>0.41340075853350189</v>
      </c>
      <c r="CI27" s="607">
        <f>+T27</f>
        <v>0.85</v>
      </c>
      <c r="CJ27" s="607">
        <f>+CH27/CI27</f>
        <v>0.48635383356882578</v>
      </c>
      <c r="CK27" s="608"/>
    </row>
    <row r="28" spans="2:89" s="605" customFormat="1" ht="201.75" customHeight="1" x14ac:dyDescent="0.25">
      <c r="B28" s="584" t="s">
        <v>105</v>
      </c>
      <c r="C28" s="585" t="s">
        <v>2509</v>
      </c>
      <c r="D28" s="586" t="s">
        <v>65</v>
      </c>
      <c r="E28" s="587" t="s">
        <v>2774</v>
      </c>
      <c r="F28" s="588" t="s">
        <v>2755</v>
      </c>
      <c r="G28" s="586" t="s">
        <v>2775</v>
      </c>
      <c r="H28" s="586" t="s">
        <v>2776</v>
      </c>
      <c r="I28" s="586" t="s">
        <v>2777</v>
      </c>
      <c r="J28" s="589" t="s">
        <v>2585</v>
      </c>
      <c r="K28" s="586" t="s">
        <v>2778</v>
      </c>
      <c r="L28" s="586" t="s">
        <v>2779</v>
      </c>
      <c r="M28" s="586" t="s">
        <v>2780</v>
      </c>
      <c r="N28" s="584" t="s">
        <v>2519</v>
      </c>
      <c r="O28" s="590" t="s">
        <v>2781</v>
      </c>
      <c r="P28" s="591" t="s">
        <v>1517</v>
      </c>
      <c r="Q28" s="592" t="s">
        <v>30</v>
      </c>
      <c r="R28" s="593">
        <v>0.95</v>
      </c>
      <c r="S28" s="594" t="s">
        <v>2519</v>
      </c>
      <c r="T28" s="595">
        <v>0.95</v>
      </c>
      <c r="U28" s="596">
        <v>19</v>
      </c>
      <c r="V28" s="596">
        <v>19</v>
      </c>
      <c r="W28" s="593">
        <f>+V28/U28</f>
        <v>1</v>
      </c>
      <c r="X28" s="597" t="s">
        <v>2782</v>
      </c>
      <c r="Y28" s="639" t="s">
        <v>2783</v>
      </c>
      <c r="Z28" s="596">
        <v>115</v>
      </c>
      <c r="AA28" s="596">
        <v>139</v>
      </c>
      <c r="AB28" s="593">
        <f>+Z28/AA28</f>
        <v>0.82733812949640284</v>
      </c>
      <c r="AC28" s="636" t="s">
        <v>2784</v>
      </c>
      <c r="AD28" s="639" t="s">
        <v>2764</v>
      </c>
      <c r="AE28" s="596">
        <v>6</v>
      </c>
      <c r="AF28" s="596">
        <v>15</v>
      </c>
      <c r="AG28" s="593">
        <f>+AE28/AF28</f>
        <v>0.4</v>
      </c>
      <c r="AH28" s="597" t="s">
        <v>2785</v>
      </c>
      <c r="AI28" s="639" t="s">
        <v>2767</v>
      </c>
      <c r="AJ28" s="596">
        <v>17</v>
      </c>
      <c r="AK28" s="596">
        <v>20</v>
      </c>
      <c r="AL28" s="593">
        <f>+AJ28/AK28</f>
        <v>0.85</v>
      </c>
      <c r="AM28" s="597" t="s">
        <v>2786</v>
      </c>
      <c r="AN28" s="639" t="s">
        <v>2769</v>
      </c>
      <c r="AO28" s="613">
        <v>10</v>
      </c>
      <c r="AP28" s="613">
        <v>20</v>
      </c>
      <c r="AQ28" s="640">
        <f>+AO28/AP28</f>
        <v>0.5</v>
      </c>
      <c r="AR28" s="597" t="s">
        <v>2787</v>
      </c>
      <c r="AS28" s="602" t="s">
        <v>2788</v>
      </c>
      <c r="AT28" s="596">
        <v>29</v>
      </c>
      <c r="AU28" s="596">
        <v>31</v>
      </c>
      <c r="AV28" s="593">
        <v>0.93548387096774188</v>
      </c>
      <c r="AW28" s="597" t="s">
        <v>2789</v>
      </c>
      <c r="AX28" s="602" t="s">
        <v>2790</v>
      </c>
      <c r="AY28" s="596"/>
      <c r="AZ28" s="596"/>
      <c r="BA28" s="593"/>
      <c r="BB28" s="601"/>
      <c r="BC28" s="602"/>
      <c r="BD28" s="596"/>
      <c r="BE28" s="596"/>
      <c r="BF28" s="593"/>
      <c r="BG28" s="593"/>
      <c r="BH28" s="603"/>
      <c r="BI28" s="599"/>
      <c r="BJ28" s="596"/>
      <c r="BK28" s="593"/>
      <c r="BL28" s="601"/>
      <c r="BM28" s="602"/>
      <c r="BN28" s="596"/>
      <c r="BO28" s="596"/>
      <c r="BP28" s="593"/>
      <c r="BQ28" s="593"/>
      <c r="BR28" s="603"/>
      <c r="BS28" s="599"/>
      <c r="BT28" s="596"/>
      <c r="BU28" s="593"/>
      <c r="BV28" s="593"/>
      <c r="BW28" s="603"/>
      <c r="BX28" s="596"/>
      <c r="BY28" s="596"/>
      <c r="BZ28" s="593"/>
      <c r="CA28" s="593"/>
      <c r="CB28" s="603"/>
      <c r="CC28" s="604"/>
      <c r="CE28" s="641">
        <f>(+U28+Z28+AE28+AJ28+AO28+AT28+AY28+BD28+BI28+BN28+BS28+BX28)/5</f>
        <v>39.200000000000003</v>
      </c>
      <c r="CF28" s="641">
        <f>(+V28+AA28+AF28+AK28+AP28+AU28+AZ28+BE28+BJ28+BO28+BT28+BY28)/5</f>
        <v>48.8</v>
      </c>
      <c r="CG28" s="607">
        <f>+CE28/CF28</f>
        <v>0.80327868852459028</v>
      </c>
      <c r="CH28" s="607">
        <f>CG28</f>
        <v>0.80327868852459028</v>
      </c>
      <c r="CI28" s="607">
        <f>+T28</f>
        <v>0.95</v>
      </c>
      <c r="CJ28" s="607">
        <f>+CH28/CI28</f>
        <v>0.84555651423641087</v>
      </c>
      <c r="CK28" s="615"/>
    </row>
    <row r="29" spans="2:89" s="605" customFormat="1" ht="200.25" customHeight="1" x14ac:dyDescent="0.25">
      <c r="B29" s="584" t="s">
        <v>105</v>
      </c>
      <c r="C29" s="585" t="s">
        <v>2509</v>
      </c>
      <c r="D29" s="586" t="s">
        <v>65</v>
      </c>
      <c r="E29" s="587" t="s">
        <v>2791</v>
      </c>
      <c r="F29" s="588" t="s">
        <v>2755</v>
      </c>
      <c r="G29" s="586" t="s">
        <v>2792</v>
      </c>
      <c r="H29" s="586" t="s">
        <v>2793</v>
      </c>
      <c r="I29" s="586" t="s">
        <v>2794</v>
      </c>
      <c r="J29" s="589" t="s">
        <v>2585</v>
      </c>
      <c r="K29" s="586" t="s">
        <v>2795</v>
      </c>
      <c r="L29" s="586" t="s">
        <v>2796</v>
      </c>
      <c r="M29" s="586" t="s">
        <v>2797</v>
      </c>
      <c r="N29" s="584" t="s">
        <v>2519</v>
      </c>
      <c r="O29" s="590" t="s">
        <v>2798</v>
      </c>
      <c r="P29" s="591" t="s">
        <v>1517</v>
      </c>
      <c r="Q29" s="592" t="s">
        <v>30</v>
      </c>
      <c r="R29" s="593">
        <v>0.7</v>
      </c>
      <c r="S29" s="594" t="s">
        <v>2519</v>
      </c>
      <c r="T29" s="595">
        <v>0.8</v>
      </c>
      <c r="U29" s="642">
        <v>1056</v>
      </c>
      <c r="V29" s="642">
        <v>2490</v>
      </c>
      <c r="W29" s="593">
        <f>+U29/V29</f>
        <v>0.42409638554216866</v>
      </c>
      <c r="X29" s="597" t="s">
        <v>2799</v>
      </c>
      <c r="Y29" s="639" t="s">
        <v>2764</v>
      </c>
      <c r="Z29" s="642">
        <v>2506</v>
      </c>
      <c r="AA29" s="642">
        <v>3014</v>
      </c>
      <c r="AB29" s="593">
        <f>+Z29/AA29</f>
        <v>0.83145321831453223</v>
      </c>
      <c r="AC29" s="636" t="s">
        <v>2800</v>
      </c>
      <c r="AD29" s="639" t="s">
        <v>2783</v>
      </c>
      <c r="AE29" s="596">
        <v>1966</v>
      </c>
      <c r="AF29" s="596">
        <v>1609</v>
      </c>
      <c r="AG29" s="593">
        <f t="shared" ref="AG29" si="11">+AE29/AF29</f>
        <v>1.2218769422001243</v>
      </c>
      <c r="AH29" s="597" t="s">
        <v>2801</v>
      </c>
      <c r="AI29" s="639" t="s">
        <v>2802</v>
      </c>
      <c r="AJ29" s="596">
        <v>962</v>
      </c>
      <c r="AK29" s="596">
        <v>406</v>
      </c>
      <c r="AL29" s="593">
        <v>2.3694581280788176</v>
      </c>
      <c r="AM29" s="597" t="s">
        <v>2803</v>
      </c>
      <c r="AN29" s="639" t="s">
        <v>2804</v>
      </c>
      <c r="AO29" s="596">
        <v>843</v>
      </c>
      <c r="AP29" s="596">
        <v>795</v>
      </c>
      <c r="AQ29" s="593">
        <v>1.060377358490566</v>
      </c>
      <c r="AR29" s="597" t="s">
        <v>2805</v>
      </c>
      <c r="AS29" s="639" t="s">
        <v>2771</v>
      </c>
      <c r="AT29" s="596">
        <v>826</v>
      </c>
      <c r="AU29" s="596">
        <v>447</v>
      </c>
      <c r="AV29" s="593">
        <f t="shared" ref="AV29" si="12">+AT29/AU29</f>
        <v>1.8478747203579418</v>
      </c>
      <c r="AW29" s="636" t="s">
        <v>2806</v>
      </c>
      <c r="AX29" s="639" t="s">
        <v>2807</v>
      </c>
      <c r="AY29" s="596"/>
      <c r="AZ29" s="596"/>
      <c r="BA29" s="593"/>
      <c r="BB29" s="601"/>
      <c r="BC29" s="602"/>
      <c r="BD29" s="596"/>
      <c r="BE29" s="596"/>
      <c r="BF29" s="593"/>
      <c r="BG29" s="593"/>
      <c r="BH29" s="603"/>
      <c r="BI29" s="599"/>
      <c r="BJ29" s="596"/>
      <c r="BK29" s="593"/>
      <c r="BL29" s="601"/>
      <c r="BM29" s="602"/>
      <c r="BN29" s="596"/>
      <c r="BO29" s="596"/>
      <c r="BP29" s="593"/>
      <c r="BQ29" s="593"/>
      <c r="BR29" s="603"/>
      <c r="BS29" s="599"/>
      <c r="BT29" s="596"/>
      <c r="BU29" s="593"/>
      <c r="BV29" s="593"/>
      <c r="BW29" s="603"/>
      <c r="BX29" s="596"/>
      <c r="BY29" s="596"/>
      <c r="BZ29" s="593"/>
      <c r="CA29" s="593"/>
      <c r="CB29" s="603"/>
      <c r="CC29" s="604"/>
      <c r="CE29" s="643">
        <f>+U29+Z29+AE29+AJ29+AO29+AT29+AY29+BD29+BI29+BN29+BS29+BX29</f>
        <v>8159</v>
      </c>
      <c r="CF29" s="641">
        <f>+V29+AA29+AF29+AK29+AP29+AU29+AZ29+BE29+BJ29+BO29+BT29+BY29</f>
        <v>8761</v>
      </c>
      <c r="CG29" s="607">
        <f t="shared" ref="CG29:CG60" si="13">+CE29/CF29</f>
        <v>0.93128638283300991</v>
      </c>
      <c r="CH29" s="607">
        <f t="shared" ref="CH29:CH32" si="14">CG29</f>
        <v>0.93128638283300991</v>
      </c>
      <c r="CI29" s="607">
        <f t="shared" ref="CI29:CI60" si="15">+T29</f>
        <v>0.8</v>
      </c>
      <c r="CJ29" s="607">
        <f t="shared" ref="CJ29:CJ60" si="16">+CH29/CI29</f>
        <v>1.1641079785412622</v>
      </c>
      <c r="CK29" s="608"/>
    </row>
    <row r="30" spans="2:89" s="605" customFormat="1" ht="201" customHeight="1" x14ac:dyDescent="0.25">
      <c r="B30" s="584" t="s">
        <v>105</v>
      </c>
      <c r="C30" s="585" t="s">
        <v>2509</v>
      </c>
      <c r="D30" s="586" t="s">
        <v>65</v>
      </c>
      <c r="E30" s="587" t="s">
        <v>2808</v>
      </c>
      <c r="F30" s="588" t="s">
        <v>2755</v>
      </c>
      <c r="G30" s="586" t="s">
        <v>2809</v>
      </c>
      <c r="H30" s="586" t="s">
        <v>2810</v>
      </c>
      <c r="I30" s="586" t="s">
        <v>2811</v>
      </c>
      <c r="J30" s="589" t="s">
        <v>2585</v>
      </c>
      <c r="K30" s="586" t="s">
        <v>2812</v>
      </c>
      <c r="L30" s="586" t="s">
        <v>2813</v>
      </c>
      <c r="M30" s="586" t="s">
        <v>2814</v>
      </c>
      <c r="N30" s="584" t="s">
        <v>2519</v>
      </c>
      <c r="O30" s="590" t="s">
        <v>2815</v>
      </c>
      <c r="P30" s="591" t="s">
        <v>1538</v>
      </c>
      <c r="Q30" s="592" t="s">
        <v>30</v>
      </c>
      <c r="R30" s="593">
        <v>0.79</v>
      </c>
      <c r="S30" s="594" t="s">
        <v>2519</v>
      </c>
      <c r="T30" s="595">
        <v>0.8</v>
      </c>
      <c r="U30" s="593"/>
      <c r="V30" s="593"/>
      <c r="W30" s="593"/>
      <c r="X30" s="597" t="s">
        <v>2816</v>
      </c>
      <c r="Y30" s="639" t="s">
        <v>2764</v>
      </c>
      <c r="Z30" s="644"/>
      <c r="AA30" s="644"/>
      <c r="AB30" s="636"/>
      <c r="AC30" s="636" t="s">
        <v>2817</v>
      </c>
      <c r="AD30" s="639" t="s">
        <v>2764</v>
      </c>
      <c r="AE30" s="596">
        <v>5</v>
      </c>
      <c r="AF30" s="596">
        <v>14</v>
      </c>
      <c r="AG30" s="593">
        <f>AE30/AF30</f>
        <v>0.35714285714285715</v>
      </c>
      <c r="AH30" s="597" t="s">
        <v>2818</v>
      </c>
      <c r="AI30" s="639" t="s">
        <v>2767</v>
      </c>
      <c r="AJ30" s="596"/>
      <c r="AK30" s="596"/>
      <c r="AL30" s="593"/>
      <c r="AM30" s="597" t="s">
        <v>2819</v>
      </c>
      <c r="AN30" s="639" t="s">
        <v>2769</v>
      </c>
      <c r="AO30" s="596"/>
      <c r="AP30" s="596"/>
      <c r="AQ30" s="593"/>
      <c r="AR30" s="597" t="s">
        <v>2820</v>
      </c>
      <c r="AS30" s="639" t="s">
        <v>2821</v>
      </c>
      <c r="AT30" s="596">
        <f>1+9+9</f>
        <v>19</v>
      </c>
      <c r="AU30" s="596">
        <v>18</v>
      </c>
      <c r="AV30" s="593">
        <f>AT30/AU30</f>
        <v>1.0555555555555556</v>
      </c>
      <c r="AW30" s="645" t="s">
        <v>2822</v>
      </c>
      <c r="AX30" s="639" t="s">
        <v>2823</v>
      </c>
      <c r="AY30" s="596"/>
      <c r="AZ30" s="596"/>
      <c r="BA30" s="593"/>
      <c r="BB30" s="601"/>
      <c r="BC30" s="602"/>
      <c r="BD30" s="596"/>
      <c r="BE30" s="596"/>
      <c r="BF30" s="593"/>
      <c r="BG30" s="593"/>
      <c r="BH30" s="603"/>
      <c r="BI30" s="599"/>
      <c r="BJ30" s="596"/>
      <c r="BK30" s="593"/>
      <c r="BL30" s="601"/>
      <c r="BM30" s="602"/>
      <c r="BN30" s="596"/>
      <c r="BO30" s="596"/>
      <c r="BP30" s="593"/>
      <c r="BQ30" s="593"/>
      <c r="BR30" s="603"/>
      <c r="BS30" s="599"/>
      <c r="BT30" s="596"/>
      <c r="BU30" s="593"/>
      <c r="BV30" s="593"/>
      <c r="BW30" s="603"/>
      <c r="BX30" s="596"/>
      <c r="BY30" s="596"/>
      <c r="BZ30" s="593"/>
      <c r="CA30" s="593"/>
      <c r="CB30" s="603"/>
      <c r="CC30" s="604"/>
      <c r="CE30" s="641">
        <f>(+U30+Z30+AE30+AJ30+AO30+AT30+AY30+BD30+BI30+BN30+BS30+BX30)</f>
        <v>24</v>
      </c>
      <c r="CF30" s="641">
        <f>(+V30+AA30+AF30+AK30+AP30+AU30+AZ30+BE30+BJ30+BO30+BT30+BY30)</f>
        <v>32</v>
      </c>
      <c r="CG30" s="607">
        <f>+CE30/CF30</f>
        <v>0.75</v>
      </c>
      <c r="CH30" s="607">
        <f>CG30</f>
        <v>0.75</v>
      </c>
      <c r="CI30" s="607">
        <f>+T30</f>
        <v>0.8</v>
      </c>
      <c r="CJ30" s="607">
        <f>+CH30/CI30</f>
        <v>0.9375</v>
      </c>
      <c r="CK30" s="608"/>
    </row>
    <row r="31" spans="2:89" s="605" customFormat="1" ht="218.25" customHeight="1" x14ac:dyDescent="0.25">
      <c r="B31" s="584" t="s">
        <v>105</v>
      </c>
      <c r="C31" s="585" t="s">
        <v>2509</v>
      </c>
      <c r="D31" s="586" t="s">
        <v>65</v>
      </c>
      <c r="E31" s="587" t="s">
        <v>2824</v>
      </c>
      <c r="F31" s="588" t="s">
        <v>2755</v>
      </c>
      <c r="G31" s="586" t="s">
        <v>2825</v>
      </c>
      <c r="H31" s="586" t="s">
        <v>2826</v>
      </c>
      <c r="I31" s="586" t="s">
        <v>2777</v>
      </c>
      <c r="J31" s="589" t="s">
        <v>2585</v>
      </c>
      <c r="K31" s="586" t="s">
        <v>2827</v>
      </c>
      <c r="L31" s="586" t="s">
        <v>2828</v>
      </c>
      <c r="M31" s="586" t="s">
        <v>2829</v>
      </c>
      <c r="N31" s="584" t="s">
        <v>2519</v>
      </c>
      <c r="O31" s="590" t="s">
        <v>2830</v>
      </c>
      <c r="P31" s="591" t="s">
        <v>1538</v>
      </c>
      <c r="Q31" s="592" t="s">
        <v>30</v>
      </c>
      <c r="R31" s="593" t="s">
        <v>1523</v>
      </c>
      <c r="S31" s="594" t="s">
        <v>2519</v>
      </c>
      <c r="T31" s="595">
        <v>0.9</v>
      </c>
      <c r="U31" s="646"/>
      <c r="V31" s="646"/>
      <c r="W31" s="647"/>
      <c r="X31" s="597" t="s">
        <v>2831</v>
      </c>
      <c r="Y31" s="639" t="s">
        <v>2764</v>
      </c>
      <c r="Z31" s="648"/>
      <c r="AA31" s="648"/>
      <c r="AB31" s="649"/>
      <c r="AC31" s="597" t="s">
        <v>2832</v>
      </c>
      <c r="AD31" s="639" t="s">
        <v>2764</v>
      </c>
      <c r="AE31" s="596">
        <v>100</v>
      </c>
      <c r="AF31" s="596">
        <v>105</v>
      </c>
      <c r="AG31" s="593">
        <f>+AE31/AF31</f>
        <v>0.95238095238095233</v>
      </c>
      <c r="AH31" s="597" t="s">
        <v>2833</v>
      </c>
      <c r="AI31" s="639" t="s">
        <v>2802</v>
      </c>
      <c r="AJ31" s="596"/>
      <c r="AK31" s="596"/>
      <c r="AL31" s="593"/>
      <c r="AM31" s="597" t="s">
        <v>2834</v>
      </c>
      <c r="AN31" s="639" t="s">
        <v>2769</v>
      </c>
      <c r="AO31" s="596"/>
      <c r="AP31" s="596"/>
      <c r="AQ31" s="593"/>
      <c r="AR31" s="597" t="s">
        <v>2835</v>
      </c>
      <c r="AS31" s="639" t="s">
        <v>2821</v>
      </c>
      <c r="AT31" s="596">
        <v>39</v>
      </c>
      <c r="AU31" s="596">
        <v>39</v>
      </c>
      <c r="AV31" s="593">
        <f>+AT31/AU31</f>
        <v>1</v>
      </c>
      <c r="AW31" s="636" t="s">
        <v>2836</v>
      </c>
      <c r="AX31" s="639" t="s">
        <v>2837</v>
      </c>
      <c r="AY31" s="596"/>
      <c r="AZ31" s="596"/>
      <c r="BA31" s="593"/>
      <c r="BB31" s="601"/>
      <c r="BC31" s="602"/>
      <c r="BD31" s="596"/>
      <c r="BE31" s="596"/>
      <c r="BF31" s="593"/>
      <c r="BG31" s="593"/>
      <c r="BH31" s="603"/>
      <c r="BI31" s="599"/>
      <c r="BJ31" s="596"/>
      <c r="BK31" s="593"/>
      <c r="BL31" s="601"/>
      <c r="BM31" s="602"/>
      <c r="BN31" s="596"/>
      <c r="BO31" s="596"/>
      <c r="BP31" s="593"/>
      <c r="BQ31" s="593"/>
      <c r="BR31" s="603"/>
      <c r="BS31" s="599"/>
      <c r="BT31" s="596"/>
      <c r="BU31" s="593"/>
      <c r="BV31" s="593"/>
      <c r="BW31" s="603"/>
      <c r="BX31" s="596"/>
      <c r="BY31" s="596"/>
      <c r="BZ31" s="593"/>
      <c r="CA31" s="593"/>
      <c r="CB31" s="603"/>
      <c r="CC31" s="604"/>
      <c r="CE31" s="641">
        <f t="shared" ref="CE31:CF32" si="17">(+U31+Z31+AE31+AJ31+AO31+AT31+AY31+BD31+BI31+BN31+BS31+BX31)</f>
        <v>139</v>
      </c>
      <c r="CF31" s="641">
        <f t="shared" si="17"/>
        <v>144</v>
      </c>
      <c r="CG31" s="607">
        <f t="shared" si="13"/>
        <v>0.96527777777777779</v>
      </c>
      <c r="CH31" s="607">
        <f t="shared" si="14"/>
        <v>0.96527777777777779</v>
      </c>
      <c r="CI31" s="607">
        <f t="shared" si="15"/>
        <v>0.9</v>
      </c>
      <c r="CJ31" s="607">
        <f t="shared" si="16"/>
        <v>1.0725308641975309</v>
      </c>
      <c r="CK31" s="608"/>
    </row>
    <row r="32" spans="2:89" s="605" customFormat="1" ht="207" customHeight="1" x14ac:dyDescent="0.25">
      <c r="B32" s="584" t="s">
        <v>105</v>
      </c>
      <c r="C32" s="585" t="s">
        <v>2509</v>
      </c>
      <c r="D32" s="586" t="s">
        <v>65</v>
      </c>
      <c r="E32" s="587" t="s">
        <v>2838</v>
      </c>
      <c r="F32" s="588" t="s">
        <v>2755</v>
      </c>
      <c r="G32" s="586" t="s">
        <v>2839</v>
      </c>
      <c r="H32" s="586" t="s">
        <v>2840</v>
      </c>
      <c r="I32" s="586" t="s">
        <v>2777</v>
      </c>
      <c r="J32" s="589" t="s">
        <v>2585</v>
      </c>
      <c r="K32" s="586" t="s">
        <v>2841</v>
      </c>
      <c r="L32" s="586" t="s">
        <v>2842</v>
      </c>
      <c r="M32" s="586" t="s">
        <v>2843</v>
      </c>
      <c r="N32" s="584" t="s">
        <v>2519</v>
      </c>
      <c r="O32" s="590" t="s">
        <v>2842</v>
      </c>
      <c r="P32" s="591" t="s">
        <v>1538</v>
      </c>
      <c r="Q32" s="592" t="s">
        <v>30</v>
      </c>
      <c r="R32" s="593" t="s">
        <v>1523</v>
      </c>
      <c r="S32" s="594" t="s">
        <v>2519</v>
      </c>
      <c r="T32" s="595">
        <v>0.8</v>
      </c>
      <c r="U32" s="646"/>
      <c r="V32" s="646"/>
      <c r="W32" s="647"/>
      <c r="X32" s="597" t="s">
        <v>2844</v>
      </c>
      <c r="Y32" s="639" t="s">
        <v>2764</v>
      </c>
      <c r="Z32" s="632"/>
      <c r="AA32" s="632"/>
      <c r="AB32" s="600"/>
      <c r="AC32" s="598" t="s">
        <v>2845</v>
      </c>
      <c r="AD32" s="639" t="s">
        <v>2764</v>
      </c>
      <c r="AE32" s="596">
        <v>1</v>
      </c>
      <c r="AF32" s="596">
        <v>5</v>
      </c>
      <c r="AG32" s="593">
        <f>+AE32/AF32</f>
        <v>0.2</v>
      </c>
      <c r="AH32" s="597" t="s">
        <v>2846</v>
      </c>
      <c r="AI32" s="639" t="s">
        <v>2767</v>
      </c>
      <c r="AJ32" s="596"/>
      <c r="AK32" s="596"/>
      <c r="AL32" s="593"/>
      <c r="AM32" s="597" t="s">
        <v>2847</v>
      </c>
      <c r="AN32" s="639" t="s">
        <v>2769</v>
      </c>
      <c r="AO32" s="596"/>
      <c r="AP32" s="596"/>
      <c r="AQ32" s="593"/>
      <c r="AR32" s="597" t="s">
        <v>2848</v>
      </c>
      <c r="AS32" s="639" t="s">
        <v>2821</v>
      </c>
      <c r="AT32" s="596">
        <v>6</v>
      </c>
      <c r="AU32" s="596">
        <v>3</v>
      </c>
      <c r="AV32" s="593">
        <f>+AT32/AU32</f>
        <v>2</v>
      </c>
      <c r="AW32" s="636" t="s">
        <v>2849</v>
      </c>
      <c r="AX32" s="639" t="s">
        <v>2850</v>
      </c>
      <c r="AY32" s="596"/>
      <c r="AZ32" s="596"/>
      <c r="BA32" s="593"/>
      <c r="BB32" s="601"/>
      <c r="BC32" s="602"/>
      <c r="BD32" s="596"/>
      <c r="BE32" s="596"/>
      <c r="BF32" s="593"/>
      <c r="BG32" s="593"/>
      <c r="BH32" s="603"/>
      <c r="BI32" s="599"/>
      <c r="BJ32" s="596"/>
      <c r="BK32" s="593"/>
      <c r="BL32" s="601"/>
      <c r="BM32" s="602"/>
      <c r="BN32" s="596"/>
      <c r="BO32" s="596"/>
      <c r="BP32" s="593"/>
      <c r="BQ32" s="593"/>
      <c r="BR32" s="603"/>
      <c r="BS32" s="599"/>
      <c r="BT32" s="596"/>
      <c r="BU32" s="593"/>
      <c r="BV32" s="593"/>
      <c r="BW32" s="603"/>
      <c r="BX32" s="596"/>
      <c r="BY32" s="596"/>
      <c r="BZ32" s="593"/>
      <c r="CA32" s="593"/>
      <c r="CB32" s="603"/>
      <c r="CC32" s="604"/>
      <c r="CE32" s="641">
        <f t="shared" si="17"/>
        <v>7</v>
      </c>
      <c r="CF32" s="641">
        <f t="shared" si="17"/>
        <v>8</v>
      </c>
      <c r="CG32" s="607">
        <f t="shared" si="13"/>
        <v>0.875</v>
      </c>
      <c r="CH32" s="607">
        <f t="shared" si="14"/>
        <v>0.875</v>
      </c>
      <c r="CI32" s="607">
        <f t="shared" si="15"/>
        <v>0.8</v>
      </c>
      <c r="CJ32" s="607">
        <f t="shared" si="16"/>
        <v>1.09375</v>
      </c>
      <c r="CK32" s="608"/>
    </row>
    <row r="33" spans="2:89" s="605" customFormat="1" ht="228" x14ac:dyDescent="0.25">
      <c r="B33" s="584" t="s">
        <v>116</v>
      </c>
      <c r="C33" s="585" t="s">
        <v>41</v>
      </c>
      <c r="D33" s="586" t="s">
        <v>78</v>
      </c>
      <c r="E33" s="587" t="s">
        <v>2851</v>
      </c>
      <c r="F33" s="588" t="s">
        <v>2737</v>
      </c>
      <c r="G33" s="586" t="s">
        <v>2852</v>
      </c>
      <c r="H33" s="586" t="s">
        <v>2853</v>
      </c>
      <c r="I33" s="586" t="s">
        <v>2854</v>
      </c>
      <c r="J33" s="589" t="s">
        <v>2515</v>
      </c>
      <c r="K33" s="586" t="s">
        <v>2855</v>
      </c>
      <c r="L33" s="586" t="s">
        <v>2856</v>
      </c>
      <c r="M33" s="586" t="s">
        <v>2857</v>
      </c>
      <c r="N33" s="584" t="s">
        <v>2519</v>
      </c>
      <c r="O33" s="590" t="s">
        <v>2858</v>
      </c>
      <c r="P33" s="591" t="s">
        <v>1521</v>
      </c>
      <c r="Q33" s="592" t="s">
        <v>30</v>
      </c>
      <c r="R33" s="593">
        <v>0.86</v>
      </c>
      <c r="S33" s="594" t="s">
        <v>2519</v>
      </c>
      <c r="T33" s="595">
        <v>1</v>
      </c>
      <c r="U33" s="650"/>
      <c r="V33" s="650"/>
      <c r="W33" s="651"/>
      <c r="X33" s="652" t="s">
        <v>2859</v>
      </c>
      <c r="Y33" s="610" t="s">
        <v>2860</v>
      </c>
      <c r="Z33" s="650"/>
      <c r="AA33" s="650"/>
      <c r="AB33" s="651"/>
      <c r="AC33" s="652" t="s">
        <v>2861</v>
      </c>
      <c r="AD33" s="610" t="s">
        <v>2860</v>
      </c>
      <c r="AE33" s="599"/>
      <c r="AF33" s="596"/>
      <c r="AG33" s="593"/>
      <c r="AH33" s="652" t="s">
        <v>2862</v>
      </c>
      <c r="AI33" s="610" t="s">
        <v>2594</v>
      </c>
      <c r="AJ33" s="596"/>
      <c r="AK33" s="596"/>
      <c r="AL33" s="593"/>
      <c r="AM33" s="610" t="s">
        <v>2863</v>
      </c>
      <c r="AN33" s="610" t="s">
        <v>2596</v>
      </c>
      <c r="AO33" s="599"/>
      <c r="AP33" s="596"/>
      <c r="AQ33" s="593"/>
      <c r="AR33" s="610" t="s">
        <v>2864</v>
      </c>
      <c r="AS33" s="610" t="s">
        <v>2598</v>
      </c>
      <c r="AT33" s="596"/>
      <c r="AU33" s="596"/>
      <c r="AV33" s="593"/>
      <c r="AW33" s="610" t="s">
        <v>2865</v>
      </c>
      <c r="AX33" s="610" t="s">
        <v>2600</v>
      </c>
      <c r="AY33" s="599"/>
      <c r="AZ33" s="596"/>
      <c r="BA33" s="593"/>
      <c r="BB33" s="652"/>
      <c r="BC33" s="653"/>
      <c r="BD33" s="596"/>
      <c r="BE33" s="596"/>
      <c r="BF33" s="593"/>
      <c r="BG33" s="654"/>
      <c r="BH33" s="655"/>
      <c r="BI33" s="599"/>
      <c r="BJ33" s="596"/>
      <c r="BK33" s="593"/>
      <c r="BL33" s="656"/>
      <c r="BM33" s="657"/>
      <c r="BN33" s="644"/>
      <c r="BO33" s="644"/>
      <c r="BP33" s="636"/>
      <c r="BQ33" s="658"/>
      <c r="BR33" s="644"/>
      <c r="BS33" s="599"/>
      <c r="BT33" s="596"/>
      <c r="BU33" s="593"/>
      <c r="BV33" s="654"/>
      <c r="BW33" s="644"/>
      <c r="BX33" s="596"/>
      <c r="BY33" s="596"/>
      <c r="BZ33" s="593"/>
      <c r="CA33" s="654"/>
      <c r="CB33" s="654"/>
      <c r="CC33" s="659"/>
      <c r="CE33" s="637">
        <f t="shared" ref="CE33:CF45" si="18">+U33+Z33+AE33+AJ33+AO33+AT33+AY33+BD33+BI33+BN33+BS33+BX33</f>
        <v>0</v>
      </c>
      <c r="CF33" s="637">
        <f t="shared" si="18"/>
        <v>0</v>
      </c>
      <c r="CG33" s="638" t="e">
        <f t="shared" si="13"/>
        <v>#DIV/0!</v>
      </c>
      <c r="CH33" s="638" t="e">
        <f>+CG33</f>
        <v>#DIV/0!</v>
      </c>
      <c r="CI33" s="638">
        <f t="shared" si="15"/>
        <v>1</v>
      </c>
      <c r="CJ33" s="638" t="e">
        <f t="shared" si="16"/>
        <v>#DIV/0!</v>
      </c>
      <c r="CK33" s="608" t="s">
        <v>2866</v>
      </c>
    </row>
    <row r="34" spans="2:89" s="605" customFormat="1" ht="108" x14ac:dyDescent="0.25">
      <c r="B34" s="584" t="s">
        <v>116</v>
      </c>
      <c r="C34" s="585" t="s">
        <v>41</v>
      </c>
      <c r="D34" s="586" t="s">
        <v>78</v>
      </c>
      <c r="E34" s="587" t="s">
        <v>2867</v>
      </c>
      <c r="F34" s="588" t="s">
        <v>2868</v>
      </c>
      <c r="G34" s="586" t="s">
        <v>2869</v>
      </c>
      <c r="H34" s="586" t="s">
        <v>2870</v>
      </c>
      <c r="I34" s="586" t="s">
        <v>2871</v>
      </c>
      <c r="J34" s="589" t="s">
        <v>2515</v>
      </c>
      <c r="K34" s="586" t="s">
        <v>2872</v>
      </c>
      <c r="L34" s="586" t="s">
        <v>2873</v>
      </c>
      <c r="M34" s="586" t="s">
        <v>2874</v>
      </c>
      <c r="N34" s="584" t="s">
        <v>2519</v>
      </c>
      <c r="O34" s="590" t="s">
        <v>2873</v>
      </c>
      <c r="P34" s="591" t="s">
        <v>1521</v>
      </c>
      <c r="Q34" s="592" t="s">
        <v>30</v>
      </c>
      <c r="R34" s="593">
        <v>0.61699999999999999</v>
      </c>
      <c r="S34" s="594" t="s">
        <v>2519</v>
      </c>
      <c r="T34" s="595">
        <v>0.6</v>
      </c>
      <c r="U34" s="650"/>
      <c r="V34" s="650"/>
      <c r="W34" s="651"/>
      <c r="X34" s="652" t="s">
        <v>2875</v>
      </c>
      <c r="Y34" s="610" t="s">
        <v>2860</v>
      </c>
      <c r="Z34" s="650"/>
      <c r="AA34" s="650"/>
      <c r="AB34" s="651"/>
      <c r="AC34" s="652" t="s">
        <v>2876</v>
      </c>
      <c r="AD34" s="660" t="s">
        <v>2877</v>
      </c>
      <c r="AE34" s="599"/>
      <c r="AF34" s="596"/>
      <c r="AG34" s="593"/>
      <c r="AH34" s="652" t="s">
        <v>2878</v>
      </c>
      <c r="AI34" s="610" t="s">
        <v>2594</v>
      </c>
      <c r="AJ34" s="596"/>
      <c r="AK34" s="596"/>
      <c r="AL34" s="593"/>
      <c r="AM34" s="610" t="s">
        <v>2879</v>
      </c>
      <c r="AN34" s="610" t="s">
        <v>2596</v>
      </c>
      <c r="AO34" s="599"/>
      <c r="AP34" s="596"/>
      <c r="AQ34" s="593"/>
      <c r="AR34" s="610" t="s">
        <v>2880</v>
      </c>
      <c r="AS34" s="610" t="s">
        <v>2598</v>
      </c>
      <c r="AT34" s="596"/>
      <c r="AU34" s="596"/>
      <c r="AV34" s="593"/>
      <c r="AW34" s="610" t="s">
        <v>2881</v>
      </c>
      <c r="AX34" s="610" t="s">
        <v>2600</v>
      </c>
      <c r="AY34" s="599"/>
      <c r="AZ34" s="596"/>
      <c r="BA34" s="593"/>
      <c r="BB34" s="653"/>
      <c r="BC34" s="653"/>
      <c r="BD34" s="596"/>
      <c r="BE34" s="596"/>
      <c r="BF34" s="593"/>
      <c r="BG34" s="653"/>
      <c r="BH34" s="655"/>
      <c r="BI34" s="661"/>
      <c r="BJ34" s="647"/>
      <c r="BK34" s="647"/>
      <c r="BL34" s="658"/>
      <c r="BM34" s="658"/>
      <c r="BN34" s="644"/>
      <c r="BO34" s="644"/>
      <c r="BP34" s="636"/>
      <c r="BQ34" s="658"/>
      <c r="BR34" s="644"/>
      <c r="BS34" s="599"/>
      <c r="BT34" s="596"/>
      <c r="BU34" s="593"/>
      <c r="BV34" s="653"/>
      <c r="BW34" s="644"/>
      <c r="BX34" s="593"/>
      <c r="BY34" s="593"/>
      <c r="BZ34" s="593"/>
      <c r="CA34" s="653"/>
      <c r="CB34" s="644"/>
      <c r="CC34" s="662"/>
      <c r="CE34" s="637">
        <f>+U34+Z34+AE34+AJ34+AO34+AT34+AY34+BD34+BI34+BN34+BS34+BX34</f>
        <v>0</v>
      </c>
      <c r="CF34" s="637">
        <f>+V34+AA34+AF34+AK34+AP34+AU34+AZ34+BE34+BJ34+BO34+BT34+BY34</f>
        <v>0</v>
      </c>
      <c r="CG34" s="638" t="e">
        <f t="shared" si="13"/>
        <v>#DIV/0!</v>
      </c>
      <c r="CH34" s="638">
        <f>+CE34</f>
        <v>0</v>
      </c>
      <c r="CI34" s="638">
        <f t="shared" si="15"/>
        <v>0.6</v>
      </c>
      <c r="CJ34" s="638">
        <f t="shared" si="16"/>
        <v>0</v>
      </c>
      <c r="CK34" s="608" t="s">
        <v>2866</v>
      </c>
    </row>
    <row r="35" spans="2:89" s="605" customFormat="1" ht="203.25" customHeight="1" x14ac:dyDescent="0.25">
      <c r="B35" s="584" t="s">
        <v>2882</v>
      </c>
      <c r="C35" s="585" t="s">
        <v>1523</v>
      </c>
      <c r="D35" s="586" t="s">
        <v>91</v>
      </c>
      <c r="E35" s="587" t="s">
        <v>2883</v>
      </c>
      <c r="F35" s="588" t="s">
        <v>2884</v>
      </c>
      <c r="G35" s="586" t="s">
        <v>2885</v>
      </c>
      <c r="H35" s="586" t="s">
        <v>2886</v>
      </c>
      <c r="I35" s="586" t="s">
        <v>2887</v>
      </c>
      <c r="J35" s="589" t="s">
        <v>2585</v>
      </c>
      <c r="K35" s="586" t="s">
        <v>2888</v>
      </c>
      <c r="L35" s="586" t="s">
        <v>2889</v>
      </c>
      <c r="M35" s="586" t="s">
        <v>2890</v>
      </c>
      <c r="N35" s="584" t="s">
        <v>2519</v>
      </c>
      <c r="O35" s="590" t="s">
        <v>2891</v>
      </c>
      <c r="P35" s="591" t="s">
        <v>1517</v>
      </c>
      <c r="Q35" s="592" t="s">
        <v>30</v>
      </c>
      <c r="R35" s="593">
        <v>0.81</v>
      </c>
      <c r="S35" s="594" t="s">
        <v>2519</v>
      </c>
      <c r="T35" s="595">
        <v>0.9</v>
      </c>
      <c r="U35" s="593">
        <v>0.88</v>
      </c>
      <c r="V35" s="593">
        <v>0.9</v>
      </c>
      <c r="W35" s="593">
        <f>+U35/V35</f>
        <v>0.97777777777777775</v>
      </c>
      <c r="X35" s="636" t="s">
        <v>2892</v>
      </c>
      <c r="Y35" s="597" t="s">
        <v>2893</v>
      </c>
      <c r="Z35" s="593">
        <v>0.93</v>
      </c>
      <c r="AA35" s="593">
        <v>0.9</v>
      </c>
      <c r="AB35" s="593">
        <f>+Z35/AA35</f>
        <v>1.0333333333333334</v>
      </c>
      <c r="AC35" s="636" t="s">
        <v>2894</v>
      </c>
      <c r="AD35" s="636" t="s">
        <v>2895</v>
      </c>
      <c r="AE35" s="663">
        <v>0.87</v>
      </c>
      <c r="AF35" s="593">
        <v>0.9</v>
      </c>
      <c r="AG35" s="593">
        <f t="shared" ref="AG35" si="19">+AE35/AF35</f>
        <v>0.96666666666666667</v>
      </c>
      <c r="AH35" s="597" t="s">
        <v>2896</v>
      </c>
      <c r="AI35" s="636" t="s">
        <v>2897</v>
      </c>
      <c r="AJ35" s="593">
        <v>0.91</v>
      </c>
      <c r="AK35" s="593">
        <v>0.9</v>
      </c>
      <c r="AL35" s="593">
        <f t="shared" ref="AL35" si="20">+AJ35/AK35</f>
        <v>1.0111111111111111</v>
      </c>
      <c r="AM35" s="603" t="s">
        <v>2898</v>
      </c>
      <c r="AN35" s="636" t="s">
        <v>2899</v>
      </c>
      <c r="AO35" s="663">
        <v>0.89</v>
      </c>
      <c r="AP35" s="593">
        <v>0.9</v>
      </c>
      <c r="AQ35" s="593">
        <f t="shared" ref="AQ35" si="21">+AO35/AP35</f>
        <v>0.98888888888888893</v>
      </c>
      <c r="AR35" s="602" t="s">
        <v>2900</v>
      </c>
      <c r="AS35" s="636" t="s">
        <v>2771</v>
      </c>
      <c r="AT35" s="593">
        <v>0.87</v>
      </c>
      <c r="AU35" s="593">
        <v>0.9</v>
      </c>
      <c r="AV35" s="593">
        <f t="shared" ref="AV35" si="22">+AT35/AU35</f>
        <v>0.96666666666666667</v>
      </c>
      <c r="AW35" s="602" t="s">
        <v>2901</v>
      </c>
      <c r="AX35" s="636" t="s">
        <v>2902</v>
      </c>
      <c r="AY35" s="599"/>
      <c r="AZ35" s="596"/>
      <c r="BA35" s="593"/>
      <c r="BB35" s="601"/>
      <c r="BC35" s="602"/>
      <c r="BD35" s="596"/>
      <c r="BE35" s="596"/>
      <c r="BF35" s="593"/>
      <c r="BG35" s="593"/>
      <c r="BH35" s="603"/>
      <c r="BI35" s="599"/>
      <c r="BJ35" s="596"/>
      <c r="BK35" s="593"/>
      <c r="BL35" s="601"/>
      <c r="BM35" s="602"/>
      <c r="BN35" s="596"/>
      <c r="BO35" s="596"/>
      <c r="BP35" s="593"/>
      <c r="BQ35" s="593"/>
      <c r="BR35" s="603"/>
      <c r="BS35" s="599"/>
      <c r="BT35" s="596"/>
      <c r="BU35" s="593"/>
      <c r="BV35" s="593"/>
      <c r="BW35" s="603"/>
      <c r="BX35" s="596"/>
      <c r="BY35" s="596"/>
      <c r="BZ35" s="593"/>
      <c r="CA35" s="593"/>
      <c r="CB35" s="603"/>
      <c r="CC35" s="604"/>
      <c r="CE35" s="607">
        <f>(U35+Z35+AE35+AJ35+AO35+AT35)/6</f>
        <v>0.89166666666666672</v>
      </c>
      <c r="CF35" s="607">
        <f>T35</f>
        <v>0.9</v>
      </c>
      <c r="CG35" s="607">
        <f>+CE35/CF35</f>
        <v>0.99074074074074081</v>
      </c>
      <c r="CH35" s="607">
        <f>CE35</f>
        <v>0.89166666666666672</v>
      </c>
      <c r="CI35" s="607">
        <f>+T35</f>
        <v>0.9</v>
      </c>
      <c r="CJ35" s="607">
        <f>+CH35/CI35</f>
        <v>0.99074074074074081</v>
      </c>
      <c r="CK35" s="608"/>
    </row>
    <row r="36" spans="2:89" s="605" customFormat="1" ht="300" x14ac:dyDescent="0.25">
      <c r="B36" s="584" t="s">
        <v>2882</v>
      </c>
      <c r="C36" s="585" t="s">
        <v>106</v>
      </c>
      <c r="D36" s="586" t="s">
        <v>91</v>
      </c>
      <c r="E36" s="587" t="s">
        <v>2903</v>
      </c>
      <c r="F36" s="588" t="s">
        <v>2904</v>
      </c>
      <c r="G36" s="586" t="s">
        <v>2905</v>
      </c>
      <c r="H36" s="586" t="s">
        <v>2906</v>
      </c>
      <c r="I36" s="586" t="s">
        <v>2907</v>
      </c>
      <c r="J36" s="589" t="s">
        <v>2585</v>
      </c>
      <c r="K36" s="586" t="s">
        <v>2908</v>
      </c>
      <c r="L36" s="586" t="s">
        <v>2889</v>
      </c>
      <c r="M36" s="586" t="s">
        <v>2909</v>
      </c>
      <c r="N36" s="584" t="s">
        <v>2519</v>
      </c>
      <c r="O36" s="590" t="s">
        <v>2910</v>
      </c>
      <c r="P36" s="591" t="s">
        <v>1517</v>
      </c>
      <c r="Q36" s="592" t="s">
        <v>30</v>
      </c>
      <c r="R36" s="593">
        <v>0.91</v>
      </c>
      <c r="S36" s="594" t="s">
        <v>2519</v>
      </c>
      <c r="T36" s="595">
        <v>0.95</v>
      </c>
      <c r="U36" s="593">
        <v>0.89</v>
      </c>
      <c r="V36" s="593">
        <v>0.95</v>
      </c>
      <c r="W36" s="593">
        <f>+U36/V36</f>
        <v>0.93684210526315792</v>
      </c>
      <c r="X36" s="597" t="s">
        <v>2911</v>
      </c>
      <c r="Y36" s="639" t="s">
        <v>2912</v>
      </c>
      <c r="Z36" s="593">
        <v>0.91</v>
      </c>
      <c r="AA36" s="593">
        <v>0.95</v>
      </c>
      <c r="AB36" s="593">
        <f>+Z36/AA36</f>
        <v>0.95789473684210535</v>
      </c>
      <c r="AC36" s="636" t="s">
        <v>2913</v>
      </c>
      <c r="AD36" s="639" t="s">
        <v>2912</v>
      </c>
      <c r="AE36" s="593">
        <v>0.89</v>
      </c>
      <c r="AF36" s="593">
        <v>0.95</v>
      </c>
      <c r="AG36" s="593">
        <f>+AE36/AF36</f>
        <v>0.93684210526315792</v>
      </c>
      <c r="AH36" s="636" t="s">
        <v>2914</v>
      </c>
      <c r="AI36" s="639" t="s">
        <v>2915</v>
      </c>
      <c r="AJ36" s="593">
        <v>0.95</v>
      </c>
      <c r="AK36" s="593">
        <v>0.95</v>
      </c>
      <c r="AL36" s="593">
        <v>1</v>
      </c>
      <c r="AM36" s="636" t="s">
        <v>2916</v>
      </c>
      <c r="AN36" s="639" t="s">
        <v>2917</v>
      </c>
      <c r="AO36" s="593">
        <v>0.91</v>
      </c>
      <c r="AP36" s="593">
        <v>0.95</v>
      </c>
      <c r="AQ36" s="593">
        <f>+AO36/AP36</f>
        <v>0.95789473684210535</v>
      </c>
      <c r="AR36" s="597" t="s">
        <v>2918</v>
      </c>
      <c r="AS36" s="639" t="s">
        <v>2919</v>
      </c>
      <c r="AT36" s="593">
        <v>0.85</v>
      </c>
      <c r="AU36" s="593">
        <v>0.95</v>
      </c>
      <c r="AV36" s="593">
        <v>0.9</v>
      </c>
      <c r="AW36" s="603" t="s">
        <v>2920</v>
      </c>
      <c r="AX36" s="639" t="s">
        <v>2921</v>
      </c>
      <c r="AY36" s="593"/>
      <c r="AZ36" s="596"/>
      <c r="BA36" s="593"/>
      <c r="BB36" s="601"/>
      <c r="BC36" s="602"/>
      <c r="BD36" s="596"/>
      <c r="BE36" s="596"/>
      <c r="BF36" s="593"/>
      <c r="BG36" s="593"/>
      <c r="BH36" s="603"/>
      <c r="BI36" s="599"/>
      <c r="BJ36" s="596"/>
      <c r="BK36" s="593"/>
      <c r="BL36" s="601"/>
      <c r="BM36" s="602"/>
      <c r="BN36" s="596"/>
      <c r="BO36" s="596"/>
      <c r="BP36" s="593"/>
      <c r="BQ36" s="593"/>
      <c r="BR36" s="603"/>
      <c r="BS36" s="599"/>
      <c r="BT36" s="596"/>
      <c r="BU36" s="593"/>
      <c r="BV36" s="593"/>
      <c r="BW36" s="603"/>
      <c r="BX36" s="596"/>
      <c r="BY36" s="596"/>
      <c r="BZ36" s="593"/>
      <c r="CA36" s="593"/>
      <c r="CB36" s="603"/>
      <c r="CC36" s="604"/>
      <c r="CE36" s="607">
        <f>(+U36+Z36+AE36+AJ36+AO36+AT36+AY36+BD36+BI36+BN36+BS36+BX36)/6</f>
        <v>0.89999999999999991</v>
      </c>
      <c r="CF36" s="607">
        <f>(+V36+AA36+AF36+AK36+AP36+AU36+AZ36+BE36+BJ36+BO36+BT36+BY36)/6</f>
        <v>0.95000000000000007</v>
      </c>
      <c r="CG36" s="607">
        <f>+CE36/CF36</f>
        <v>0.94736842105263142</v>
      </c>
      <c r="CH36" s="607">
        <f>CE36</f>
        <v>0.89999999999999991</v>
      </c>
      <c r="CI36" s="607">
        <f>+T36</f>
        <v>0.95</v>
      </c>
      <c r="CJ36" s="607">
        <f>+CH36/CI36</f>
        <v>0.94736842105263153</v>
      </c>
      <c r="CK36" s="608"/>
    </row>
    <row r="37" spans="2:89" s="614" customFormat="1" ht="132" x14ac:dyDescent="0.25">
      <c r="B37" s="584" t="s">
        <v>137</v>
      </c>
      <c r="C37" s="585" t="s">
        <v>2509</v>
      </c>
      <c r="D37" s="586" t="s">
        <v>2922</v>
      </c>
      <c r="E37" s="587" t="s">
        <v>2923</v>
      </c>
      <c r="F37" s="588" t="s">
        <v>1973</v>
      </c>
      <c r="G37" s="586" t="s">
        <v>2924</v>
      </c>
      <c r="H37" s="586" t="s">
        <v>2925</v>
      </c>
      <c r="I37" s="586" t="s">
        <v>2926</v>
      </c>
      <c r="J37" s="589" t="s">
        <v>2536</v>
      </c>
      <c r="K37" s="586" t="s">
        <v>2927</v>
      </c>
      <c r="L37" s="586" t="s">
        <v>2928</v>
      </c>
      <c r="M37" s="586" t="s">
        <v>2929</v>
      </c>
      <c r="N37" s="584" t="s">
        <v>2519</v>
      </c>
      <c r="O37" s="590" t="s">
        <v>2930</v>
      </c>
      <c r="P37" s="591" t="s">
        <v>1538</v>
      </c>
      <c r="Q37" s="592" t="s">
        <v>30</v>
      </c>
      <c r="R37" s="593">
        <v>0.7</v>
      </c>
      <c r="S37" s="594" t="s">
        <v>2519</v>
      </c>
      <c r="T37" s="595">
        <v>0.72</v>
      </c>
      <c r="U37" s="596"/>
      <c r="V37" s="596"/>
      <c r="W37" s="593"/>
      <c r="X37" s="602" t="s">
        <v>2931</v>
      </c>
      <c r="Y37" s="602" t="s">
        <v>2669</v>
      </c>
      <c r="Z37" s="596"/>
      <c r="AA37" s="596"/>
      <c r="AB37" s="593"/>
      <c r="AC37" s="603" t="s">
        <v>2932</v>
      </c>
      <c r="AD37" s="603" t="s">
        <v>2933</v>
      </c>
      <c r="AE37" s="599"/>
      <c r="AF37" s="596"/>
      <c r="AG37" s="593"/>
      <c r="AH37" s="602" t="s">
        <v>2934</v>
      </c>
      <c r="AI37" s="603" t="s">
        <v>2935</v>
      </c>
      <c r="AJ37" s="596"/>
      <c r="AK37" s="596"/>
      <c r="AL37" s="593"/>
      <c r="AM37" s="603" t="s">
        <v>2936</v>
      </c>
      <c r="AN37" s="603" t="s">
        <v>2937</v>
      </c>
      <c r="AO37" s="599"/>
      <c r="AP37" s="596"/>
      <c r="AQ37" s="593"/>
      <c r="AR37" s="602" t="s">
        <v>2938</v>
      </c>
      <c r="AS37" s="603" t="s">
        <v>2939</v>
      </c>
      <c r="AT37" s="596"/>
      <c r="AU37" s="596"/>
      <c r="AV37" s="593"/>
      <c r="AW37" s="602" t="s">
        <v>2940</v>
      </c>
      <c r="AX37" s="664" t="s">
        <v>2941</v>
      </c>
      <c r="AY37" s="599"/>
      <c r="AZ37" s="596"/>
      <c r="BA37" s="593"/>
      <c r="BB37" s="602"/>
      <c r="BC37" s="602"/>
      <c r="BD37" s="596"/>
      <c r="BE37" s="596"/>
      <c r="BF37" s="593"/>
      <c r="BG37" s="603"/>
      <c r="BH37" s="603"/>
      <c r="BI37" s="599"/>
      <c r="BJ37" s="596"/>
      <c r="BK37" s="593"/>
      <c r="BL37" s="603"/>
      <c r="BM37" s="602"/>
      <c r="BN37" s="596"/>
      <c r="BO37" s="596"/>
      <c r="BP37" s="593"/>
      <c r="BQ37" s="603"/>
      <c r="BR37" s="665"/>
      <c r="BS37" s="599"/>
      <c r="BT37" s="596"/>
      <c r="BU37" s="593"/>
      <c r="BV37" s="603"/>
      <c r="BW37" s="665"/>
      <c r="BX37" s="596"/>
      <c r="BY37" s="596"/>
      <c r="BZ37" s="593"/>
      <c r="CA37" s="593"/>
      <c r="CB37" s="603"/>
      <c r="CC37" s="604"/>
      <c r="CE37" s="615"/>
      <c r="CF37" s="615"/>
      <c r="CG37" s="616"/>
      <c r="CH37" s="616"/>
      <c r="CI37" s="616"/>
      <c r="CJ37" s="616"/>
      <c r="CK37" s="615" t="s">
        <v>2942</v>
      </c>
    </row>
    <row r="38" spans="2:89" s="614" customFormat="1" ht="324" x14ac:dyDescent="0.25">
      <c r="B38" s="584" t="s">
        <v>137</v>
      </c>
      <c r="C38" s="585" t="s">
        <v>2509</v>
      </c>
      <c r="D38" s="586" t="s">
        <v>65</v>
      </c>
      <c r="E38" s="587" t="s">
        <v>2943</v>
      </c>
      <c r="F38" s="588" t="s">
        <v>1973</v>
      </c>
      <c r="G38" s="586" t="s">
        <v>2944</v>
      </c>
      <c r="H38" s="586" t="s">
        <v>2945</v>
      </c>
      <c r="I38" s="586" t="s">
        <v>2946</v>
      </c>
      <c r="J38" s="589" t="s">
        <v>2585</v>
      </c>
      <c r="K38" s="586" t="s">
        <v>2947</v>
      </c>
      <c r="L38" s="586" t="s">
        <v>2948</v>
      </c>
      <c r="M38" s="586" t="s">
        <v>2949</v>
      </c>
      <c r="N38" s="584" t="s">
        <v>2519</v>
      </c>
      <c r="O38" s="590" t="s">
        <v>2950</v>
      </c>
      <c r="P38" s="591" t="s">
        <v>1538</v>
      </c>
      <c r="Q38" s="592" t="s">
        <v>30</v>
      </c>
      <c r="R38" s="593">
        <v>0.88</v>
      </c>
      <c r="S38" s="594" t="s">
        <v>2519</v>
      </c>
      <c r="T38" s="595" t="s">
        <v>2951</v>
      </c>
      <c r="U38" s="596" t="s">
        <v>2952</v>
      </c>
      <c r="V38" s="596"/>
      <c r="W38" s="593"/>
      <c r="X38" s="602" t="s">
        <v>2953</v>
      </c>
      <c r="Y38" s="602" t="s">
        <v>2669</v>
      </c>
      <c r="Z38" s="596"/>
      <c r="AA38" s="596"/>
      <c r="AB38" s="593"/>
      <c r="AC38" s="603" t="s">
        <v>2954</v>
      </c>
      <c r="AD38" s="603" t="s">
        <v>2955</v>
      </c>
      <c r="AE38" s="599">
        <v>456</v>
      </c>
      <c r="AF38" s="596">
        <v>462</v>
      </c>
      <c r="AG38" s="593">
        <f t="shared" ref="AG38:AG44" si="23">+AE38/AF38</f>
        <v>0.98701298701298701</v>
      </c>
      <c r="AH38" s="602" t="s">
        <v>2956</v>
      </c>
      <c r="AI38" s="603" t="s">
        <v>2935</v>
      </c>
      <c r="AJ38" s="596"/>
      <c r="AK38" s="596"/>
      <c r="AL38" s="593"/>
      <c r="AM38" s="603" t="s">
        <v>2957</v>
      </c>
      <c r="AN38" s="603" t="s">
        <v>2937</v>
      </c>
      <c r="AO38" s="599"/>
      <c r="AP38" s="596"/>
      <c r="AQ38" s="593"/>
      <c r="AR38" s="602" t="s">
        <v>2958</v>
      </c>
      <c r="AS38" s="603" t="s">
        <v>2959</v>
      </c>
      <c r="AT38" s="596">
        <v>355</v>
      </c>
      <c r="AU38" s="596">
        <v>369</v>
      </c>
      <c r="AV38" s="593">
        <f t="shared" ref="AV38:AV44" si="24">+AT38/AU38</f>
        <v>0.96205962059620598</v>
      </c>
      <c r="AW38" s="603" t="s">
        <v>2960</v>
      </c>
      <c r="AX38" s="664" t="s">
        <v>2961</v>
      </c>
      <c r="AY38" s="599"/>
      <c r="AZ38" s="596"/>
      <c r="BA38" s="593"/>
      <c r="BB38" s="602"/>
      <c r="BC38" s="602"/>
      <c r="BD38" s="596"/>
      <c r="BE38" s="596"/>
      <c r="BF38" s="593"/>
      <c r="BG38" s="603"/>
      <c r="BH38" s="603"/>
      <c r="BI38" s="599"/>
      <c r="BJ38" s="596"/>
      <c r="BK38" s="593"/>
      <c r="BL38" s="602"/>
      <c r="BM38" s="602"/>
      <c r="BN38" s="596"/>
      <c r="BO38" s="596"/>
      <c r="BP38" s="593"/>
      <c r="BQ38" s="603"/>
      <c r="BR38" s="665"/>
      <c r="BS38" s="599"/>
      <c r="BT38" s="596"/>
      <c r="BU38" s="593"/>
      <c r="BV38" s="603"/>
      <c r="BW38" s="665"/>
      <c r="BX38" s="596"/>
      <c r="BY38" s="596"/>
      <c r="BZ38" s="593"/>
      <c r="CA38" s="593"/>
      <c r="CB38" s="603"/>
      <c r="CC38" s="604"/>
      <c r="CE38" s="615">
        <f>+AE38+AT38</f>
        <v>811</v>
      </c>
      <c r="CF38" s="615">
        <f>+AF38+AU38</f>
        <v>831</v>
      </c>
      <c r="CG38" s="616">
        <f t="shared" ref="CG38:CG47" si="25">+CE38/CF38</f>
        <v>0.97593261131167264</v>
      </c>
      <c r="CH38" s="616">
        <f>+CG38</f>
        <v>0.97593261131167264</v>
      </c>
      <c r="CI38" s="616">
        <v>0.88</v>
      </c>
      <c r="CJ38" s="616">
        <f>+CH38/CI38</f>
        <v>1.1090143310359917</v>
      </c>
      <c r="CK38" s="615"/>
    </row>
    <row r="39" spans="2:89" s="614" customFormat="1" ht="300" x14ac:dyDescent="0.25">
      <c r="B39" s="584" t="s">
        <v>137</v>
      </c>
      <c r="C39" s="585" t="s">
        <v>2509</v>
      </c>
      <c r="D39" s="586" t="s">
        <v>65</v>
      </c>
      <c r="E39" s="587" t="s">
        <v>2962</v>
      </c>
      <c r="F39" s="588" t="s">
        <v>1973</v>
      </c>
      <c r="G39" s="586" t="s">
        <v>2963</v>
      </c>
      <c r="H39" s="586" t="s">
        <v>2964</v>
      </c>
      <c r="I39" s="586" t="s">
        <v>2965</v>
      </c>
      <c r="J39" s="589" t="s">
        <v>2585</v>
      </c>
      <c r="K39" s="586" t="s">
        <v>2966</v>
      </c>
      <c r="L39" s="586" t="s">
        <v>2967</v>
      </c>
      <c r="M39" s="586" t="s">
        <v>2968</v>
      </c>
      <c r="N39" s="584" t="s">
        <v>2519</v>
      </c>
      <c r="O39" s="590" t="s">
        <v>2969</v>
      </c>
      <c r="P39" s="591" t="s">
        <v>1538</v>
      </c>
      <c r="Q39" s="592" t="s">
        <v>60</v>
      </c>
      <c r="R39" s="593">
        <v>1</v>
      </c>
      <c r="S39" s="594" t="s">
        <v>2519</v>
      </c>
      <c r="T39" s="595">
        <v>1</v>
      </c>
      <c r="U39" s="596"/>
      <c r="V39" s="596"/>
      <c r="W39" s="593"/>
      <c r="X39" s="602" t="s">
        <v>2953</v>
      </c>
      <c r="Y39" s="602" t="s">
        <v>2669</v>
      </c>
      <c r="Z39" s="596"/>
      <c r="AA39" s="596"/>
      <c r="AB39" s="593"/>
      <c r="AC39" s="603" t="s">
        <v>2970</v>
      </c>
      <c r="AD39" s="603" t="s">
        <v>2955</v>
      </c>
      <c r="AE39" s="596">
        <v>791</v>
      </c>
      <c r="AF39" s="596">
        <v>1790</v>
      </c>
      <c r="AG39" s="593">
        <f t="shared" si="23"/>
        <v>0.44189944134078213</v>
      </c>
      <c r="AH39" s="602" t="s">
        <v>2971</v>
      </c>
      <c r="AI39" s="611" t="s">
        <v>2972</v>
      </c>
      <c r="AJ39" s="596"/>
      <c r="AK39" s="596"/>
      <c r="AL39" s="593"/>
      <c r="AM39" s="603" t="s">
        <v>2973</v>
      </c>
      <c r="AN39" s="603" t="s">
        <v>2937</v>
      </c>
      <c r="AO39" s="599"/>
      <c r="AP39" s="596"/>
      <c r="AQ39" s="593"/>
      <c r="AR39" s="602" t="s">
        <v>2974</v>
      </c>
      <c r="AS39" s="603" t="s">
        <v>2959</v>
      </c>
      <c r="AT39" s="613">
        <v>1788</v>
      </c>
      <c r="AU39" s="613">
        <v>1788</v>
      </c>
      <c r="AV39" s="593">
        <f t="shared" si="24"/>
        <v>1</v>
      </c>
      <c r="AW39" s="603" t="s">
        <v>2975</v>
      </c>
      <c r="AX39" s="603" t="s">
        <v>2976</v>
      </c>
      <c r="AY39" s="599"/>
      <c r="AZ39" s="596"/>
      <c r="BA39" s="593"/>
      <c r="BB39" s="602"/>
      <c r="BC39" s="602"/>
      <c r="BD39" s="596"/>
      <c r="BE39" s="596"/>
      <c r="BF39" s="593"/>
      <c r="BG39" s="603"/>
      <c r="BH39" s="603"/>
      <c r="BI39" s="599"/>
      <c r="BJ39" s="596"/>
      <c r="BK39" s="593"/>
      <c r="BL39" s="602"/>
      <c r="BM39" s="603"/>
      <c r="BN39" s="596"/>
      <c r="BO39" s="596"/>
      <c r="BP39" s="593"/>
      <c r="BQ39" s="603"/>
      <c r="BR39" s="665"/>
      <c r="BS39" s="599"/>
      <c r="BT39" s="596"/>
      <c r="BU39" s="593"/>
      <c r="BV39" s="603"/>
      <c r="BW39" s="665"/>
      <c r="BX39" s="596"/>
      <c r="BY39" s="596"/>
      <c r="BZ39" s="593"/>
      <c r="CA39" s="593"/>
      <c r="CB39" s="603"/>
      <c r="CC39" s="604"/>
      <c r="CE39" s="615">
        <f>+AT39</f>
        <v>1788</v>
      </c>
      <c r="CF39" s="615">
        <f>+AU39</f>
        <v>1788</v>
      </c>
      <c r="CG39" s="616">
        <f t="shared" si="25"/>
        <v>1</v>
      </c>
      <c r="CH39" s="616">
        <f>+CG39</f>
        <v>1</v>
      </c>
      <c r="CI39" s="616">
        <f>+T39</f>
        <v>1</v>
      </c>
      <c r="CJ39" s="616">
        <f>+CH39/CI39</f>
        <v>1</v>
      </c>
      <c r="CK39" s="615"/>
    </row>
    <row r="40" spans="2:89" s="614" customFormat="1" ht="201" customHeight="1" x14ac:dyDescent="0.25">
      <c r="B40" s="584" t="s">
        <v>137</v>
      </c>
      <c r="C40" s="585" t="s">
        <v>2509</v>
      </c>
      <c r="D40" s="586" t="s">
        <v>65</v>
      </c>
      <c r="E40" s="587" t="s">
        <v>2977</v>
      </c>
      <c r="F40" s="588" t="s">
        <v>1973</v>
      </c>
      <c r="G40" s="586" t="s">
        <v>2978</v>
      </c>
      <c r="H40" s="586" t="s">
        <v>2979</v>
      </c>
      <c r="I40" s="586" t="s">
        <v>2980</v>
      </c>
      <c r="J40" s="589" t="s">
        <v>2585</v>
      </c>
      <c r="K40" s="586" t="s">
        <v>2981</v>
      </c>
      <c r="L40" s="586" t="s">
        <v>2982</v>
      </c>
      <c r="M40" s="586" t="s">
        <v>2983</v>
      </c>
      <c r="N40" s="584" t="s">
        <v>2519</v>
      </c>
      <c r="O40" s="590" t="s">
        <v>2984</v>
      </c>
      <c r="P40" s="591" t="s">
        <v>1517</v>
      </c>
      <c r="Q40" s="592" t="s">
        <v>30</v>
      </c>
      <c r="R40" s="593" t="s">
        <v>2985</v>
      </c>
      <c r="S40" s="594" t="s">
        <v>2519</v>
      </c>
      <c r="T40" s="595" t="s">
        <v>2986</v>
      </c>
      <c r="U40" s="596">
        <v>7</v>
      </c>
      <c r="V40" s="596">
        <v>6402</v>
      </c>
      <c r="W40" s="666">
        <f>+U40/V40</f>
        <v>1.0934083099031554E-3</v>
      </c>
      <c r="X40" s="602" t="s">
        <v>2987</v>
      </c>
      <c r="Y40" s="602" t="s">
        <v>2669</v>
      </c>
      <c r="Z40" s="596">
        <v>24</v>
      </c>
      <c r="AA40" s="596">
        <v>6833</v>
      </c>
      <c r="AB40" s="666">
        <f>+Z40/AA40</f>
        <v>3.5123664569003364E-3</v>
      </c>
      <c r="AC40" s="603" t="s">
        <v>2988</v>
      </c>
      <c r="AD40" s="602" t="s">
        <v>2669</v>
      </c>
      <c r="AE40" s="596">
        <v>22</v>
      </c>
      <c r="AF40" s="596">
        <v>7780</v>
      </c>
      <c r="AG40" s="666">
        <f t="shared" si="23"/>
        <v>2.8277634961439589E-3</v>
      </c>
      <c r="AH40" s="602" t="s">
        <v>2989</v>
      </c>
      <c r="AI40" s="603" t="s">
        <v>2935</v>
      </c>
      <c r="AJ40" s="596">
        <v>34</v>
      </c>
      <c r="AK40" s="596">
        <v>8435</v>
      </c>
      <c r="AL40" s="666">
        <f>+AJ40/AK40</f>
        <v>4.0308239478363964E-3</v>
      </c>
      <c r="AM40" s="603" t="s">
        <v>2990</v>
      </c>
      <c r="AN40" s="603" t="s">
        <v>2937</v>
      </c>
      <c r="AO40" s="596">
        <v>23</v>
      </c>
      <c r="AP40" s="596">
        <v>9254</v>
      </c>
      <c r="AQ40" s="666">
        <f>+AO40/AP40</f>
        <v>2.4854117138534688E-3</v>
      </c>
      <c r="AR40" s="602" t="s">
        <v>2991</v>
      </c>
      <c r="AS40" s="603" t="s">
        <v>2959</v>
      </c>
      <c r="AT40" s="596">
        <v>36</v>
      </c>
      <c r="AU40" s="596">
        <v>10014</v>
      </c>
      <c r="AV40" s="666">
        <f t="shared" si="24"/>
        <v>3.5949670461354103E-3</v>
      </c>
      <c r="AW40" s="603" t="s">
        <v>2992</v>
      </c>
      <c r="AX40" s="664" t="s">
        <v>2961</v>
      </c>
      <c r="AY40" s="599"/>
      <c r="AZ40" s="596"/>
      <c r="BA40" s="667"/>
      <c r="BB40" s="602"/>
      <c r="BC40" s="602"/>
      <c r="BD40" s="596"/>
      <c r="BE40" s="596"/>
      <c r="BF40" s="667"/>
      <c r="BG40" s="603"/>
      <c r="BH40" s="603"/>
      <c r="BI40" s="599"/>
      <c r="BJ40" s="596"/>
      <c r="BK40" s="667"/>
      <c r="BL40" s="602"/>
      <c r="BM40" s="603"/>
      <c r="BN40" s="596"/>
      <c r="BO40" s="596"/>
      <c r="BP40" s="667"/>
      <c r="BQ40" s="603"/>
      <c r="BR40" s="665"/>
      <c r="BS40" s="599"/>
      <c r="BT40" s="596"/>
      <c r="BU40" s="667"/>
      <c r="BV40" s="603"/>
      <c r="BW40" s="665"/>
      <c r="BX40" s="596"/>
      <c r="BY40" s="596"/>
      <c r="BZ40" s="593"/>
      <c r="CA40" s="593"/>
      <c r="CB40" s="603"/>
      <c r="CC40" s="604"/>
      <c r="CE40" s="615">
        <f>+(U40+Z40+AE40+AJ40+AO40+AT40)/6</f>
        <v>24.333333333333332</v>
      </c>
      <c r="CF40" s="615">
        <f>+(V40+AA40+AF40+AK40+AP40+AU40)/6</f>
        <v>8119.666666666667</v>
      </c>
      <c r="CG40" s="668">
        <f t="shared" si="25"/>
        <v>2.996838950695841E-3</v>
      </c>
      <c r="CH40" s="668">
        <f>+CG40</f>
        <v>2.996838950695841E-3</v>
      </c>
      <c r="CI40" s="669" t="str">
        <f>+T40</f>
        <v xml:space="preserve">
1,8%
</v>
      </c>
      <c r="CJ40" s="616">
        <v>1</v>
      </c>
      <c r="CK40" s="615"/>
    </row>
    <row r="41" spans="2:89" s="614" customFormat="1" ht="240" x14ac:dyDescent="0.25">
      <c r="B41" s="584" t="s">
        <v>137</v>
      </c>
      <c r="C41" s="585" t="s">
        <v>2509</v>
      </c>
      <c r="D41" s="586" t="s">
        <v>2922</v>
      </c>
      <c r="E41" s="587" t="s">
        <v>2993</v>
      </c>
      <c r="F41" s="588" t="s">
        <v>1973</v>
      </c>
      <c r="G41" s="586" t="s">
        <v>2994</v>
      </c>
      <c r="H41" s="586" t="s">
        <v>2995</v>
      </c>
      <c r="I41" s="586" t="s">
        <v>2996</v>
      </c>
      <c r="J41" s="589" t="s">
        <v>2585</v>
      </c>
      <c r="K41" s="586" t="s">
        <v>2997</v>
      </c>
      <c r="L41" s="586" t="s">
        <v>2998</v>
      </c>
      <c r="M41" s="586" t="s">
        <v>2999</v>
      </c>
      <c r="N41" s="584" t="s">
        <v>2519</v>
      </c>
      <c r="O41" s="590" t="s">
        <v>3000</v>
      </c>
      <c r="P41" s="591" t="s">
        <v>1538</v>
      </c>
      <c r="Q41" s="592" t="s">
        <v>30</v>
      </c>
      <c r="R41" s="593" t="s">
        <v>3001</v>
      </c>
      <c r="S41" s="594" t="s">
        <v>2519</v>
      </c>
      <c r="T41" s="595" t="s">
        <v>3002</v>
      </c>
      <c r="U41" s="596"/>
      <c r="V41" s="596"/>
      <c r="W41" s="593"/>
      <c r="X41" s="602" t="s">
        <v>3003</v>
      </c>
      <c r="Y41" s="603" t="s">
        <v>2955</v>
      </c>
      <c r="Z41" s="596"/>
      <c r="AA41" s="596"/>
      <c r="AB41" s="593"/>
      <c r="AC41" s="603" t="s">
        <v>3004</v>
      </c>
      <c r="AD41" s="603" t="s">
        <v>2955</v>
      </c>
      <c r="AE41" s="599">
        <v>3395</v>
      </c>
      <c r="AF41" s="596">
        <v>442262</v>
      </c>
      <c r="AG41" s="666">
        <f t="shared" si="23"/>
        <v>7.6764451840764074E-3</v>
      </c>
      <c r="AH41" s="602" t="s">
        <v>3005</v>
      </c>
      <c r="AI41" s="603" t="s">
        <v>2935</v>
      </c>
      <c r="AJ41" s="596"/>
      <c r="AK41" s="596"/>
      <c r="AL41" s="593"/>
      <c r="AM41" s="603" t="s">
        <v>3006</v>
      </c>
      <c r="AN41" s="603" t="s">
        <v>2937</v>
      </c>
      <c r="AO41" s="599"/>
      <c r="AP41" s="596"/>
      <c r="AQ41" s="593"/>
      <c r="AR41" s="602" t="s">
        <v>3007</v>
      </c>
      <c r="AS41" s="603" t="s">
        <v>2959</v>
      </c>
      <c r="AT41" s="596">
        <v>3029</v>
      </c>
      <c r="AU41" s="596">
        <v>546444</v>
      </c>
      <c r="AV41" s="666">
        <f t="shared" si="24"/>
        <v>5.5431114624737397E-3</v>
      </c>
      <c r="AW41" s="603" t="s">
        <v>3008</v>
      </c>
      <c r="AX41" s="664" t="s">
        <v>2961</v>
      </c>
      <c r="AY41" s="599"/>
      <c r="AZ41" s="596"/>
      <c r="BA41" s="593"/>
      <c r="BB41" s="602"/>
      <c r="BC41" s="602"/>
      <c r="BD41" s="596"/>
      <c r="BE41" s="596"/>
      <c r="BF41" s="593"/>
      <c r="BG41" s="603"/>
      <c r="BH41" s="603"/>
      <c r="BI41" s="599"/>
      <c r="BJ41" s="596"/>
      <c r="BK41" s="667"/>
      <c r="BL41" s="602"/>
      <c r="BM41" s="603"/>
      <c r="BN41" s="596"/>
      <c r="BO41" s="596"/>
      <c r="BP41" s="593"/>
      <c r="BQ41" s="603"/>
      <c r="BR41" s="665"/>
      <c r="BS41" s="599"/>
      <c r="BT41" s="596"/>
      <c r="BU41" s="593"/>
      <c r="BV41" s="603"/>
      <c r="BW41" s="665"/>
      <c r="BX41" s="596"/>
      <c r="BY41" s="596"/>
      <c r="BZ41" s="593"/>
      <c r="CA41" s="593"/>
      <c r="CB41" s="603"/>
      <c r="CC41" s="604"/>
      <c r="CE41" s="615">
        <f>+(AE41+AT41)/2</f>
        <v>3212</v>
      </c>
      <c r="CF41" s="615">
        <f>+(AF41+AU41)/2</f>
        <v>494353</v>
      </c>
      <c r="CG41" s="668">
        <f t="shared" si="25"/>
        <v>6.4973814258232482E-3</v>
      </c>
      <c r="CH41" s="668">
        <f>+CG41</f>
        <v>6.4973814258232482E-3</v>
      </c>
      <c r="CI41" s="668" t="str">
        <f>+T41</f>
        <v xml:space="preserve">
1,6%
</v>
      </c>
      <c r="CJ41" s="616">
        <v>1</v>
      </c>
      <c r="CK41" s="615"/>
    </row>
    <row r="42" spans="2:89" s="614" customFormat="1" ht="204.75" customHeight="1" x14ac:dyDescent="0.25">
      <c r="B42" s="584" t="s">
        <v>137</v>
      </c>
      <c r="C42" s="585" t="s">
        <v>2509</v>
      </c>
      <c r="D42" s="586" t="s">
        <v>2922</v>
      </c>
      <c r="E42" s="587" t="s">
        <v>3009</v>
      </c>
      <c r="F42" s="588" t="s">
        <v>3010</v>
      </c>
      <c r="G42" s="586" t="s">
        <v>3011</v>
      </c>
      <c r="H42" s="586" t="s">
        <v>3012</v>
      </c>
      <c r="I42" s="586" t="s">
        <v>3013</v>
      </c>
      <c r="J42" s="589" t="s">
        <v>2585</v>
      </c>
      <c r="K42" s="586" t="s">
        <v>3014</v>
      </c>
      <c r="L42" s="586" t="s">
        <v>3015</v>
      </c>
      <c r="M42" s="586" t="s">
        <v>3016</v>
      </c>
      <c r="N42" s="584" t="s">
        <v>2519</v>
      </c>
      <c r="O42" s="590" t="s">
        <v>3017</v>
      </c>
      <c r="P42" s="591" t="s">
        <v>1538</v>
      </c>
      <c r="Q42" s="592" t="s">
        <v>30</v>
      </c>
      <c r="R42" s="593" t="s">
        <v>3018</v>
      </c>
      <c r="S42" s="594" t="s">
        <v>3019</v>
      </c>
      <c r="T42" s="595" t="s">
        <v>3018</v>
      </c>
      <c r="U42" s="596"/>
      <c r="V42" s="596"/>
      <c r="W42" s="593"/>
      <c r="X42" s="602" t="s">
        <v>3020</v>
      </c>
      <c r="Y42" s="603" t="s">
        <v>2955</v>
      </c>
      <c r="Z42" s="596"/>
      <c r="AA42" s="596"/>
      <c r="AB42" s="593"/>
      <c r="AC42" s="603" t="s">
        <v>3021</v>
      </c>
      <c r="AD42" s="603" t="s">
        <v>2955</v>
      </c>
      <c r="AE42" s="599">
        <v>1793</v>
      </c>
      <c r="AF42" s="596">
        <v>2175</v>
      </c>
      <c r="AG42" s="593">
        <f t="shared" si="23"/>
        <v>0.82436781609195398</v>
      </c>
      <c r="AH42" s="602" t="s">
        <v>3022</v>
      </c>
      <c r="AI42" s="602" t="s">
        <v>3023</v>
      </c>
      <c r="AJ42" s="596"/>
      <c r="AK42" s="596"/>
      <c r="AL42" s="593"/>
      <c r="AM42" s="603" t="s">
        <v>3024</v>
      </c>
      <c r="AN42" s="603" t="s">
        <v>2937</v>
      </c>
      <c r="AO42" s="599"/>
      <c r="AP42" s="596"/>
      <c r="AQ42" s="593"/>
      <c r="AR42" s="602" t="s">
        <v>3025</v>
      </c>
      <c r="AS42" s="603" t="s">
        <v>2959</v>
      </c>
      <c r="AT42" s="596">
        <v>1795</v>
      </c>
      <c r="AU42" s="596">
        <v>2185</v>
      </c>
      <c r="AV42" s="593">
        <f t="shared" si="24"/>
        <v>0.82151029748283755</v>
      </c>
      <c r="AW42" s="603" t="s">
        <v>3026</v>
      </c>
      <c r="AX42" s="603" t="s">
        <v>3027</v>
      </c>
      <c r="AY42" s="599"/>
      <c r="AZ42" s="596"/>
      <c r="BA42" s="593"/>
      <c r="BB42" s="602"/>
      <c r="BC42" s="602"/>
      <c r="BD42" s="596"/>
      <c r="BE42" s="596"/>
      <c r="BF42" s="593"/>
      <c r="BG42" s="603"/>
      <c r="BH42" s="603"/>
      <c r="BI42" s="599"/>
      <c r="BJ42" s="596"/>
      <c r="BK42" s="667"/>
      <c r="BL42" s="602"/>
      <c r="BM42" s="602"/>
      <c r="BN42" s="596"/>
      <c r="BO42" s="596"/>
      <c r="BP42" s="593"/>
      <c r="BQ42" s="603"/>
      <c r="BR42" s="665"/>
      <c r="BS42" s="599"/>
      <c r="BT42" s="596"/>
      <c r="BU42" s="593"/>
      <c r="BV42" s="603"/>
      <c r="BW42" s="665"/>
      <c r="BX42" s="596"/>
      <c r="BY42" s="596"/>
      <c r="BZ42" s="593"/>
      <c r="CA42" s="593"/>
      <c r="CB42" s="603"/>
      <c r="CC42" s="604"/>
      <c r="CE42" s="670">
        <f>+AE42+AT42</f>
        <v>3588</v>
      </c>
      <c r="CF42" s="670">
        <f>+AF42+AU42</f>
        <v>4360</v>
      </c>
      <c r="CG42" s="616">
        <f t="shared" si="25"/>
        <v>0.82293577981651378</v>
      </c>
      <c r="CH42" s="616">
        <v>0.82</v>
      </c>
      <c r="CI42" s="616">
        <v>0.82</v>
      </c>
      <c r="CJ42" s="616">
        <f t="shared" ref="CJ42:CJ47" si="26">+CH42/CI42</f>
        <v>1</v>
      </c>
      <c r="CK42" s="615"/>
    </row>
    <row r="43" spans="2:89" s="614" customFormat="1" ht="201.75" customHeight="1" x14ac:dyDescent="0.25">
      <c r="B43" s="584" t="s">
        <v>137</v>
      </c>
      <c r="C43" s="585" t="s">
        <v>138</v>
      </c>
      <c r="D43" s="586" t="s">
        <v>65</v>
      </c>
      <c r="E43" s="587" t="s">
        <v>3028</v>
      </c>
      <c r="F43" s="588" t="s">
        <v>1973</v>
      </c>
      <c r="G43" s="586" t="s">
        <v>3029</v>
      </c>
      <c r="H43" s="586" t="s">
        <v>3030</v>
      </c>
      <c r="I43" s="586" t="s">
        <v>3031</v>
      </c>
      <c r="J43" s="589" t="s">
        <v>2585</v>
      </c>
      <c r="K43" s="586" t="s">
        <v>3032</v>
      </c>
      <c r="L43" s="586" t="s">
        <v>3033</v>
      </c>
      <c r="M43" s="586" t="s">
        <v>3034</v>
      </c>
      <c r="N43" s="584" t="s">
        <v>2519</v>
      </c>
      <c r="O43" s="590" t="s">
        <v>3035</v>
      </c>
      <c r="P43" s="591" t="s">
        <v>1538</v>
      </c>
      <c r="Q43" s="592" t="s">
        <v>60</v>
      </c>
      <c r="R43" s="593">
        <v>0.97</v>
      </c>
      <c r="S43" s="594" t="s">
        <v>2519</v>
      </c>
      <c r="T43" s="595">
        <v>0.98</v>
      </c>
      <c r="U43" s="596"/>
      <c r="V43" s="596"/>
      <c r="W43" s="593"/>
      <c r="X43" s="602" t="s">
        <v>3036</v>
      </c>
      <c r="Y43" s="671" t="s">
        <v>2669</v>
      </c>
      <c r="Z43" s="596"/>
      <c r="AA43" s="596"/>
      <c r="AB43" s="593"/>
      <c r="AC43" s="602" t="s">
        <v>3037</v>
      </c>
      <c r="AD43" s="671" t="s">
        <v>2669</v>
      </c>
      <c r="AE43" s="599">
        <v>60605231340</v>
      </c>
      <c r="AF43" s="596">
        <v>66684784950</v>
      </c>
      <c r="AG43" s="593">
        <f t="shared" si="23"/>
        <v>0.90883147310801971</v>
      </c>
      <c r="AH43" s="602" t="s">
        <v>3038</v>
      </c>
      <c r="AI43" s="603" t="s">
        <v>3039</v>
      </c>
      <c r="AJ43" s="596"/>
      <c r="AK43" s="596"/>
      <c r="AL43" s="593"/>
      <c r="AM43" s="603" t="s">
        <v>3040</v>
      </c>
      <c r="AN43" s="671" t="s">
        <v>3041</v>
      </c>
      <c r="AO43" s="599"/>
      <c r="AP43" s="596"/>
      <c r="AQ43" s="593"/>
      <c r="AR43" s="603" t="s">
        <v>3042</v>
      </c>
      <c r="AS43" s="671" t="s">
        <v>2694</v>
      </c>
      <c r="AT43" s="599">
        <v>154949415065</v>
      </c>
      <c r="AU43" s="596">
        <v>161724207594</v>
      </c>
      <c r="AV43" s="672">
        <f t="shared" si="24"/>
        <v>0.9581089768205403</v>
      </c>
      <c r="AW43" s="602" t="s">
        <v>3043</v>
      </c>
      <c r="AX43" s="603" t="s">
        <v>3044</v>
      </c>
      <c r="AY43" s="599"/>
      <c r="AZ43" s="596"/>
      <c r="BA43" s="593"/>
      <c r="BB43" s="603"/>
      <c r="BC43" s="602"/>
      <c r="BD43" s="596"/>
      <c r="BE43" s="596"/>
      <c r="BF43" s="593"/>
      <c r="BG43" s="603"/>
      <c r="BH43" s="603"/>
      <c r="BI43" s="673"/>
      <c r="BJ43" s="673"/>
      <c r="BK43" s="593"/>
      <c r="BL43" s="603"/>
      <c r="BM43" s="602"/>
      <c r="BN43" s="596"/>
      <c r="BO43" s="596"/>
      <c r="BP43" s="593"/>
      <c r="BQ43" s="603"/>
      <c r="BR43" s="603"/>
      <c r="BS43" s="599"/>
      <c r="BT43" s="596"/>
      <c r="BU43" s="593"/>
      <c r="BV43" s="603"/>
      <c r="BW43" s="603"/>
      <c r="BX43" s="596"/>
      <c r="BY43" s="596"/>
      <c r="BZ43" s="672"/>
      <c r="CA43" s="593"/>
      <c r="CB43" s="603"/>
      <c r="CC43" s="604"/>
      <c r="CE43" s="615">
        <f>AT43</f>
        <v>154949415065</v>
      </c>
      <c r="CF43" s="615">
        <f>+AU43</f>
        <v>161724207594</v>
      </c>
      <c r="CG43" s="616">
        <f t="shared" si="25"/>
        <v>0.9581089768205403</v>
      </c>
      <c r="CH43" s="616">
        <f t="shared" ref="CH43:CH53" si="27">+CG43</f>
        <v>0.9581089768205403</v>
      </c>
      <c r="CI43" s="616">
        <f t="shared" ref="CI43:CI47" si="28">+T43</f>
        <v>0.98</v>
      </c>
      <c r="CJ43" s="616">
        <f t="shared" si="26"/>
        <v>0.97766222124544933</v>
      </c>
      <c r="CK43" s="615"/>
    </row>
    <row r="44" spans="2:89" s="614" customFormat="1" ht="201.75" customHeight="1" x14ac:dyDescent="0.25">
      <c r="B44" s="584" t="s">
        <v>137</v>
      </c>
      <c r="C44" s="585" t="s">
        <v>138</v>
      </c>
      <c r="D44" s="586" t="s">
        <v>65</v>
      </c>
      <c r="E44" s="587" t="s">
        <v>3045</v>
      </c>
      <c r="F44" s="588" t="s">
        <v>1973</v>
      </c>
      <c r="G44" s="586" t="s">
        <v>3046</v>
      </c>
      <c r="H44" s="586" t="s">
        <v>3047</v>
      </c>
      <c r="I44" s="586" t="s">
        <v>3048</v>
      </c>
      <c r="J44" s="589" t="s">
        <v>2585</v>
      </c>
      <c r="K44" s="586" t="s">
        <v>3049</v>
      </c>
      <c r="L44" s="586" t="s">
        <v>3050</v>
      </c>
      <c r="M44" s="586" t="s">
        <v>3051</v>
      </c>
      <c r="N44" s="584" t="s">
        <v>2519</v>
      </c>
      <c r="O44" s="590" t="s">
        <v>3052</v>
      </c>
      <c r="P44" s="591" t="s">
        <v>1517</v>
      </c>
      <c r="Q44" s="592" t="s">
        <v>30</v>
      </c>
      <c r="R44" s="593">
        <v>0.94</v>
      </c>
      <c r="S44" s="594" t="s">
        <v>2519</v>
      </c>
      <c r="T44" s="595">
        <v>1</v>
      </c>
      <c r="U44" s="596">
        <v>6</v>
      </c>
      <c r="V44" s="596">
        <v>6</v>
      </c>
      <c r="W44" s="593">
        <f>+U44/V44</f>
        <v>1</v>
      </c>
      <c r="X44" s="602" t="s">
        <v>3053</v>
      </c>
      <c r="Y44" s="671" t="s">
        <v>3054</v>
      </c>
      <c r="Z44" s="596">
        <v>21</v>
      </c>
      <c r="AA44" s="596">
        <v>22</v>
      </c>
      <c r="AB44" s="593">
        <f>+Z44/AA44</f>
        <v>0.95454545454545459</v>
      </c>
      <c r="AC44" s="602" t="s">
        <v>3055</v>
      </c>
      <c r="AD44" s="671" t="s">
        <v>2669</v>
      </c>
      <c r="AE44" s="599">
        <v>22</v>
      </c>
      <c r="AF44" s="596">
        <v>22</v>
      </c>
      <c r="AG44" s="593">
        <f t="shared" si="23"/>
        <v>1</v>
      </c>
      <c r="AH44" s="602" t="s">
        <v>3056</v>
      </c>
      <c r="AI44" s="603" t="s">
        <v>3057</v>
      </c>
      <c r="AJ44" s="599">
        <v>23</v>
      </c>
      <c r="AK44" s="596">
        <v>23</v>
      </c>
      <c r="AL44" s="593">
        <f>+AJ44/AK44</f>
        <v>1</v>
      </c>
      <c r="AM44" s="602" t="s">
        <v>3058</v>
      </c>
      <c r="AN44" s="671" t="s">
        <v>3041</v>
      </c>
      <c r="AO44" s="599">
        <v>22</v>
      </c>
      <c r="AP44" s="596">
        <v>22</v>
      </c>
      <c r="AQ44" s="593">
        <f>+AO44/AP44</f>
        <v>1</v>
      </c>
      <c r="AR44" s="602" t="s">
        <v>3056</v>
      </c>
      <c r="AS44" s="671" t="s">
        <v>2694</v>
      </c>
      <c r="AT44" s="599">
        <v>24</v>
      </c>
      <c r="AU44" s="596">
        <v>24</v>
      </c>
      <c r="AV44" s="593">
        <f t="shared" si="24"/>
        <v>1</v>
      </c>
      <c r="AW44" s="602" t="s">
        <v>3059</v>
      </c>
      <c r="AX44" s="671" t="s">
        <v>3060</v>
      </c>
      <c r="AY44" s="599"/>
      <c r="AZ44" s="596"/>
      <c r="BA44" s="593"/>
      <c r="BB44" s="603"/>
      <c r="BC44" s="602"/>
      <c r="BD44" s="674"/>
      <c r="BE44" s="596"/>
      <c r="BF44" s="593"/>
      <c r="BG44" s="603"/>
      <c r="BH44" s="603"/>
      <c r="BI44" s="599"/>
      <c r="BJ44" s="596"/>
      <c r="BK44" s="593"/>
      <c r="BL44" s="593"/>
      <c r="BM44" s="602"/>
      <c r="BN44" s="596"/>
      <c r="BO44" s="596"/>
      <c r="BP44" s="593"/>
      <c r="BQ44" s="603"/>
      <c r="BR44" s="603"/>
      <c r="BS44" s="599"/>
      <c r="BT44" s="596"/>
      <c r="BU44" s="593"/>
      <c r="BV44" s="603"/>
      <c r="BW44" s="603"/>
      <c r="BX44" s="596"/>
      <c r="BY44" s="596"/>
      <c r="BZ44" s="593"/>
      <c r="CA44" s="603"/>
      <c r="CB44" s="603"/>
      <c r="CC44" s="604"/>
      <c r="CE44" s="615">
        <f>+U44+Z44+AE44+AJ44+AO44+AT44</f>
        <v>118</v>
      </c>
      <c r="CF44" s="615">
        <f>+V44+AA44+AF44+AK44+AP44+AU44</f>
        <v>119</v>
      </c>
      <c r="CG44" s="616">
        <f t="shared" si="25"/>
        <v>0.99159663865546221</v>
      </c>
      <c r="CH44" s="616">
        <f t="shared" si="27"/>
        <v>0.99159663865546221</v>
      </c>
      <c r="CI44" s="616">
        <f t="shared" si="28"/>
        <v>1</v>
      </c>
      <c r="CJ44" s="616">
        <f t="shared" si="26"/>
        <v>0.99159663865546221</v>
      </c>
      <c r="CK44" s="615"/>
    </row>
    <row r="45" spans="2:89" s="605" customFormat="1" ht="276" x14ac:dyDescent="0.25">
      <c r="B45" s="584" t="s">
        <v>147</v>
      </c>
      <c r="C45" s="585" t="s">
        <v>2509</v>
      </c>
      <c r="D45" s="586" t="s">
        <v>91</v>
      </c>
      <c r="E45" s="587" t="s">
        <v>3061</v>
      </c>
      <c r="F45" s="588" t="s">
        <v>2884</v>
      </c>
      <c r="G45" s="586" t="s">
        <v>3062</v>
      </c>
      <c r="H45" s="586" t="s">
        <v>3063</v>
      </c>
      <c r="I45" s="586" t="s">
        <v>3064</v>
      </c>
      <c r="J45" s="589" t="s">
        <v>2515</v>
      </c>
      <c r="K45" s="586" t="s">
        <v>3065</v>
      </c>
      <c r="L45" s="586" t="s">
        <v>3066</v>
      </c>
      <c r="M45" s="586" t="s">
        <v>3067</v>
      </c>
      <c r="N45" s="584" t="s">
        <v>2519</v>
      </c>
      <c r="O45" s="590" t="s">
        <v>3068</v>
      </c>
      <c r="P45" s="591" t="s">
        <v>1538</v>
      </c>
      <c r="Q45" s="592" t="s">
        <v>60</v>
      </c>
      <c r="R45" s="593">
        <v>1</v>
      </c>
      <c r="S45" s="594" t="s">
        <v>2519</v>
      </c>
      <c r="T45" s="595">
        <v>1</v>
      </c>
      <c r="U45" s="593"/>
      <c r="V45" s="593"/>
      <c r="W45" s="593"/>
      <c r="X45" s="602" t="s">
        <v>3069</v>
      </c>
      <c r="Y45" s="675" t="s">
        <v>3070</v>
      </c>
      <c r="Z45" s="593"/>
      <c r="AA45" s="593"/>
      <c r="AB45" s="593"/>
      <c r="AC45" s="603" t="s">
        <v>3071</v>
      </c>
      <c r="AD45" s="675" t="s">
        <v>3070</v>
      </c>
      <c r="AE45" s="593">
        <v>0.25</v>
      </c>
      <c r="AF45" s="593">
        <v>0.25</v>
      </c>
      <c r="AG45" s="593">
        <f>+AE45/AF45</f>
        <v>1</v>
      </c>
      <c r="AH45" s="602" t="s">
        <v>3072</v>
      </c>
      <c r="AI45" s="602" t="s">
        <v>3073</v>
      </c>
      <c r="AJ45" s="593"/>
      <c r="AK45" s="593"/>
      <c r="AL45" s="593"/>
      <c r="AM45" s="603" t="s">
        <v>3074</v>
      </c>
      <c r="AN45" s="602" t="s">
        <v>3075</v>
      </c>
      <c r="AO45" s="593"/>
      <c r="AP45" s="596"/>
      <c r="AQ45" s="593"/>
      <c r="AR45" s="602" t="s">
        <v>3076</v>
      </c>
      <c r="AS45" s="675" t="s">
        <v>3077</v>
      </c>
      <c r="AT45" s="593">
        <v>0.55000000000000004</v>
      </c>
      <c r="AU45" s="593">
        <v>0.55000000000000004</v>
      </c>
      <c r="AV45" s="593">
        <f>+AT45/AU45</f>
        <v>1</v>
      </c>
      <c r="AW45" s="602" t="s">
        <v>3078</v>
      </c>
      <c r="AX45" s="675" t="s">
        <v>3079</v>
      </c>
      <c r="AY45" s="593"/>
      <c r="AZ45" s="596"/>
      <c r="BA45" s="593"/>
      <c r="BB45" s="602"/>
      <c r="BC45" s="602"/>
      <c r="BD45" s="596"/>
      <c r="BE45" s="596"/>
      <c r="BF45" s="593"/>
      <c r="BG45" s="602"/>
      <c r="BH45" s="603"/>
      <c r="BI45" s="593"/>
      <c r="BJ45" s="593"/>
      <c r="BK45" s="593"/>
      <c r="BL45" s="636"/>
      <c r="BM45" s="602"/>
      <c r="BN45" s="596"/>
      <c r="BO45" s="596"/>
      <c r="BP45" s="593"/>
      <c r="BQ45" s="603"/>
      <c r="BR45" s="603"/>
      <c r="BS45" s="599"/>
      <c r="BT45" s="596"/>
      <c r="BU45" s="593"/>
      <c r="BV45" s="636"/>
      <c r="BW45" s="603"/>
      <c r="BX45" s="593"/>
      <c r="BY45" s="593"/>
      <c r="BZ45" s="593"/>
      <c r="CA45" s="636"/>
      <c r="CB45" s="603"/>
      <c r="CC45" s="676"/>
      <c r="CE45" s="607">
        <f>AT45</f>
        <v>0.55000000000000004</v>
      </c>
      <c r="CF45" s="607">
        <f>AU45</f>
        <v>0.55000000000000004</v>
      </c>
      <c r="CG45" s="607">
        <f>+CE45/CF45</f>
        <v>1</v>
      </c>
      <c r="CH45" s="607">
        <f>CE45</f>
        <v>0.55000000000000004</v>
      </c>
      <c r="CI45" s="607">
        <f>+T45</f>
        <v>1</v>
      </c>
      <c r="CJ45" s="607">
        <f>+CH45/CI45</f>
        <v>0.55000000000000004</v>
      </c>
      <c r="CK45" s="615"/>
    </row>
    <row r="46" spans="2:89" s="605" customFormat="1" ht="204" x14ac:dyDescent="0.25">
      <c r="B46" s="584" t="s">
        <v>3080</v>
      </c>
      <c r="C46" s="585" t="s">
        <v>2509</v>
      </c>
      <c r="D46" s="586" t="s">
        <v>91</v>
      </c>
      <c r="E46" s="587" t="s">
        <v>3081</v>
      </c>
      <c r="F46" s="588" t="s">
        <v>3082</v>
      </c>
      <c r="G46" s="586" t="s">
        <v>3083</v>
      </c>
      <c r="H46" s="586" t="s">
        <v>3084</v>
      </c>
      <c r="I46" s="586" t="s">
        <v>3085</v>
      </c>
      <c r="J46" s="589" t="s">
        <v>2585</v>
      </c>
      <c r="K46" s="586" t="s">
        <v>3086</v>
      </c>
      <c r="L46" s="586" t="s">
        <v>3087</v>
      </c>
      <c r="M46" s="586" t="s">
        <v>3088</v>
      </c>
      <c r="N46" s="584" t="s">
        <v>2519</v>
      </c>
      <c r="O46" s="590" t="s">
        <v>3087</v>
      </c>
      <c r="P46" s="591" t="s">
        <v>2622</v>
      </c>
      <c r="Q46" s="592" t="s">
        <v>60</v>
      </c>
      <c r="R46" s="593">
        <v>0.26</v>
      </c>
      <c r="S46" s="594" t="s">
        <v>2519</v>
      </c>
      <c r="T46" s="595">
        <v>1</v>
      </c>
      <c r="U46" s="677"/>
      <c r="V46" s="677"/>
      <c r="W46" s="678"/>
      <c r="X46" s="679" t="s">
        <v>3089</v>
      </c>
      <c r="Y46" s="680" t="s">
        <v>2669</v>
      </c>
      <c r="Z46" s="677"/>
      <c r="AA46" s="677"/>
      <c r="AB46" s="678"/>
      <c r="AC46" s="679" t="s">
        <v>3090</v>
      </c>
      <c r="AD46" s="680" t="s">
        <v>2669</v>
      </c>
      <c r="AE46" s="677"/>
      <c r="AF46" s="677"/>
      <c r="AG46" s="678"/>
      <c r="AH46" s="679" t="s">
        <v>3091</v>
      </c>
      <c r="AI46" s="679" t="s">
        <v>3092</v>
      </c>
      <c r="AJ46" s="677"/>
      <c r="AK46" s="677"/>
      <c r="AL46" s="678"/>
      <c r="AM46" s="679" t="s">
        <v>3093</v>
      </c>
      <c r="AN46" s="679" t="s">
        <v>3094</v>
      </c>
      <c r="AO46" s="677"/>
      <c r="AP46" s="677"/>
      <c r="AQ46" s="678"/>
      <c r="AR46" s="679" t="s">
        <v>3095</v>
      </c>
      <c r="AS46" s="680" t="s">
        <v>3096</v>
      </c>
      <c r="AT46" s="681">
        <v>17</v>
      </c>
      <c r="AU46" s="681">
        <v>45</v>
      </c>
      <c r="AV46" s="678">
        <f>AT46/AU46</f>
        <v>0.37777777777777777</v>
      </c>
      <c r="AW46" s="679" t="s">
        <v>3097</v>
      </c>
      <c r="AX46" s="679" t="s">
        <v>3098</v>
      </c>
      <c r="AY46" s="681"/>
      <c r="AZ46" s="677"/>
      <c r="BA46" s="678"/>
      <c r="BB46" s="682"/>
      <c r="BC46" s="683"/>
      <c r="BD46" s="677"/>
      <c r="BE46" s="677"/>
      <c r="BF46" s="678"/>
      <c r="BG46" s="684"/>
      <c r="BH46" s="683"/>
      <c r="BI46" s="677"/>
      <c r="BJ46" s="677"/>
      <c r="BK46" s="678"/>
      <c r="BL46" s="685"/>
      <c r="BM46" s="683"/>
      <c r="BN46" s="677"/>
      <c r="BO46" s="677"/>
      <c r="BP46" s="678"/>
      <c r="BQ46" s="686"/>
      <c r="BR46" s="683"/>
      <c r="BS46" s="677"/>
      <c r="BT46" s="677"/>
      <c r="BU46" s="678"/>
      <c r="BV46" s="687"/>
      <c r="BW46" s="683"/>
      <c r="BX46" s="677"/>
      <c r="BY46" s="677"/>
      <c r="BZ46" s="678"/>
      <c r="CA46" s="688"/>
      <c r="CB46" s="688"/>
      <c r="CC46" s="689"/>
      <c r="CE46" s="617">
        <f>+AT46</f>
        <v>17</v>
      </c>
      <c r="CF46" s="617">
        <f>+AU46</f>
        <v>45</v>
      </c>
      <c r="CG46" s="618">
        <f t="shared" si="25"/>
        <v>0.37777777777777777</v>
      </c>
      <c r="CH46" s="618">
        <f t="shared" si="27"/>
        <v>0.37777777777777777</v>
      </c>
      <c r="CI46" s="618">
        <f t="shared" si="28"/>
        <v>1</v>
      </c>
      <c r="CJ46" s="618">
        <f t="shared" si="26"/>
        <v>0.37777777777777777</v>
      </c>
      <c r="CK46" s="617"/>
    </row>
    <row r="47" spans="2:89" s="635" customFormat="1" ht="312" x14ac:dyDescent="0.25">
      <c r="B47" s="584" t="s">
        <v>3080</v>
      </c>
      <c r="C47" s="585" t="s">
        <v>2509</v>
      </c>
      <c r="D47" s="586" t="s">
        <v>91</v>
      </c>
      <c r="E47" s="587" t="s">
        <v>3099</v>
      </c>
      <c r="F47" s="588" t="s">
        <v>3100</v>
      </c>
      <c r="G47" s="586" t="s">
        <v>3101</v>
      </c>
      <c r="H47" s="586" t="s">
        <v>3102</v>
      </c>
      <c r="I47" s="586" t="s">
        <v>3103</v>
      </c>
      <c r="J47" s="589" t="s">
        <v>2515</v>
      </c>
      <c r="K47" s="586" t="s">
        <v>3104</v>
      </c>
      <c r="L47" s="586" t="s">
        <v>3105</v>
      </c>
      <c r="M47" s="586" t="s">
        <v>3106</v>
      </c>
      <c r="N47" s="584" t="s">
        <v>2519</v>
      </c>
      <c r="O47" s="590" t="s">
        <v>3107</v>
      </c>
      <c r="P47" s="591" t="s">
        <v>1517</v>
      </c>
      <c r="Q47" s="592" t="s">
        <v>60</v>
      </c>
      <c r="R47" s="593">
        <v>0.61</v>
      </c>
      <c r="S47" s="594" t="s">
        <v>2519</v>
      </c>
      <c r="T47" s="595">
        <v>0.7</v>
      </c>
      <c r="U47" s="690"/>
      <c r="V47" s="690"/>
      <c r="W47" s="691">
        <v>0</v>
      </c>
      <c r="X47" s="679" t="s">
        <v>3108</v>
      </c>
      <c r="Y47" s="680" t="s">
        <v>3109</v>
      </c>
      <c r="Z47" s="690">
        <v>11</v>
      </c>
      <c r="AA47" s="692">
        <v>455.75</v>
      </c>
      <c r="AB47" s="691">
        <f>+Z47/AA47</f>
        <v>2.4136039495337356E-2</v>
      </c>
      <c r="AC47" s="679" t="s">
        <v>3110</v>
      </c>
      <c r="AD47" s="680" t="s">
        <v>3111</v>
      </c>
      <c r="AE47" s="690">
        <v>543.5</v>
      </c>
      <c r="AF47" s="690">
        <v>2159.75</v>
      </c>
      <c r="AG47" s="691">
        <f>AE47/AF47</f>
        <v>0.2516494964694988</v>
      </c>
      <c r="AH47" s="679" t="s">
        <v>3112</v>
      </c>
      <c r="AI47" s="679" t="s">
        <v>3113</v>
      </c>
      <c r="AJ47" s="690">
        <v>1759</v>
      </c>
      <c r="AK47" s="690">
        <v>3809</v>
      </c>
      <c r="AL47" s="691">
        <f>AJ47/AK47</f>
        <v>0.46180099763717514</v>
      </c>
      <c r="AM47" s="679" t="s">
        <v>3114</v>
      </c>
      <c r="AN47" s="679" t="s">
        <v>3115</v>
      </c>
      <c r="AO47" s="677">
        <v>2140</v>
      </c>
      <c r="AP47" s="690">
        <v>4999</v>
      </c>
      <c r="AQ47" s="691">
        <f>AO47/AP47</f>
        <v>0.42808561712342469</v>
      </c>
      <c r="AR47" s="679" t="s">
        <v>3116</v>
      </c>
      <c r="AS47" s="680" t="s">
        <v>3117</v>
      </c>
      <c r="AT47" s="690">
        <v>2315</v>
      </c>
      <c r="AU47" s="690">
        <v>5391</v>
      </c>
      <c r="AV47" s="678">
        <f>AT47/AU47</f>
        <v>0.42941940270821738</v>
      </c>
      <c r="AW47" s="693" t="s">
        <v>3118</v>
      </c>
      <c r="AX47" s="679" t="s">
        <v>3119</v>
      </c>
      <c r="AY47" s="690"/>
      <c r="AZ47" s="690"/>
      <c r="BA47" s="691"/>
      <c r="BB47" s="683"/>
      <c r="BC47" s="683"/>
      <c r="BD47" s="690"/>
      <c r="BE47" s="690"/>
      <c r="BF47" s="691"/>
      <c r="BG47" s="687"/>
      <c r="BH47" s="683"/>
      <c r="BI47" s="690"/>
      <c r="BJ47" s="690"/>
      <c r="BK47" s="691"/>
      <c r="BL47" s="682"/>
      <c r="BM47" s="683"/>
      <c r="BN47" s="690"/>
      <c r="BO47" s="690"/>
      <c r="BP47" s="691"/>
      <c r="BQ47" s="687"/>
      <c r="BR47" s="683"/>
      <c r="BS47" s="694"/>
      <c r="BT47" s="694"/>
      <c r="BU47" s="678"/>
      <c r="BV47" s="687"/>
      <c r="BW47" s="683"/>
      <c r="BX47" s="677"/>
      <c r="BY47" s="677"/>
      <c r="BZ47" s="678"/>
      <c r="CA47" s="686"/>
      <c r="CB47" s="686"/>
      <c r="CC47" s="695"/>
      <c r="CE47" s="606">
        <f>+Z47+AE47+AJ47+AO47+AT47</f>
        <v>6768.5</v>
      </c>
      <c r="CF47" s="606">
        <f>+AA47+AF47+AK47+AP47+AU47</f>
        <v>16814.5</v>
      </c>
      <c r="CG47" s="618">
        <f t="shared" si="25"/>
        <v>0.40253947485800945</v>
      </c>
      <c r="CH47" s="618">
        <f t="shared" si="27"/>
        <v>0.40253947485800945</v>
      </c>
      <c r="CI47" s="618">
        <f t="shared" si="28"/>
        <v>0.7</v>
      </c>
      <c r="CJ47" s="618">
        <f t="shared" si="26"/>
        <v>0.5750563926542992</v>
      </c>
      <c r="CK47" s="617"/>
    </row>
    <row r="48" spans="2:89" s="605" customFormat="1" ht="201" customHeight="1" x14ac:dyDescent="0.25">
      <c r="B48" s="584" t="s">
        <v>177</v>
      </c>
      <c r="C48" s="585" t="s">
        <v>2509</v>
      </c>
      <c r="D48" s="586" t="s">
        <v>91</v>
      </c>
      <c r="E48" s="587" t="s">
        <v>3120</v>
      </c>
      <c r="F48" s="588" t="s">
        <v>3121</v>
      </c>
      <c r="G48" s="586" t="s">
        <v>3122</v>
      </c>
      <c r="H48" s="586" t="s">
        <v>3123</v>
      </c>
      <c r="I48" s="586" t="s">
        <v>3124</v>
      </c>
      <c r="J48" s="589" t="s">
        <v>2585</v>
      </c>
      <c r="K48" s="586" t="s">
        <v>3125</v>
      </c>
      <c r="L48" s="586" t="s">
        <v>3126</v>
      </c>
      <c r="M48" s="586" t="s">
        <v>3127</v>
      </c>
      <c r="N48" s="584" t="s">
        <v>3128</v>
      </c>
      <c r="O48" s="590" t="s">
        <v>3129</v>
      </c>
      <c r="P48" s="591" t="s">
        <v>1517</v>
      </c>
      <c r="Q48" s="592" t="s">
        <v>30</v>
      </c>
      <c r="R48" s="593">
        <v>0.90728566590186488</v>
      </c>
      <c r="S48" s="594" t="s">
        <v>2519</v>
      </c>
      <c r="T48" s="595">
        <v>1</v>
      </c>
      <c r="U48" s="613">
        <v>52239674410</v>
      </c>
      <c r="V48" s="613">
        <v>63038021381</v>
      </c>
      <c r="W48" s="595">
        <f>+U48/V48</f>
        <v>0.82870104843971704</v>
      </c>
      <c r="X48" s="597" t="s">
        <v>3130</v>
      </c>
      <c r="Y48" s="598" t="s">
        <v>3131</v>
      </c>
      <c r="Z48" s="613">
        <v>75693298562</v>
      </c>
      <c r="AA48" s="613">
        <v>87082865688</v>
      </c>
      <c r="AB48" s="595">
        <f t="shared" ref="AB48:AB49" si="29">+Z48/AA48</f>
        <v>0.86921001007469745</v>
      </c>
      <c r="AC48" s="597" t="s">
        <v>3132</v>
      </c>
      <c r="AD48" s="600" t="s">
        <v>3131</v>
      </c>
      <c r="AE48" s="599">
        <v>100403608176</v>
      </c>
      <c r="AF48" s="596">
        <v>140047282180</v>
      </c>
      <c r="AG48" s="593">
        <f t="shared" ref="AG48:AG49" si="30">+AE48/AF48</f>
        <v>0.71692650234335309</v>
      </c>
      <c r="AH48" s="597" t="s">
        <v>3133</v>
      </c>
      <c r="AI48" s="600" t="s">
        <v>3134</v>
      </c>
      <c r="AJ48" s="613">
        <v>126861868893</v>
      </c>
      <c r="AK48" s="613">
        <v>131268271517</v>
      </c>
      <c r="AL48" s="595">
        <f t="shared" ref="AL48:AL49" si="31">+AJ48/AK48</f>
        <v>0.96643208162126715</v>
      </c>
      <c r="AM48" s="597" t="s">
        <v>3135</v>
      </c>
      <c r="AN48" s="600" t="s">
        <v>3136</v>
      </c>
      <c r="AO48" s="596">
        <v>130871170260</v>
      </c>
      <c r="AP48" s="596">
        <v>139956464689</v>
      </c>
      <c r="AQ48" s="595">
        <f t="shared" ref="AQ48" si="32">+AO48/AP48</f>
        <v>0.93508485335644476</v>
      </c>
      <c r="AR48" s="597" t="s">
        <v>3137</v>
      </c>
      <c r="AS48" s="600" t="s">
        <v>2565</v>
      </c>
      <c r="AT48" s="596">
        <v>157387812536</v>
      </c>
      <c r="AU48" s="596">
        <v>157816799841</v>
      </c>
      <c r="AV48" s="595">
        <f t="shared" ref="AV48" si="33">+AT48/AU48</f>
        <v>0.99728173866513448</v>
      </c>
      <c r="AW48" s="597" t="s">
        <v>3138</v>
      </c>
      <c r="AX48" s="600" t="s">
        <v>3139</v>
      </c>
      <c r="AY48" s="599"/>
      <c r="AZ48" s="596"/>
      <c r="BA48" s="593"/>
      <c r="BB48" s="601"/>
      <c r="BC48" s="602"/>
      <c r="BD48" s="596"/>
      <c r="BE48" s="596"/>
      <c r="BF48" s="593"/>
      <c r="BG48" s="593"/>
      <c r="BH48" s="603"/>
      <c r="BI48" s="599"/>
      <c r="BJ48" s="596"/>
      <c r="BK48" s="593"/>
      <c r="BL48" s="601"/>
      <c r="BM48" s="602"/>
      <c r="BN48" s="596"/>
      <c r="BO48" s="596"/>
      <c r="BP48" s="593"/>
      <c r="BQ48" s="593"/>
      <c r="BR48" s="603"/>
      <c r="BS48" s="599"/>
      <c r="BT48" s="596"/>
      <c r="BU48" s="593"/>
      <c r="BV48" s="593"/>
      <c r="BW48" s="603"/>
      <c r="BX48" s="596"/>
      <c r="BY48" s="596"/>
      <c r="BZ48" s="593"/>
      <c r="CA48" s="593"/>
      <c r="CB48" s="603"/>
      <c r="CC48" s="604"/>
      <c r="CE48" s="606">
        <f>(U48+Z48+AE48+AJ48+AO48+AT48+AY48+BD48+BI48+BN48+BS48+BX48)/12</f>
        <v>53621452736.416664</v>
      </c>
      <c r="CF48" s="606">
        <f>(V48+AA48+AF48+AK48+AP48+AU48+AZ48+BE48+BJ48+BO48+BT48+BY48)/12</f>
        <v>59934142108</v>
      </c>
      <c r="CG48" s="607">
        <f t="shared" si="13"/>
        <v>0.89467290012747647</v>
      </c>
      <c r="CH48" s="607">
        <f t="shared" si="27"/>
        <v>0.89467290012747647</v>
      </c>
      <c r="CI48" s="607">
        <f t="shared" si="15"/>
        <v>1</v>
      </c>
      <c r="CJ48" s="607">
        <f>+CH48/CI48</f>
        <v>0.89467290012747647</v>
      </c>
      <c r="CK48" s="608"/>
    </row>
    <row r="49" spans="2:89" s="605" customFormat="1" ht="201" customHeight="1" x14ac:dyDescent="0.25">
      <c r="B49" s="584" t="s">
        <v>177</v>
      </c>
      <c r="C49" s="585" t="s">
        <v>2509</v>
      </c>
      <c r="D49" s="586" t="s">
        <v>91</v>
      </c>
      <c r="E49" s="587" t="s">
        <v>3140</v>
      </c>
      <c r="F49" s="588" t="s">
        <v>3121</v>
      </c>
      <c r="G49" s="586" t="s">
        <v>3141</v>
      </c>
      <c r="H49" s="586" t="s">
        <v>3142</v>
      </c>
      <c r="I49" s="586" t="s">
        <v>3143</v>
      </c>
      <c r="J49" s="589" t="s">
        <v>2585</v>
      </c>
      <c r="K49" s="586" t="s">
        <v>3144</v>
      </c>
      <c r="L49" s="586" t="s">
        <v>3145</v>
      </c>
      <c r="M49" s="586" t="s">
        <v>3146</v>
      </c>
      <c r="N49" s="584" t="s">
        <v>3128</v>
      </c>
      <c r="O49" s="590" t="s">
        <v>3147</v>
      </c>
      <c r="P49" s="591" t="s">
        <v>1517</v>
      </c>
      <c r="Q49" s="592" t="s">
        <v>30</v>
      </c>
      <c r="R49" s="593">
        <v>0.8</v>
      </c>
      <c r="S49" s="594" t="s">
        <v>2519</v>
      </c>
      <c r="T49" s="595">
        <v>1</v>
      </c>
      <c r="U49" s="613">
        <v>16</v>
      </c>
      <c r="V49" s="613">
        <v>16</v>
      </c>
      <c r="W49" s="595">
        <f>+U49/V49</f>
        <v>1</v>
      </c>
      <c r="X49" s="597" t="s">
        <v>3148</v>
      </c>
      <c r="Y49" s="598" t="s">
        <v>3131</v>
      </c>
      <c r="Z49" s="613">
        <v>17</v>
      </c>
      <c r="AA49" s="613">
        <v>17</v>
      </c>
      <c r="AB49" s="595">
        <f t="shared" si="29"/>
        <v>1</v>
      </c>
      <c r="AC49" s="597" t="s">
        <v>3149</v>
      </c>
      <c r="AD49" s="600" t="s">
        <v>3131</v>
      </c>
      <c r="AE49" s="599">
        <v>18</v>
      </c>
      <c r="AF49" s="596">
        <v>18</v>
      </c>
      <c r="AG49" s="593">
        <f t="shared" si="30"/>
        <v>1</v>
      </c>
      <c r="AH49" s="597" t="s">
        <v>3150</v>
      </c>
      <c r="AI49" s="600" t="s">
        <v>3134</v>
      </c>
      <c r="AJ49" s="613">
        <v>19</v>
      </c>
      <c r="AK49" s="613">
        <v>19</v>
      </c>
      <c r="AL49" s="595">
        <f t="shared" si="31"/>
        <v>1</v>
      </c>
      <c r="AM49" s="597" t="s">
        <v>3151</v>
      </c>
      <c r="AN49" s="600" t="s">
        <v>3136</v>
      </c>
      <c r="AO49" s="599">
        <v>18</v>
      </c>
      <c r="AP49" s="596">
        <v>18</v>
      </c>
      <c r="AQ49" s="595">
        <f>+AO49/AP49</f>
        <v>1</v>
      </c>
      <c r="AR49" s="597" t="s">
        <v>3152</v>
      </c>
      <c r="AS49" s="600" t="s">
        <v>2565</v>
      </c>
      <c r="AT49" s="599">
        <v>18</v>
      </c>
      <c r="AU49" s="596">
        <v>18</v>
      </c>
      <c r="AV49" s="595">
        <f>+AT49/AU49</f>
        <v>1</v>
      </c>
      <c r="AW49" s="597" t="s">
        <v>3153</v>
      </c>
      <c r="AX49" s="600" t="s">
        <v>3139</v>
      </c>
      <c r="AY49" s="599"/>
      <c r="AZ49" s="596"/>
      <c r="BA49" s="593"/>
      <c r="BB49" s="601"/>
      <c r="BC49" s="602"/>
      <c r="BD49" s="596"/>
      <c r="BE49" s="596"/>
      <c r="BF49" s="593"/>
      <c r="BG49" s="593"/>
      <c r="BH49" s="603"/>
      <c r="BI49" s="599"/>
      <c r="BJ49" s="596"/>
      <c r="BK49" s="593"/>
      <c r="BL49" s="601"/>
      <c r="BM49" s="602"/>
      <c r="BN49" s="596"/>
      <c r="BO49" s="596"/>
      <c r="BP49" s="593"/>
      <c r="BQ49" s="593"/>
      <c r="BR49" s="603"/>
      <c r="BS49" s="599"/>
      <c r="BT49" s="596"/>
      <c r="BU49" s="593"/>
      <c r="BV49" s="593"/>
      <c r="BW49" s="603"/>
      <c r="BX49" s="596"/>
      <c r="BY49" s="596"/>
      <c r="BZ49" s="593"/>
      <c r="CA49" s="593"/>
      <c r="CB49" s="603"/>
      <c r="CC49" s="604"/>
      <c r="CE49" s="606">
        <f>(U49+Z49+AE49+AJ49+AO49+AT49+AY49+BD49+BI49+BN49+BS49+BX49)/12</f>
        <v>8.8333333333333339</v>
      </c>
      <c r="CF49" s="606">
        <f>(V49+AA49+AF49+AK49+AP49+AU49+AZ49+BE49+BJ49+BO49+BT49+BY49)/12</f>
        <v>8.8333333333333339</v>
      </c>
      <c r="CG49" s="607">
        <f t="shared" si="13"/>
        <v>1</v>
      </c>
      <c r="CH49" s="607">
        <f t="shared" si="27"/>
        <v>1</v>
      </c>
      <c r="CI49" s="607">
        <f t="shared" si="15"/>
        <v>1</v>
      </c>
      <c r="CJ49" s="607">
        <f>+CH49/CI49</f>
        <v>1</v>
      </c>
      <c r="CK49" s="608"/>
    </row>
    <row r="50" spans="2:89" s="614" customFormat="1" ht="201" customHeight="1" x14ac:dyDescent="0.25">
      <c r="B50" s="584" t="s">
        <v>187</v>
      </c>
      <c r="C50" s="585" t="s">
        <v>2509</v>
      </c>
      <c r="D50" s="586" t="s">
        <v>65</v>
      </c>
      <c r="E50" s="587" t="s">
        <v>3154</v>
      </c>
      <c r="F50" s="588" t="s">
        <v>2301</v>
      </c>
      <c r="G50" s="586" t="s">
        <v>3155</v>
      </c>
      <c r="H50" s="586" t="s">
        <v>3156</v>
      </c>
      <c r="I50" s="586" t="s">
        <v>3157</v>
      </c>
      <c r="J50" s="589" t="s">
        <v>2585</v>
      </c>
      <c r="K50" s="586" t="s">
        <v>3158</v>
      </c>
      <c r="L50" s="586" t="s">
        <v>3159</v>
      </c>
      <c r="M50" s="586" t="s">
        <v>3160</v>
      </c>
      <c r="N50" s="584" t="s">
        <v>2519</v>
      </c>
      <c r="O50" s="590" t="s">
        <v>3161</v>
      </c>
      <c r="P50" s="591" t="s">
        <v>2622</v>
      </c>
      <c r="Q50" s="592" t="s">
        <v>30</v>
      </c>
      <c r="R50" s="593">
        <v>0.95</v>
      </c>
      <c r="S50" s="594" t="s">
        <v>2519</v>
      </c>
      <c r="T50" s="595">
        <v>1</v>
      </c>
      <c r="U50" s="596"/>
      <c r="V50" s="596"/>
      <c r="W50" s="593"/>
      <c r="X50" s="696" t="s">
        <v>3162</v>
      </c>
      <c r="Y50" s="603" t="s">
        <v>3163</v>
      </c>
      <c r="Z50" s="596"/>
      <c r="AA50" s="596"/>
      <c r="AB50" s="593"/>
      <c r="AC50" s="697" t="s">
        <v>3164</v>
      </c>
      <c r="AD50" s="603" t="s">
        <v>3163</v>
      </c>
      <c r="AE50" s="599"/>
      <c r="AF50" s="596"/>
      <c r="AG50" s="593"/>
      <c r="AH50" s="636" t="s">
        <v>3165</v>
      </c>
      <c r="AI50" s="603" t="s">
        <v>3166</v>
      </c>
      <c r="AJ50" s="596"/>
      <c r="AK50" s="596"/>
      <c r="AL50" s="593"/>
      <c r="AM50" s="636" t="s">
        <v>3167</v>
      </c>
      <c r="AN50" s="603" t="s">
        <v>3168</v>
      </c>
      <c r="AO50" s="599"/>
      <c r="AP50" s="596"/>
      <c r="AQ50" s="593"/>
      <c r="AR50" s="698" t="s">
        <v>3169</v>
      </c>
      <c r="AS50" s="603" t="s">
        <v>2959</v>
      </c>
      <c r="AT50" s="596">
        <v>18</v>
      </c>
      <c r="AU50" s="596">
        <v>18</v>
      </c>
      <c r="AV50" s="593">
        <f>AT50/AU50*100%</f>
        <v>1</v>
      </c>
      <c r="AW50" s="636" t="s">
        <v>3170</v>
      </c>
      <c r="AX50" s="603" t="s">
        <v>3171</v>
      </c>
      <c r="AY50" s="599"/>
      <c r="AZ50" s="596"/>
      <c r="BA50" s="593"/>
      <c r="BB50" s="601"/>
      <c r="BC50" s="602"/>
      <c r="BD50" s="596"/>
      <c r="BE50" s="596"/>
      <c r="BF50" s="593"/>
      <c r="BG50" s="593"/>
      <c r="BH50" s="603"/>
      <c r="BI50" s="599"/>
      <c r="BJ50" s="596"/>
      <c r="BK50" s="593"/>
      <c r="BL50" s="601"/>
      <c r="BM50" s="602"/>
      <c r="BN50" s="596"/>
      <c r="BO50" s="596"/>
      <c r="BP50" s="593"/>
      <c r="BQ50" s="593"/>
      <c r="BR50" s="603"/>
      <c r="BS50" s="599"/>
      <c r="BT50" s="596"/>
      <c r="BU50" s="593"/>
      <c r="BV50" s="593"/>
      <c r="BW50" s="603"/>
      <c r="BX50" s="596"/>
      <c r="BY50" s="596"/>
      <c r="BZ50" s="593"/>
      <c r="CA50" s="593"/>
      <c r="CB50" s="603"/>
      <c r="CC50" s="604"/>
      <c r="CE50" s="615">
        <f>+AT50</f>
        <v>18</v>
      </c>
      <c r="CF50" s="615">
        <f>+AU50</f>
        <v>18</v>
      </c>
      <c r="CG50" s="616">
        <f t="shared" si="13"/>
        <v>1</v>
      </c>
      <c r="CH50" s="616">
        <f t="shared" si="27"/>
        <v>1</v>
      </c>
      <c r="CI50" s="616">
        <f t="shared" si="15"/>
        <v>1</v>
      </c>
      <c r="CJ50" s="616">
        <f t="shared" ref="CJ50:CJ53" si="34">+CH50/CI50</f>
        <v>1</v>
      </c>
      <c r="CK50" s="615"/>
    </row>
    <row r="51" spans="2:89" s="614" customFormat="1" ht="201" customHeight="1" x14ac:dyDescent="0.25">
      <c r="B51" s="584" t="s">
        <v>187</v>
      </c>
      <c r="C51" s="585" t="s">
        <v>1523</v>
      </c>
      <c r="D51" s="586" t="s">
        <v>65</v>
      </c>
      <c r="E51" s="587" t="s">
        <v>3172</v>
      </c>
      <c r="F51" s="588" t="s">
        <v>2301</v>
      </c>
      <c r="G51" s="586" t="s">
        <v>3173</v>
      </c>
      <c r="H51" s="586" t="s">
        <v>3174</v>
      </c>
      <c r="I51" s="586" t="s">
        <v>3175</v>
      </c>
      <c r="J51" s="589" t="s">
        <v>2515</v>
      </c>
      <c r="K51" s="586" t="s">
        <v>3176</v>
      </c>
      <c r="L51" s="586" t="s">
        <v>3177</v>
      </c>
      <c r="M51" s="586" t="s">
        <v>3178</v>
      </c>
      <c r="N51" s="584" t="s">
        <v>2519</v>
      </c>
      <c r="O51" s="590" t="s">
        <v>3179</v>
      </c>
      <c r="P51" s="591" t="s">
        <v>2622</v>
      </c>
      <c r="Q51" s="592" t="s">
        <v>30</v>
      </c>
      <c r="R51" s="593">
        <v>0.84</v>
      </c>
      <c r="S51" s="594" t="s">
        <v>2519</v>
      </c>
      <c r="T51" s="595">
        <v>0.9</v>
      </c>
      <c r="U51" s="596"/>
      <c r="V51" s="596"/>
      <c r="W51" s="593"/>
      <c r="X51" s="597" t="s">
        <v>3180</v>
      </c>
      <c r="Y51" s="603" t="s">
        <v>3181</v>
      </c>
      <c r="Z51" s="596"/>
      <c r="AA51" s="596"/>
      <c r="AB51" s="593"/>
      <c r="AC51" s="636" t="s">
        <v>3182</v>
      </c>
      <c r="AD51" s="603" t="s">
        <v>3181</v>
      </c>
      <c r="AE51" s="599"/>
      <c r="AF51" s="596"/>
      <c r="AG51" s="593"/>
      <c r="AH51" s="597" t="s">
        <v>3183</v>
      </c>
      <c r="AI51" s="603" t="s">
        <v>3184</v>
      </c>
      <c r="AJ51" s="596"/>
      <c r="AK51" s="596"/>
      <c r="AL51" s="593"/>
      <c r="AM51" s="603" t="s">
        <v>3185</v>
      </c>
      <c r="AN51" s="603" t="s">
        <v>3168</v>
      </c>
      <c r="AO51" s="599"/>
      <c r="AP51" s="596"/>
      <c r="AQ51" s="593"/>
      <c r="AR51" s="602" t="s">
        <v>3186</v>
      </c>
      <c r="AS51" s="603" t="s">
        <v>2959</v>
      </c>
      <c r="AT51" s="596">
        <v>358</v>
      </c>
      <c r="AU51" s="596">
        <v>406</v>
      </c>
      <c r="AV51" s="593">
        <f>AT51/AU51*100%</f>
        <v>0.88177339901477836</v>
      </c>
      <c r="AW51" s="636" t="s">
        <v>3187</v>
      </c>
      <c r="AX51" s="603" t="s">
        <v>3171</v>
      </c>
      <c r="AY51" s="599"/>
      <c r="AZ51" s="596"/>
      <c r="BA51" s="593"/>
      <c r="BB51" s="601"/>
      <c r="BC51" s="602"/>
      <c r="BD51" s="596"/>
      <c r="BE51" s="596"/>
      <c r="BF51" s="593"/>
      <c r="BG51" s="593"/>
      <c r="BH51" s="603"/>
      <c r="BI51" s="599"/>
      <c r="BJ51" s="596"/>
      <c r="BK51" s="593"/>
      <c r="BL51" s="601"/>
      <c r="BM51" s="602"/>
      <c r="BN51" s="596"/>
      <c r="BO51" s="596"/>
      <c r="BP51" s="593"/>
      <c r="BQ51" s="593"/>
      <c r="BR51" s="603"/>
      <c r="BS51" s="599"/>
      <c r="BT51" s="596"/>
      <c r="BU51" s="593"/>
      <c r="BV51" s="593"/>
      <c r="BW51" s="603"/>
      <c r="BX51" s="596"/>
      <c r="BY51" s="596"/>
      <c r="BZ51" s="593"/>
      <c r="CA51" s="593"/>
      <c r="CB51" s="603"/>
      <c r="CC51" s="604"/>
      <c r="CE51" s="615">
        <f>+AT51</f>
        <v>358</v>
      </c>
      <c r="CF51" s="615">
        <f>+AU51</f>
        <v>406</v>
      </c>
      <c r="CG51" s="616">
        <f t="shared" si="13"/>
        <v>0.88177339901477836</v>
      </c>
      <c r="CH51" s="616">
        <f t="shared" si="27"/>
        <v>0.88177339901477836</v>
      </c>
      <c r="CI51" s="616">
        <f t="shared" si="15"/>
        <v>0.9</v>
      </c>
      <c r="CJ51" s="616">
        <f t="shared" si="34"/>
        <v>0.97974822112753146</v>
      </c>
      <c r="CK51" s="615"/>
    </row>
    <row r="52" spans="2:89" s="614" customFormat="1" ht="201" customHeight="1" x14ac:dyDescent="0.25">
      <c r="B52" s="584" t="s">
        <v>187</v>
      </c>
      <c r="C52" s="585" t="s">
        <v>1523</v>
      </c>
      <c r="D52" s="586" t="s">
        <v>65</v>
      </c>
      <c r="E52" s="587" t="s">
        <v>3188</v>
      </c>
      <c r="F52" s="588" t="s">
        <v>2301</v>
      </c>
      <c r="G52" s="586" t="s">
        <v>3189</v>
      </c>
      <c r="H52" s="586" t="s">
        <v>3190</v>
      </c>
      <c r="I52" s="586" t="s">
        <v>3191</v>
      </c>
      <c r="J52" s="589" t="s">
        <v>2515</v>
      </c>
      <c r="K52" s="586" t="s">
        <v>3192</v>
      </c>
      <c r="L52" s="586" t="s">
        <v>3193</v>
      </c>
      <c r="M52" s="586" t="s">
        <v>3194</v>
      </c>
      <c r="N52" s="584" t="s">
        <v>2519</v>
      </c>
      <c r="O52" s="590" t="s">
        <v>3195</v>
      </c>
      <c r="P52" s="591" t="s">
        <v>1517</v>
      </c>
      <c r="Q52" s="592" t="s">
        <v>30</v>
      </c>
      <c r="R52" s="593">
        <v>0.72</v>
      </c>
      <c r="S52" s="594" t="s">
        <v>2519</v>
      </c>
      <c r="T52" s="595">
        <v>0.9</v>
      </c>
      <c r="U52" s="596">
        <v>54</v>
      </c>
      <c r="V52" s="596">
        <v>56</v>
      </c>
      <c r="W52" s="593">
        <f>U52/V52*100%</f>
        <v>0.9642857142857143</v>
      </c>
      <c r="X52" s="597" t="s">
        <v>3196</v>
      </c>
      <c r="Y52" s="603" t="s">
        <v>3197</v>
      </c>
      <c r="Z52" s="596">
        <v>59</v>
      </c>
      <c r="AA52" s="596">
        <v>61</v>
      </c>
      <c r="AB52" s="593">
        <f>Z52/AA52*100%</f>
        <v>0.96721311475409832</v>
      </c>
      <c r="AC52" s="636" t="s">
        <v>3198</v>
      </c>
      <c r="AD52" s="603" t="s">
        <v>3199</v>
      </c>
      <c r="AE52" s="599">
        <v>65</v>
      </c>
      <c r="AF52" s="596">
        <v>69</v>
      </c>
      <c r="AG52" s="593">
        <f>AE52/AF52*100%</f>
        <v>0.94202898550724634</v>
      </c>
      <c r="AH52" s="597" t="s">
        <v>3200</v>
      </c>
      <c r="AI52" s="603" t="s">
        <v>3166</v>
      </c>
      <c r="AJ52" s="596">
        <v>53</v>
      </c>
      <c r="AK52" s="596">
        <v>54</v>
      </c>
      <c r="AL52" s="593">
        <f>AJ52/AK52*100%</f>
        <v>0.98148148148148151</v>
      </c>
      <c r="AM52" s="603" t="s">
        <v>3201</v>
      </c>
      <c r="AN52" s="603" t="s">
        <v>3168</v>
      </c>
      <c r="AO52" s="599">
        <v>67</v>
      </c>
      <c r="AP52" s="596">
        <v>68</v>
      </c>
      <c r="AQ52" s="593">
        <f>AO52/AP52*100%</f>
        <v>0.98529411764705888</v>
      </c>
      <c r="AR52" s="597" t="s">
        <v>3202</v>
      </c>
      <c r="AS52" s="603" t="s">
        <v>2959</v>
      </c>
      <c r="AT52" s="596">
        <v>61</v>
      </c>
      <c r="AU52" s="596">
        <v>62</v>
      </c>
      <c r="AV52" s="593">
        <f>AT52/AU52*100%</f>
        <v>0.9838709677419355</v>
      </c>
      <c r="AW52" s="636" t="s">
        <v>3203</v>
      </c>
      <c r="AX52" s="603" t="s">
        <v>3204</v>
      </c>
      <c r="AY52" s="599"/>
      <c r="AZ52" s="596"/>
      <c r="BA52" s="593"/>
      <c r="BB52" s="601"/>
      <c r="BC52" s="602"/>
      <c r="BD52" s="596"/>
      <c r="BE52" s="596"/>
      <c r="BF52" s="593"/>
      <c r="BG52" s="593"/>
      <c r="BH52" s="603"/>
      <c r="BI52" s="599"/>
      <c r="BJ52" s="596"/>
      <c r="BK52" s="593"/>
      <c r="BL52" s="601"/>
      <c r="BM52" s="602"/>
      <c r="BN52" s="596"/>
      <c r="BO52" s="596"/>
      <c r="BP52" s="593"/>
      <c r="BQ52" s="593"/>
      <c r="BR52" s="603"/>
      <c r="BS52" s="599"/>
      <c r="BT52" s="596"/>
      <c r="BU52" s="593"/>
      <c r="BV52" s="593"/>
      <c r="BW52" s="603"/>
      <c r="BX52" s="596"/>
      <c r="BY52" s="596"/>
      <c r="BZ52" s="593"/>
      <c r="CA52" s="593"/>
      <c r="CB52" s="603"/>
      <c r="CC52" s="604"/>
      <c r="CE52" s="615">
        <f>+U52+Z52+AE52+AJ52+AO52+AT52</f>
        <v>359</v>
      </c>
      <c r="CF52" s="615">
        <f>+V52+AA52+AF52+AK52+AP52+AU52</f>
        <v>370</v>
      </c>
      <c r="CG52" s="616">
        <f t="shared" si="13"/>
        <v>0.97027027027027024</v>
      </c>
      <c r="CH52" s="616">
        <f t="shared" si="27"/>
        <v>0.97027027027027024</v>
      </c>
      <c r="CI52" s="616">
        <f t="shared" si="15"/>
        <v>0.9</v>
      </c>
      <c r="CJ52" s="616">
        <f t="shared" si="34"/>
        <v>1.0780780780780781</v>
      </c>
      <c r="CK52" s="615"/>
    </row>
    <row r="53" spans="2:89" s="614" customFormat="1" ht="201" customHeight="1" x14ac:dyDescent="0.25">
      <c r="B53" s="584" t="s">
        <v>187</v>
      </c>
      <c r="C53" s="585" t="s">
        <v>2509</v>
      </c>
      <c r="D53" s="586" t="s">
        <v>65</v>
      </c>
      <c r="E53" s="587" t="s">
        <v>3205</v>
      </c>
      <c r="F53" s="588" t="s">
        <v>2301</v>
      </c>
      <c r="G53" s="586" t="s">
        <v>3206</v>
      </c>
      <c r="H53" s="586" t="s">
        <v>3207</v>
      </c>
      <c r="I53" s="586" t="s">
        <v>3208</v>
      </c>
      <c r="J53" s="589" t="s">
        <v>2585</v>
      </c>
      <c r="K53" s="586" t="s">
        <v>3209</v>
      </c>
      <c r="L53" s="586" t="s">
        <v>3210</v>
      </c>
      <c r="M53" s="586" t="s">
        <v>3211</v>
      </c>
      <c r="N53" s="584" t="s">
        <v>2519</v>
      </c>
      <c r="O53" s="590" t="s">
        <v>3212</v>
      </c>
      <c r="P53" s="591" t="s">
        <v>2622</v>
      </c>
      <c r="Q53" s="592" t="s">
        <v>30</v>
      </c>
      <c r="R53" s="593" t="s">
        <v>1523</v>
      </c>
      <c r="S53" s="594" t="s">
        <v>2519</v>
      </c>
      <c r="T53" s="595">
        <v>0.9</v>
      </c>
      <c r="U53" s="596"/>
      <c r="V53" s="596"/>
      <c r="W53" s="593"/>
      <c r="X53" s="696" t="s">
        <v>3213</v>
      </c>
      <c r="Y53" s="603" t="s">
        <v>3163</v>
      </c>
      <c r="Z53" s="596"/>
      <c r="AA53" s="596"/>
      <c r="AB53" s="593"/>
      <c r="AC53" s="696" t="s">
        <v>3214</v>
      </c>
      <c r="AD53" s="603" t="s">
        <v>3163</v>
      </c>
      <c r="AE53" s="599"/>
      <c r="AF53" s="596"/>
      <c r="AG53" s="593"/>
      <c r="AH53" s="597" t="s">
        <v>3215</v>
      </c>
      <c r="AI53" s="603" t="s">
        <v>3166</v>
      </c>
      <c r="AJ53" s="596"/>
      <c r="AK53" s="596"/>
      <c r="AL53" s="593"/>
      <c r="AM53" s="636" t="s">
        <v>3216</v>
      </c>
      <c r="AN53" s="603" t="s">
        <v>3168</v>
      </c>
      <c r="AO53" s="599"/>
      <c r="AP53" s="596"/>
      <c r="AQ53" s="593"/>
      <c r="AR53" s="696" t="s">
        <v>3217</v>
      </c>
      <c r="AS53" s="603" t="s">
        <v>2959</v>
      </c>
      <c r="AT53" s="596">
        <v>666</v>
      </c>
      <c r="AU53" s="596">
        <v>672</v>
      </c>
      <c r="AV53" s="593">
        <f>AT53/AU53*100%</f>
        <v>0.9910714285714286</v>
      </c>
      <c r="AW53" s="636" t="s">
        <v>3218</v>
      </c>
      <c r="AX53" s="603" t="s">
        <v>3219</v>
      </c>
      <c r="AY53" s="599"/>
      <c r="AZ53" s="596"/>
      <c r="BA53" s="593"/>
      <c r="BB53" s="601"/>
      <c r="BC53" s="602"/>
      <c r="BD53" s="596"/>
      <c r="BE53" s="596"/>
      <c r="BF53" s="593"/>
      <c r="BG53" s="593"/>
      <c r="BH53" s="603"/>
      <c r="BI53" s="599"/>
      <c r="BJ53" s="596"/>
      <c r="BK53" s="593"/>
      <c r="BL53" s="601"/>
      <c r="BM53" s="602"/>
      <c r="BN53" s="596"/>
      <c r="BO53" s="596"/>
      <c r="BP53" s="593"/>
      <c r="BQ53" s="593"/>
      <c r="BR53" s="603"/>
      <c r="BS53" s="599"/>
      <c r="BT53" s="596"/>
      <c r="BU53" s="593"/>
      <c r="BV53" s="593"/>
      <c r="BW53" s="603"/>
      <c r="BX53" s="596"/>
      <c r="BY53" s="596"/>
      <c r="BZ53" s="593"/>
      <c r="CA53" s="593"/>
      <c r="CB53" s="603"/>
      <c r="CC53" s="604"/>
      <c r="CE53" s="615">
        <f>+AT53</f>
        <v>666</v>
      </c>
      <c r="CF53" s="615">
        <f>+AU53</f>
        <v>672</v>
      </c>
      <c r="CG53" s="616">
        <f t="shared" si="13"/>
        <v>0.9910714285714286</v>
      </c>
      <c r="CH53" s="616">
        <f t="shared" si="27"/>
        <v>0.9910714285714286</v>
      </c>
      <c r="CI53" s="616">
        <f t="shared" si="15"/>
        <v>0.9</v>
      </c>
      <c r="CJ53" s="616">
        <f t="shared" si="34"/>
        <v>1.1011904761904763</v>
      </c>
      <c r="CK53" s="615"/>
    </row>
    <row r="54" spans="2:89" s="631" customFormat="1" ht="254.25" customHeight="1" x14ac:dyDescent="0.25">
      <c r="B54" s="584" t="s">
        <v>195</v>
      </c>
      <c r="C54" s="585" t="s">
        <v>2509</v>
      </c>
      <c r="D54" s="586" t="s">
        <v>65</v>
      </c>
      <c r="E54" s="587" t="s">
        <v>3220</v>
      </c>
      <c r="F54" s="588" t="s">
        <v>3221</v>
      </c>
      <c r="G54" s="586" t="s">
        <v>3222</v>
      </c>
      <c r="H54" s="586" t="s">
        <v>3223</v>
      </c>
      <c r="I54" s="586" t="s">
        <v>3224</v>
      </c>
      <c r="J54" s="589" t="s">
        <v>2585</v>
      </c>
      <c r="K54" s="586" t="s">
        <v>3225</v>
      </c>
      <c r="L54" s="586" t="s">
        <v>3226</v>
      </c>
      <c r="M54" s="586" t="s">
        <v>3227</v>
      </c>
      <c r="N54" s="584" t="s">
        <v>2519</v>
      </c>
      <c r="O54" s="590" t="s">
        <v>3228</v>
      </c>
      <c r="P54" s="591" t="s">
        <v>1517</v>
      </c>
      <c r="Q54" s="592" t="s">
        <v>30</v>
      </c>
      <c r="R54" s="593">
        <v>1</v>
      </c>
      <c r="S54" s="594" t="s">
        <v>2519</v>
      </c>
      <c r="T54" s="595">
        <v>1</v>
      </c>
      <c r="U54" s="613">
        <v>0</v>
      </c>
      <c r="V54" s="613">
        <v>0</v>
      </c>
      <c r="W54" s="595">
        <v>1</v>
      </c>
      <c r="X54" s="699" t="s">
        <v>3229</v>
      </c>
      <c r="Y54" s="699" t="s">
        <v>3230</v>
      </c>
      <c r="Z54" s="613">
        <v>9158</v>
      </c>
      <c r="AA54" s="613">
        <v>9158</v>
      </c>
      <c r="AB54" s="595">
        <f>Z54/AA54</f>
        <v>1</v>
      </c>
      <c r="AC54" s="699" t="s">
        <v>3231</v>
      </c>
      <c r="AD54" s="699" t="s">
        <v>3232</v>
      </c>
      <c r="AE54" s="613">
        <v>4337</v>
      </c>
      <c r="AF54" s="613">
        <v>4337</v>
      </c>
      <c r="AG54" s="595">
        <f>AE54/AF54</f>
        <v>1</v>
      </c>
      <c r="AH54" s="699" t="s">
        <v>3233</v>
      </c>
      <c r="AI54" s="598" t="s">
        <v>3234</v>
      </c>
      <c r="AJ54" s="613">
        <v>2949</v>
      </c>
      <c r="AK54" s="613">
        <v>2949</v>
      </c>
      <c r="AL54" s="595">
        <f>AJ54/AK54</f>
        <v>1</v>
      </c>
      <c r="AM54" s="699" t="s">
        <v>3235</v>
      </c>
      <c r="AN54" s="598" t="s">
        <v>3236</v>
      </c>
      <c r="AO54" s="613">
        <v>4300</v>
      </c>
      <c r="AP54" s="613">
        <v>4300</v>
      </c>
      <c r="AQ54" s="595">
        <f>AO54/AP54</f>
        <v>1</v>
      </c>
      <c r="AR54" s="699" t="s">
        <v>3237</v>
      </c>
      <c r="AS54" s="598" t="s">
        <v>3238</v>
      </c>
      <c r="AT54" s="613">
        <v>4871</v>
      </c>
      <c r="AU54" s="613">
        <v>4871</v>
      </c>
      <c r="AV54" s="595">
        <f t="shared" ref="AV54:AV59" si="35">AT54/AU54</f>
        <v>1</v>
      </c>
      <c r="AW54" s="699" t="s">
        <v>3239</v>
      </c>
      <c r="AX54" s="699" t="s">
        <v>3240</v>
      </c>
      <c r="AY54" s="629"/>
      <c r="AZ54" s="613"/>
      <c r="BA54" s="595"/>
      <c r="BB54" s="612"/>
      <c r="BC54" s="700"/>
      <c r="BD54" s="613"/>
      <c r="BE54" s="613"/>
      <c r="BF54" s="595"/>
      <c r="BG54" s="612"/>
      <c r="BH54" s="700"/>
      <c r="BI54" s="613"/>
      <c r="BJ54" s="613"/>
      <c r="BK54" s="595"/>
      <c r="BL54" s="612"/>
      <c r="BM54" s="700"/>
      <c r="BN54" s="629"/>
      <c r="BO54" s="629"/>
      <c r="BP54" s="595"/>
      <c r="BQ54" s="612"/>
      <c r="BR54" s="700"/>
      <c r="BS54" s="613"/>
      <c r="BT54" s="613"/>
      <c r="BU54" s="595"/>
      <c r="BV54" s="612"/>
      <c r="BW54" s="612"/>
      <c r="BX54" s="613"/>
      <c r="BY54" s="613"/>
      <c r="BZ54" s="612"/>
      <c r="CA54" s="612"/>
      <c r="CB54" s="612"/>
      <c r="CC54" s="701"/>
      <c r="CE54" s="670">
        <f>+Z54</f>
        <v>9158</v>
      </c>
      <c r="CF54" s="670">
        <f>+AA54</f>
        <v>9158</v>
      </c>
      <c r="CG54" s="628">
        <f t="shared" si="13"/>
        <v>1</v>
      </c>
      <c r="CH54" s="628">
        <f>+CG54</f>
        <v>1</v>
      </c>
      <c r="CI54" s="628">
        <f t="shared" si="15"/>
        <v>1</v>
      </c>
      <c r="CJ54" s="628">
        <f t="shared" si="16"/>
        <v>1</v>
      </c>
      <c r="CK54" s="627"/>
    </row>
    <row r="55" spans="2:89" s="605" customFormat="1" ht="216.75" customHeight="1" x14ac:dyDescent="0.25">
      <c r="B55" s="584" t="s">
        <v>195</v>
      </c>
      <c r="C55" s="585" t="s">
        <v>2509</v>
      </c>
      <c r="D55" s="586" t="s">
        <v>65</v>
      </c>
      <c r="E55" s="587" t="s">
        <v>3241</v>
      </c>
      <c r="F55" s="588" t="s">
        <v>3221</v>
      </c>
      <c r="G55" s="586" t="s">
        <v>3242</v>
      </c>
      <c r="H55" s="586" t="s">
        <v>3243</v>
      </c>
      <c r="I55" s="586" t="s">
        <v>3244</v>
      </c>
      <c r="J55" s="589" t="s">
        <v>2585</v>
      </c>
      <c r="K55" s="586" t="s">
        <v>3245</v>
      </c>
      <c r="L55" s="586" t="s">
        <v>3246</v>
      </c>
      <c r="M55" s="586" t="s">
        <v>3247</v>
      </c>
      <c r="N55" s="584" t="s">
        <v>2519</v>
      </c>
      <c r="O55" s="590" t="s">
        <v>3248</v>
      </c>
      <c r="P55" s="591" t="s">
        <v>2622</v>
      </c>
      <c r="Q55" s="592" t="s">
        <v>30</v>
      </c>
      <c r="R55" s="593">
        <v>1</v>
      </c>
      <c r="S55" s="594" t="s">
        <v>2519</v>
      </c>
      <c r="T55" s="595">
        <v>1</v>
      </c>
      <c r="U55" s="702"/>
      <c r="V55" s="702"/>
      <c r="W55" s="703"/>
      <c r="X55" s="699" t="s">
        <v>3249</v>
      </c>
      <c r="Y55" s="699" t="s">
        <v>3250</v>
      </c>
      <c r="Z55" s="702"/>
      <c r="AA55" s="702"/>
      <c r="AB55" s="703"/>
      <c r="AC55" s="699" t="s">
        <v>3251</v>
      </c>
      <c r="AD55" s="699" t="s">
        <v>3252</v>
      </c>
      <c r="AE55" s="677"/>
      <c r="AF55" s="677"/>
      <c r="AG55" s="678"/>
      <c r="AH55" s="699" t="s">
        <v>3253</v>
      </c>
      <c r="AI55" s="704" t="s">
        <v>3234</v>
      </c>
      <c r="AJ55" s="702"/>
      <c r="AK55" s="702"/>
      <c r="AL55" s="703"/>
      <c r="AM55" s="699" t="s">
        <v>3254</v>
      </c>
      <c r="AN55" s="704" t="s">
        <v>3236</v>
      </c>
      <c r="AO55" s="677"/>
      <c r="AP55" s="677"/>
      <c r="AQ55" s="678"/>
      <c r="AR55" s="704" t="s">
        <v>3255</v>
      </c>
      <c r="AS55" s="598" t="s">
        <v>3256</v>
      </c>
      <c r="AT55" s="690">
        <v>8</v>
      </c>
      <c r="AU55" s="690">
        <v>2</v>
      </c>
      <c r="AV55" s="691">
        <f t="shared" si="35"/>
        <v>4</v>
      </c>
      <c r="AW55" s="699" t="s">
        <v>3257</v>
      </c>
      <c r="AX55" s="699" t="s">
        <v>3258</v>
      </c>
      <c r="AY55" s="705"/>
      <c r="AZ55" s="702"/>
      <c r="BA55" s="703"/>
      <c r="BB55" s="680"/>
      <c r="BC55" s="706"/>
      <c r="BD55" s="702"/>
      <c r="BE55" s="702"/>
      <c r="BF55" s="703"/>
      <c r="BG55" s="680"/>
      <c r="BH55" s="706"/>
      <c r="BI55" s="707"/>
      <c r="BJ55" s="677"/>
      <c r="BK55" s="678"/>
      <c r="BL55" s="683"/>
      <c r="BM55" s="706"/>
      <c r="BN55" s="702"/>
      <c r="BO55" s="702"/>
      <c r="BP55" s="703"/>
      <c r="BQ55" s="680"/>
      <c r="BR55" s="706"/>
      <c r="BS55" s="707"/>
      <c r="BT55" s="677"/>
      <c r="BU55" s="678"/>
      <c r="BV55" s="688"/>
      <c r="BW55" s="688"/>
      <c r="BX55" s="677"/>
      <c r="BY55" s="677"/>
      <c r="BZ55" s="678"/>
      <c r="CA55" s="686"/>
      <c r="CB55" s="688"/>
      <c r="CC55" s="708"/>
      <c r="CE55" s="617">
        <f>+U55+Z55+AE55+AJ55+AO55+AT55+AY55+BD55+BI55+BN55+BS55+BX55</f>
        <v>8</v>
      </c>
      <c r="CF55" s="617">
        <f t="shared" ref="CF55:CF56" si="36">+V55+AA55+AF55+AK55+AP55+AU55+AZ55+BE55+BJ55+BO55+BT55+BY55</f>
        <v>2</v>
      </c>
      <c r="CG55" s="618">
        <f t="shared" si="13"/>
        <v>4</v>
      </c>
      <c r="CH55" s="618">
        <f t="shared" ref="CH55:CH57" si="37">+CG55</f>
        <v>4</v>
      </c>
      <c r="CI55" s="618">
        <f t="shared" si="15"/>
        <v>1</v>
      </c>
      <c r="CJ55" s="618">
        <f t="shared" si="16"/>
        <v>4</v>
      </c>
      <c r="CK55" s="608"/>
    </row>
    <row r="56" spans="2:89" s="605" customFormat="1" ht="240.75" customHeight="1" x14ac:dyDescent="0.25">
      <c r="B56" s="584" t="s">
        <v>195</v>
      </c>
      <c r="C56" s="585" t="s">
        <v>2509</v>
      </c>
      <c r="D56" s="586" t="s">
        <v>65</v>
      </c>
      <c r="E56" s="587" t="s">
        <v>3259</v>
      </c>
      <c r="F56" s="588" t="s">
        <v>3221</v>
      </c>
      <c r="G56" s="586" t="s">
        <v>3260</v>
      </c>
      <c r="H56" s="586" t="s">
        <v>3261</v>
      </c>
      <c r="I56" s="586" t="s">
        <v>3262</v>
      </c>
      <c r="J56" s="589" t="s">
        <v>2585</v>
      </c>
      <c r="K56" s="586" t="s">
        <v>3263</v>
      </c>
      <c r="L56" s="586" t="s">
        <v>3264</v>
      </c>
      <c r="M56" s="586" t="s">
        <v>3265</v>
      </c>
      <c r="N56" s="584" t="s">
        <v>2519</v>
      </c>
      <c r="O56" s="590" t="s">
        <v>3266</v>
      </c>
      <c r="P56" s="591" t="s">
        <v>1538</v>
      </c>
      <c r="Q56" s="592" t="s">
        <v>30</v>
      </c>
      <c r="R56" s="593">
        <v>0.8</v>
      </c>
      <c r="S56" s="594" t="s">
        <v>2519</v>
      </c>
      <c r="T56" s="595">
        <v>1</v>
      </c>
      <c r="U56" s="702"/>
      <c r="V56" s="702"/>
      <c r="W56" s="703"/>
      <c r="X56" s="699" t="s">
        <v>3267</v>
      </c>
      <c r="Y56" s="699" t="s">
        <v>3268</v>
      </c>
      <c r="Z56" s="702"/>
      <c r="AA56" s="702"/>
      <c r="AB56" s="703"/>
      <c r="AC56" s="699" t="s">
        <v>3269</v>
      </c>
      <c r="AD56" s="699" t="s">
        <v>3268</v>
      </c>
      <c r="AE56" s="677">
        <v>1896</v>
      </c>
      <c r="AF56" s="677">
        <v>1896</v>
      </c>
      <c r="AG56" s="691">
        <f>AE56/AF56</f>
        <v>1</v>
      </c>
      <c r="AH56" s="699" t="s">
        <v>3270</v>
      </c>
      <c r="AI56" s="683" t="s">
        <v>3234</v>
      </c>
      <c r="AJ56" s="702"/>
      <c r="AK56" s="702"/>
      <c r="AL56" s="703"/>
      <c r="AM56" s="699" t="s">
        <v>3271</v>
      </c>
      <c r="AN56" s="704" t="s">
        <v>3236</v>
      </c>
      <c r="AO56" s="677"/>
      <c r="AP56" s="677"/>
      <c r="AQ56" s="678"/>
      <c r="AR56" s="704" t="s">
        <v>3272</v>
      </c>
      <c r="AS56" s="704" t="s">
        <v>3256</v>
      </c>
      <c r="AT56" s="677">
        <v>1681</v>
      </c>
      <c r="AU56" s="677">
        <v>1681</v>
      </c>
      <c r="AV56" s="691">
        <f t="shared" si="35"/>
        <v>1</v>
      </c>
      <c r="AW56" s="686" t="s">
        <v>3273</v>
      </c>
      <c r="AX56" s="699" t="s">
        <v>3274</v>
      </c>
      <c r="AY56" s="705"/>
      <c r="AZ56" s="702"/>
      <c r="BA56" s="703"/>
      <c r="BB56" s="688"/>
      <c r="BC56" s="706"/>
      <c r="BD56" s="702"/>
      <c r="BE56" s="702"/>
      <c r="BF56" s="703"/>
      <c r="BG56" s="688"/>
      <c r="BH56" s="706"/>
      <c r="BI56" s="707"/>
      <c r="BJ56" s="677"/>
      <c r="BK56" s="678"/>
      <c r="BL56" s="686"/>
      <c r="BM56" s="706"/>
      <c r="BN56" s="702"/>
      <c r="BO56" s="702"/>
      <c r="BP56" s="709"/>
      <c r="BQ56" s="688"/>
      <c r="BR56" s="710"/>
      <c r="BS56" s="707"/>
      <c r="BT56" s="677"/>
      <c r="BU56" s="678"/>
      <c r="BV56" s="688"/>
      <c r="BW56" s="688"/>
      <c r="BX56" s="677"/>
      <c r="BY56" s="677"/>
      <c r="BZ56" s="678"/>
      <c r="CA56" s="686"/>
      <c r="CB56" s="688"/>
      <c r="CC56" s="708"/>
      <c r="CE56" s="606">
        <f>+U56+Z56+AE56+AJ56+AO56+AT56+AY56+BD56+BI56+BN56+BS56+BX56</f>
        <v>3577</v>
      </c>
      <c r="CF56" s="606">
        <f t="shared" si="36"/>
        <v>3577</v>
      </c>
      <c r="CG56" s="607">
        <f t="shared" si="13"/>
        <v>1</v>
      </c>
      <c r="CH56" s="607">
        <f t="shared" si="37"/>
        <v>1</v>
      </c>
      <c r="CI56" s="607">
        <f t="shared" si="15"/>
        <v>1</v>
      </c>
      <c r="CJ56" s="607">
        <f t="shared" si="16"/>
        <v>1</v>
      </c>
      <c r="CK56" s="608"/>
    </row>
    <row r="57" spans="2:89" s="605" customFormat="1" ht="248.25" customHeight="1" x14ac:dyDescent="0.25">
      <c r="B57" s="584" t="s">
        <v>195</v>
      </c>
      <c r="C57" s="585" t="s">
        <v>2509</v>
      </c>
      <c r="D57" s="586" t="s">
        <v>65</v>
      </c>
      <c r="E57" s="587" t="s">
        <v>3275</v>
      </c>
      <c r="F57" s="588" t="s">
        <v>3221</v>
      </c>
      <c r="G57" s="586" t="s">
        <v>3276</v>
      </c>
      <c r="H57" s="586" t="s">
        <v>3277</v>
      </c>
      <c r="I57" s="586" t="s">
        <v>3278</v>
      </c>
      <c r="J57" s="589" t="s">
        <v>2585</v>
      </c>
      <c r="K57" s="586" t="s">
        <v>3279</v>
      </c>
      <c r="L57" s="586" t="s">
        <v>3280</v>
      </c>
      <c r="M57" s="586" t="s">
        <v>3281</v>
      </c>
      <c r="N57" s="584" t="s">
        <v>2519</v>
      </c>
      <c r="O57" s="590" t="s">
        <v>3282</v>
      </c>
      <c r="P57" s="591" t="s">
        <v>2622</v>
      </c>
      <c r="Q57" s="592" t="s">
        <v>30</v>
      </c>
      <c r="R57" s="593">
        <v>1</v>
      </c>
      <c r="S57" s="594" t="s">
        <v>2519</v>
      </c>
      <c r="T57" s="595">
        <v>1</v>
      </c>
      <c r="U57" s="677"/>
      <c r="V57" s="677"/>
      <c r="W57" s="678"/>
      <c r="X57" s="699" t="s">
        <v>3283</v>
      </c>
      <c r="Y57" s="699" t="s">
        <v>3268</v>
      </c>
      <c r="Z57" s="677"/>
      <c r="AA57" s="677"/>
      <c r="AB57" s="678"/>
      <c r="AC57" s="699" t="s">
        <v>3284</v>
      </c>
      <c r="AD57" s="699" t="s">
        <v>3268</v>
      </c>
      <c r="AE57" s="677"/>
      <c r="AF57" s="677"/>
      <c r="AG57" s="678"/>
      <c r="AH57" s="699" t="s">
        <v>3285</v>
      </c>
      <c r="AI57" s="683" t="s">
        <v>3234</v>
      </c>
      <c r="AJ57" s="702"/>
      <c r="AK57" s="702"/>
      <c r="AL57" s="703"/>
      <c r="AM57" s="704" t="s">
        <v>3286</v>
      </c>
      <c r="AN57" s="704" t="s">
        <v>3236</v>
      </c>
      <c r="AO57" s="677"/>
      <c r="AP57" s="677"/>
      <c r="AQ57" s="678"/>
      <c r="AR57" s="704" t="s">
        <v>3287</v>
      </c>
      <c r="AS57" s="704" t="s">
        <v>3256</v>
      </c>
      <c r="AT57" s="677">
        <v>323</v>
      </c>
      <c r="AU57" s="677">
        <v>12</v>
      </c>
      <c r="AV57" s="691">
        <f t="shared" si="35"/>
        <v>26.916666666666668</v>
      </c>
      <c r="AW57" s="699" t="s">
        <v>3288</v>
      </c>
      <c r="AX57" s="699" t="s">
        <v>3289</v>
      </c>
      <c r="AY57" s="705"/>
      <c r="AZ57" s="702"/>
      <c r="BA57" s="703"/>
      <c r="BB57" s="680"/>
      <c r="BC57" s="706"/>
      <c r="BD57" s="702"/>
      <c r="BE57" s="702"/>
      <c r="BF57" s="703"/>
      <c r="BG57" s="680"/>
      <c r="BH57" s="706"/>
      <c r="BI57" s="707"/>
      <c r="BJ57" s="677"/>
      <c r="BK57" s="678"/>
      <c r="BL57" s="680"/>
      <c r="BM57" s="706"/>
      <c r="BN57" s="702"/>
      <c r="BO57" s="702"/>
      <c r="BP57" s="703"/>
      <c r="BQ57" s="680"/>
      <c r="BR57" s="710"/>
      <c r="BS57" s="707"/>
      <c r="BT57" s="677"/>
      <c r="BU57" s="678"/>
      <c r="BV57" s="680"/>
      <c r="BW57" s="688"/>
      <c r="BX57" s="677"/>
      <c r="BY57" s="677"/>
      <c r="BZ57" s="678"/>
      <c r="CA57" s="686"/>
      <c r="CB57" s="688"/>
      <c r="CC57" s="708"/>
      <c r="CE57" s="617">
        <f t="shared" ref="CE57:CF57" si="38">+U57+Z57+AE57+AJ57+AO57+AT57+AY57+BD57+BI57+BN57+BS57+BX57</f>
        <v>323</v>
      </c>
      <c r="CF57" s="617">
        <f t="shared" si="38"/>
        <v>12</v>
      </c>
      <c r="CG57" s="618">
        <f t="shared" si="13"/>
        <v>26.916666666666668</v>
      </c>
      <c r="CH57" s="618">
        <f t="shared" si="37"/>
        <v>26.916666666666668</v>
      </c>
      <c r="CI57" s="618">
        <f t="shared" si="15"/>
        <v>1</v>
      </c>
      <c r="CJ57" s="618">
        <f t="shared" si="16"/>
        <v>26.916666666666668</v>
      </c>
      <c r="CK57" s="608"/>
    </row>
    <row r="58" spans="2:89" s="635" customFormat="1" ht="254.25" customHeight="1" x14ac:dyDescent="0.25">
      <c r="B58" s="584" t="s">
        <v>203</v>
      </c>
      <c r="C58" s="585" t="s">
        <v>2509</v>
      </c>
      <c r="D58" s="586" t="s">
        <v>65</v>
      </c>
      <c r="E58" s="587" t="s">
        <v>3290</v>
      </c>
      <c r="F58" s="588" t="s">
        <v>3291</v>
      </c>
      <c r="G58" s="586" t="s">
        <v>3292</v>
      </c>
      <c r="H58" s="586" t="s">
        <v>3293</v>
      </c>
      <c r="I58" s="586" t="s">
        <v>3294</v>
      </c>
      <c r="J58" s="589" t="s">
        <v>2585</v>
      </c>
      <c r="K58" s="586" t="s">
        <v>3295</v>
      </c>
      <c r="L58" s="586" t="s">
        <v>3296</v>
      </c>
      <c r="M58" s="586" t="s">
        <v>3297</v>
      </c>
      <c r="N58" s="584" t="s">
        <v>2519</v>
      </c>
      <c r="O58" s="590" t="s">
        <v>3298</v>
      </c>
      <c r="P58" s="591" t="s">
        <v>1538</v>
      </c>
      <c r="Q58" s="592" t="s">
        <v>60</v>
      </c>
      <c r="R58" s="593">
        <v>1</v>
      </c>
      <c r="S58" s="594" t="s">
        <v>2519</v>
      </c>
      <c r="T58" s="595">
        <v>1</v>
      </c>
      <c r="U58" s="596"/>
      <c r="V58" s="596"/>
      <c r="W58" s="593"/>
      <c r="X58" s="603" t="s">
        <v>3299</v>
      </c>
      <c r="Y58" s="711" t="s">
        <v>3300</v>
      </c>
      <c r="Z58" s="596"/>
      <c r="AA58" s="596"/>
      <c r="AB58" s="593"/>
      <c r="AC58" s="603" t="s">
        <v>3301</v>
      </c>
      <c r="AD58" s="711" t="s">
        <v>3300</v>
      </c>
      <c r="AE58" s="596">
        <v>8</v>
      </c>
      <c r="AF58" s="596">
        <v>10</v>
      </c>
      <c r="AG58" s="593">
        <f>+AE58/AF58</f>
        <v>0.8</v>
      </c>
      <c r="AH58" s="603" t="s">
        <v>3302</v>
      </c>
      <c r="AI58" s="597" t="s">
        <v>3303</v>
      </c>
      <c r="AJ58" s="596"/>
      <c r="AK58" s="596"/>
      <c r="AL58" s="593"/>
      <c r="AM58" s="603" t="s">
        <v>3304</v>
      </c>
      <c r="AN58" s="636" t="s">
        <v>3236</v>
      </c>
      <c r="AO58" s="599"/>
      <c r="AP58" s="596"/>
      <c r="AQ58" s="593"/>
      <c r="AR58" s="612" t="s">
        <v>3305</v>
      </c>
      <c r="AS58" s="597" t="s">
        <v>3256</v>
      </c>
      <c r="AT58" s="596">
        <v>12</v>
      </c>
      <c r="AU58" s="596">
        <v>19</v>
      </c>
      <c r="AV58" s="593">
        <f t="shared" si="35"/>
        <v>0.63157894736842102</v>
      </c>
      <c r="AW58" s="603" t="s">
        <v>3306</v>
      </c>
      <c r="AX58" s="636" t="s">
        <v>3307</v>
      </c>
      <c r="AY58" s="599"/>
      <c r="AZ58" s="596"/>
      <c r="BA58" s="593"/>
      <c r="BB58" s="598"/>
      <c r="BC58" s="597"/>
      <c r="BD58" s="596"/>
      <c r="BE58" s="596"/>
      <c r="BF58" s="593"/>
      <c r="BG58" s="598"/>
      <c r="BH58" s="603"/>
      <c r="BI58" s="599"/>
      <c r="BJ58" s="596"/>
      <c r="BK58" s="593"/>
      <c r="BL58" s="598"/>
      <c r="BM58" s="602"/>
      <c r="BN58" s="596"/>
      <c r="BO58" s="596"/>
      <c r="BP58" s="593"/>
      <c r="BQ58" s="598"/>
      <c r="BR58" s="603"/>
      <c r="BS58" s="599"/>
      <c r="BT58" s="596"/>
      <c r="BU58" s="593"/>
      <c r="BV58" s="603"/>
      <c r="BW58" s="603"/>
      <c r="BX58" s="596"/>
      <c r="BY58" s="596"/>
      <c r="BZ58" s="593"/>
      <c r="CA58" s="598"/>
      <c r="CB58" s="603"/>
      <c r="CC58" s="626"/>
      <c r="CD58" s="605"/>
      <c r="CE58" s="608">
        <f>+AT58</f>
        <v>12</v>
      </c>
      <c r="CF58" s="608">
        <f>+AU58</f>
        <v>19</v>
      </c>
      <c r="CG58" s="607">
        <f t="shared" si="13"/>
        <v>0.63157894736842102</v>
      </c>
      <c r="CH58" s="607">
        <f>+CG58</f>
        <v>0.63157894736842102</v>
      </c>
      <c r="CI58" s="607">
        <f t="shared" si="15"/>
        <v>1</v>
      </c>
      <c r="CJ58" s="607">
        <f t="shared" si="16"/>
        <v>0.63157894736842102</v>
      </c>
      <c r="CK58" s="617"/>
    </row>
    <row r="59" spans="2:89" s="605" customFormat="1" ht="210" customHeight="1" x14ac:dyDescent="0.25">
      <c r="B59" s="584" t="s">
        <v>203</v>
      </c>
      <c r="C59" s="585" t="s">
        <v>2509</v>
      </c>
      <c r="D59" s="586" t="s">
        <v>65</v>
      </c>
      <c r="E59" s="587" t="s">
        <v>3308</v>
      </c>
      <c r="F59" s="588" t="s">
        <v>3291</v>
      </c>
      <c r="G59" s="586" t="s">
        <v>3309</v>
      </c>
      <c r="H59" s="586" t="s">
        <v>3310</v>
      </c>
      <c r="I59" s="586" t="s">
        <v>3311</v>
      </c>
      <c r="J59" s="589" t="s">
        <v>2585</v>
      </c>
      <c r="K59" s="586" t="s">
        <v>3312</v>
      </c>
      <c r="L59" s="586" t="s">
        <v>3313</v>
      </c>
      <c r="M59" s="586" t="s">
        <v>3314</v>
      </c>
      <c r="N59" s="584" t="s">
        <v>2519</v>
      </c>
      <c r="O59" s="590" t="s">
        <v>3315</v>
      </c>
      <c r="P59" s="591" t="s">
        <v>1538</v>
      </c>
      <c r="Q59" s="592" t="s">
        <v>60</v>
      </c>
      <c r="R59" s="593" t="s">
        <v>1523</v>
      </c>
      <c r="S59" s="594" t="s">
        <v>2519</v>
      </c>
      <c r="T59" s="595">
        <v>1</v>
      </c>
      <c r="U59" s="596"/>
      <c r="V59" s="596"/>
      <c r="W59" s="593"/>
      <c r="X59" s="603" t="s">
        <v>3316</v>
      </c>
      <c r="Y59" s="711" t="s">
        <v>3317</v>
      </c>
      <c r="Z59" s="596"/>
      <c r="AA59" s="596"/>
      <c r="AB59" s="593"/>
      <c r="AC59" s="603" t="s">
        <v>3318</v>
      </c>
      <c r="AD59" s="711" t="s">
        <v>3317</v>
      </c>
      <c r="AE59" s="596">
        <v>177</v>
      </c>
      <c r="AF59" s="596">
        <v>262</v>
      </c>
      <c r="AG59" s="593">
        <f>+AE59/AF59</f>
        <v>0.67557251908396942</v>
      </c>
      <c r="AH59" s="676" t="s">
        <v>3319</v>
      </c>
      <c r="AI59" s="597" t="s">
        <v>3303</v>
      </c>
      <c r="AJ59" s="596"/>
      <c r="AK59" s="596"/>
      <c r="AL59" s="593"/>
      <c r="AM59" s="603" t="s">
        <v>3320</v>
      </c>
      <c r="AN59" s="597" t="s">
        <v>3236</v>
      </c>
      <c r="AO59" s="599"/>
      <c r="AP59" s="596"/>
      <c r="AQ59" s="593"/>
      <c r="AR59" s="612" t="s">
        <v>3321</v>
      </c>
      <c r="AS59" s="597" t="s">
        <v>3256</v>
      </c>
      <c r="AT59" s="613">
        <v>808</v>
      </c>
      <c r="AU59" s="613">
        <v>905</v>
      </c>
      <c r="AV59" s="595">
        <f t="shared" si="35"/>
        <v>0.89281767955801106</v>
      </c>
      <c r="AW59" s="636" t="s">
        <v>3322</v>
      </c>
      <c r="AX59" s="636" t="s">
        <v>3307</v>
      </c>
      <c r="AY59" s="599"/>
      <c r="AZ59" s="596"/>
      <c r="BA59" s="593"/>
      <c r="BB59" s="597"/>
      <c r="BC59" s="602"/>
      <c r="BD59" s="596"/>
      <c r="BE59" s="596"/>
      <c r="BF59" s="593"/>
      <c r="BG59" s="597"/>
      <c r="BH59" s="603"/>
      <c r="BI59" s="599"/>
      <c r="BJ59" s="596"/>
      <c r="BK59" s="593"/>
      <c r="BL59" s="597"/>
      <c r="BM59" s="602"/>
      <c r="BN59" s="596"/>
      <c r="BO59" s="596"/>
      <c r="BP59" s="593"/>
      <c r="BQ59" s="597"/>
      <c r="BR59" s="603"/>
      <c r="BS59" s="599"/>
      <c r="BT59" s="596"/>
      <c r="BU59" s="593"/>
      <c r="BV59" s="603"/>
      <c r="BW59" s="603"/>
      <c r="BX59" s="596"/>
      <c r="BY59" s="596"/>
      <c r="BZ59" s="593"/>
      <c r="CA59" s="597"/>
      <c r="CB59" s="603"/>
      <c r="CC59" s="626"/>
      <c r="CE59" s="608">
        <f>+AT59</f>
        <v>808</v>
      </c>
      <c r="CF59" s="608">
        <f>+AU59</f>
        <v>905</v>
      </c>
      <c r="CG59" s="607">
        <f t="shared" si="13"/>
        <v>0.89281767955801106</v>
      </c>
      <c r="CH59" s="607">
        <f>+CG59</f>
        <v>0.89281767955801106</v>
      </c>
      <c r="CI59" s="607">
        <f t="shared" si="15"/>
        <v>1</v>
      </c>
      <c r="CJ59" s="607">
        <f t="shared" si="16"/>
        <v>0.89281767955801106</v>
      </c>
      <c r="CK59" s="608"/>
    </row>
    <row r="60" spans="2:89" s="631" customFormat="1" ht="312.75" customHeight="1" x14ac:dyDescent="0.25">
      <c r="B60" s="584" t="s">
        <v>212</v>
      </c>
      <c r="C60" s="585" t="s">
        <v>2509</v>
      </c>
      <c r="D60" s="586" t="s">
        <v>65</v>
      </c>
      <c r="E60" s="587" t="s">
        <v>3323</v>
      </c>
      <c r="F60" s="588" t="s">
        <v>3324</v>
      </c>
      <c r="G60" s="586" t="s">
        <v>3325</v>
      </c>
      <c r="H60" s="586" t="s">
        <v>3326</v>
      </c>
      <c r="I60" s="586" t="s">
        <v>3327</v>
      </c>
      <c r="J60" s="589" t="s">
        <v>2515</v>
      </c>
      <c r="K60" s="586" t="s">
        <v>3328</v>
      </c>
      <c r="L60" s="586" t="s">
        <v>3329</v>
      </c>
      <c r="M60" s="586" t="s">
        <v>3330</v>
      </c>
      <c r="N60" s="584" t="s">
        <v>3128</v>
      </c>
      <c r="O60" s="590" t="s">
        <v>3329</v>
      </c>
      <c r="P60" s="591" t="s">
        <v>1517</v>
      </c>
      <c r="Q60" s="592" t="s">
        <v>30</v>
      </c>
      <c r="R60" s="593">
        <v>1</v>
      </c>
      <c r="S60" s="594" t="s">
        <v>2519</v>
      </c>
      <c r="T60" s="595">
        <v>1</v>
      </c>
      <c r="U60" s="613">
        <v>7</v>
      </c>
      <c r="V60" s="613">
        <v>7</v>
      </c>
      <c r="W60" s="595">
        <v>1</v>
      </c>
      <c r="X60" s="612" t="s">
        <v>3331</v>
      </c>
      <c r="Y60" s="611" t="s">
        <v>3332</v>
      </c>
      <c r="Z60" s="613">
        <v>3</v>
      </c>
      <c r="AA60" s="613">
        <v>3</v>
      </c>
      <c r="AB60" s="595">
        <v>1</v>
      </c>
      <c r="AC60" s="612" t="s">
        <v>3333</v>
      </c>
      <c r="AD60" s="612" t="s">
        <v>3334</v>
      </c>
      <c r="AE60" s="629">
        <v>2</v>
      </c>
      <c r="AF60" s="613">
        <v>2</v>
      </c>
      <c r="AG60" s="595">
        <v>1</v>
      </c>
      <c r="AH60" s="600" t="s">
        <v>3335</v>
      </c>
      <c r="AI60" s="600" t="s">
        <v>3336</v>
      </c>
      <c r="AJ60" s="613">
        <v>5</v>
      </c>
      <c r="AK60" s="613">
        <v>5</v>
      </c>
      <c r="AL60" s="595">
        <v>1</v>
      </c>
      <c r="AM60" s="600" t="s">
        <v>3337</v>
      </c>
      <c r="AN60" s="600" t="s">
        <v>3338</v>
      </c>
      <c r="AO60" s="613">
        <v>3</v>
      </c>
      <c r="AP60" s="613">
        <v>3</v>
      </c>
      <c r="AQ60" s="595">
        <v>1</v>
      </c>
      <c r="AR60" s="600" t="s">
        <v>3339</v>
      </c>
      <c r="AS60" s="600" t="s">
        <v>2598</v>
      </c>
      <c r="AT60" s="613">
        <v>5</v>
      </c>
      <c r="AU60" s="613">
        <v>5</v>
      </c>
      <c r="AV60" s="595">
        <v>1</v>
      </c>
      <c r="AW60" s="600" t="s">
        <v>3340</v>
      </c>
      <c r="AX60" s="600" t="s">
        <v>2600</v>
      </c>
      <c r="AY60" s="629"/>
      <c r="AZ60" s="613"/>
      <c r="BA60" s="595"/>
      <c r="BB60" s="611"/>
      <c r="BC60" s="612"/>
      <c r="BD60" s="613"/>
      <c r="BE60" s="613"/>
      <c r="BF60" s="595"/>
      <c r="BG60" s="611"/>
      <c r="BH60" s="612"/>
      <c r="BI60" s="629"/>
      <c r="BJ60" s="613"/>
      <c r="BK60" s="595"/>
      <c r="BL60" s="611"/>
      <c r="BM60" s="611"/>
      <c r="BN60" s="613"/>
      <c r="BO60" s="613"/>
      <c r="BP60" s="595"/>
      <c r="BQ60" s="598"/>
      <c r="BR60" s="612"/>
      <c r="BS60" s="629"/>
      <c r="BT60" s="613"/>
      <c r="BU60" s="595"/>
      <c r="BV60" s="598"/>
      <c r="BW60" s="612"/>
      <c r="BX60" s="629"/>
      <c r="BY60" s="613"/>
      <c r="BZ60" s="595"/>
      <c r="CA60" s="598"/>
      <c r="CB60" s="612"/>
      <c r="CC60" s="630"/>
      <c r="CE60" s="627">
        <f>+U60+Z60+AE60+AJ60+AO60+AT60+AY60+BD60+BI60+BN60+BS60+BX60</f>
        <v>25</v>
      </c>
      <c r="CF60" s="627">
        <f>+V60+AA60+AF60+AK60+AP60+AU60+AZ60+BE60+BJ60+BO60+BT60+BY60</f>
        <v>25</v>
      </c>
      <c r="CG60" s="628">
        <f t="shared" si="13"/>
        <v>1</v>
      </c>
      <c r="CH60" s="628">
        <f>+CG60</f>
        <v>1</v>
      </c>
      <c r="CI60" s="628">
        <f t="shared" si="15"/>
        <v>1</v>
      </c>
      <c r="CJ60" s="628">
        <f t="shared" si="16"/>
        <v>1</v>
      </c>
      <c r="CK60" s="627"/>
    </row>
    <row r="61" spans="2:89" s="605" customFormat="1" ht="240" x14ac:dyDescent="0.25">
      <c r="B61" s="584" t="s">
        <v>212</v>
      </c>
      <c r="C61" s="585" t="s">
        <v>106</v>
      </c>
      <c r="D61" s="586" t="s">
        <v>65</v>
      </c>
      <c r="E61" s="587" t="s">
        <v>3341</v>
      </c>
      <c r="F61" s="588" t="s">
        <v>3291</v>
      </c>
      <c r="G61" s="586" t="s">
        <v>3342</v>
      </c>
      <c r="H61" s="586" t="s">
        <v>3343</v>
      </c>
      <c r="I61" s="586" t="s">
        <v>3344</v>
      </c>
      <c r="J61" s="589" t="s">
        <v>2585</v>
      </c>
      <c r="K61" s="586" t="s">
        <v>3345</v>
      </c>
      <c r="L61" s="586" t="s">
        <v>3346</v>
      </c>
      <c r="M61" s="586" t="s">
        <v>3347</v>
      </c>
      <c r="N61" s="584" t="s">
        <v>2519</v>
      </c>
      <c r="O61" s="590" t="s">
        <v>3348</v>
      </c>
      <c r="P61" s="591" t="s">
        <v>1538</v>
      </c>
      <c r="Q61" s="592" t="s">
        <v>30</v>
      </c>
      <c r="R61" s="593">
        <v>0.92</v>
      </c>
      <c r="S61" s="594" t="s">
        <v>2519</v>
      </c>
      <c r="T61" s="595">
        <v>0.98</v>
      </c>
      <c r="U61" s="593"/>
      <c r="V61" s="593"/>
      <c r="W61" s="593"/>
      <c r="X61" s="597" t="s">
        <v>3349</v>
      </c>
      <c r="Y61" s="639" t="s">
        <v>3350</v>
      </c>
      <c r="Z61" s="596"/>
      <c r="AA61" s="596"/>
      <c r="AB61" s="593"/>
      <c r="AC61" s="636" t="s">
        <v>3351</v>
      </c>
      <c r="AD61" s="639" t="s">
        <v>3350</v>
      </c>
      <c r="AE61" s="593">
        <v>0.99</v>
      </c>
      <c r="AF61" s="593">
        <v>0.98</v>
      </c>
      <c r="AG61" s="593">
        <f t="shared" ref="AG61" si="39">+AE61/AF61</f>
        <v>1.010204081632653</v>
      </c>
      <c r="AH61" s="696" t="s">
        <v>3352</v>
      </c>
      <c r="AI61" s="639" t="s">
        <v>2897</v>
      </c>
      <c r="AJ61" s="596"/>
      <c r="AK61" s="596"/>
      <c r="AL61" s="593"/>
      <c r="AM61" s="636" t="s">
        <v>3353</v>
      </c>
      <c r="AN61" s="639" t="s">
        <v>3354</v>
      </c>
      <c r="AO61" s="593"/>
      <c r="AP61" s="596"/>
      <c r="AQ61" s="593"/>
      <c r="AR61" s="636" t="s">
        <v>3355</v>
      </c>
      <c r="AS61" s="639" t="s">
        <v>2919</v>
      </c>
      <c r="AT61" s="593">
        <v>1</v>
      </c>
      <c r="AU61" s="593">
        <v>0.98</v>
      </c>
      <c r="AV61" s="593">
        <v>1.02</v>
      </c>
      <c r="AW61" s="696" t="s">
        <v>3356</v>
      </c>
      <c r="AX61" s="639" t="s">
        <v>2902</v>
      </c>
      <c r="AY61" s="593"/>
      <c r="AZ61" s="596"/>
      <c r="BA61" s="593"/>
      <c r="BB61" s="601"/>
      <c r="BC61" s="602"/>
      <c r="BD61" s="596"/>
      <c r="BE61" s="596"/>
      <c r="BF61" s="593"/>
      <c r="BG61" s="593"/>
      <c r="BH61" s="603"/>
      <c r="BI61" s="599"/>
      <c r="BJ61" s="596"/>
      <c r="BK61" s="593"/>
      <c r="BL61" s="601"/>
      <c r="BM61" s="602"/>
      <c r="BN61" s="596"/>
      <c r="BO61" s="596"/>
      <c r="BP61" s="593"/>
      <c r="BQ61" s="593"/>
      <c r="BR61" s="603"/>
      <c r="BS61" s="599"/>
      <c r="BT61" s="596"/>
      <c r="BU61" s="593"/>
      <c r="BV61" s="593"/>
      <c r="BW61" s="603"/>
      <c r="BX61" s="596"/>
      <c r="BY61" s="596"/>
      <c r="BZ61" s="593"/>
      <c r="CA61" s="593"/>
      <c r="CB61" s="603"/>
      <c r="CC61" s="604"/>
      <c r="CE61" s="607">
        <f>(+U61+Z61+AE61+AJ61+AO61+AT61+AY61+BD61+BI61+BN61+BS61+BX61)/2</f>
        <v>0.995</v>
      </c>
      <c r="CF61" s="607">
        <f>(+V61+AA61+AF61+AK61+AP61+AU61+AZ61+BE61+BJ61+BO61+BT61+BY61)/2</f>
        <v>0.98</v>
      </c>
      <c r="CG61" s="607">
        <f>+CE61/CF61</f>
        <v>1.0153061224489797</v>
      </c>
      <c r="CH61" s="607">
        <f>+CG61</f>
        <v>1.0153061224489797</v>
      </c>
      <c r="CI61" s="607">
        <f>+T61</f>
        <v>0.98</v>
      </c>
      <c r="CJ61" s="607">
        <f>+CH61/CI61</f>
        <v>1.0360266555601834</v>
      </c>
      <c r="CK61" s="608"/>
    </row>
    <row r="62" spans="2:89" s="605" customFormat="1" ht="201" customHeight="1" x14ac:dyDescent="0.25">
      <c r="B62" s="584" t="s">
        <v>221</v>
      </c>
      <c r="C62" s="585" t="s">
        <v>26</v>
      </c>
      <c r="D62" s="586" t="s">
        <v>65</v>
      </c>
      <c r="E62" s="587" t="s">
        <v>3357</v>
      </c>
      <c r="F62" s="588" t="s">
        <v>3358</v>
      </c>
      <c r="G62" s="586" t="s">
        <v>3359</v>
      </c>
      <c r="H62" s="586" t="s">
        <v>3360</v>
      </c>
      <c r="I62" s="586" t="s">
        <v>3361</v>
      </c>
      <c r="J62" s="589" t="s">
        <v>2585</v>
      </c>
      <c r="K62" s="586" t="s">
        <v>3362</v>
      </c>
      <c r="L62" s="586" t="s">
        <v>3363</v>
      </c>
      <c r="M62" s="586" t="s">
        <v>3364</v>
      </c>
      <c r="N62" s="584" t="s">
        <v>2519</v>
      </c>
      <c r="O62" s="590" t="s">
        <v>3365</v>
      </c>
      <c r="P62" s="591" t="s">
        <v>1538</v>
      </c>
      <c r="Q62" s="592" t="s">
        <v>30</v>
      </c>
      <c r="R62" s="593">
        <v>0.89</v>
      </c>
      <c r="S62" s="594" t="s">
        <v>2519</v>
      </c>
      <c r="T62" s="595">
        <v>0.95</v>
      </c>
      <c r="U62" s="596"/>
      <c r="V62" s="596"/>
      <c r="W62" s="593"/>
      <c r="X62" s="603" t="s">
        <v>3366</v>
      </c>
      <c r="Y62" s="602" t="s">
        <v>3367</v>
      </c>
      <c r="Z62" s="596"/>
      <c r="AA62" s="596"/>
      <c r="AB62" s="593"/>
      <c r="AC62" s="603" t="s">
        <v>3368</v>
      </c>
      <c r="AD62" s="602" t="s">
        <v>3367</v>
      </c>
      <c r="AE62" s="596">
        <v>29121</v>
      </c>
      <c r="AF62" s="596">
        <v>31027</v>
      </c>
      <c r="AG62" s="593">
        <f>AE62/AF62</f>
        <v>0.93856963290037709</v>
      </c>
      <c r="AH62" s="602" t="s">
        <v>3369</v>
      </c>
      <c r="AI62" s="602" t="s">
        <v>3370</v>
      </c>
      <c r="AJ62" s="596"/>
      <c r="AK62" s="596"/>
      <c r="AL62" s="593"/>
      <c r="AM62" s="602" t="s">
        <v>3371</v>
      </c>
      <c r="AN62" s="603" t="s">
        <v>3372</v>
      </c>
      <c r="AO62" s="599"/>
      <c r="AP62" s="596"/>
      <c r="AQ62" s="593"/>
      <c r="AR62" s="602" t="s">
        <v>3373</v>
      </c>
      <c r="AS62" s="603" t="s">
        <v>2694</v>
      </c>
      <c r="AT62" s="596">
        <v>27827</v>
      </c>
      <c r="AU62" s="596">
        <v>29650</v>
      </c>
      <c r="AV62" s="672">
        <v>0.93799999999999994</v>
      </c>
      <c r="AW62" s="602" t="s">
        <v>3374</v>
      </c>
      <c r="AX62" s="603" t="s">
        <v>3375</v>
      </c>
      <c r="AY62" s="599"/>
      <c r="AZ62" s="596"/>
      <c r="BA62" s="593"/>
      <c r="BB62" s="601"/>
      <c r="BC62" s="602"/>
      <c r="BD62" s="596"/>
      <c r="BE62" s="596"/>
      <c r="BF62" s="593"/>
      <c r="BG62" s="593"/>
      <c r="BH62" s="603"/>
      <c r="BI62" s="599"/>
      <c r="BJ62" s="596"/>
      <c r="BK62" s="593"/>
      <c r="BL62" s="601"/>
      <c r="BM62" s="602"/>
      <c r="BN62" s="596"/>
      <c r="BO62" s="596"/>
      <c r="BP62" s="593"/>
      <c r="BQ62" s="593"/>
      <c r="BR62" s="603"/>
      <c r="BS62" s="599"/>
      <c r="BT62" s="596"/>
      <c r="BU62" s="593"/>
      <c r="BV62" s="593"/>
      <c r="BW62" s="603"/>
      <c r="BX62" s="596"/>
      <c r="BY62" s="596"/>
      <c r="BZ62" s="593"/>
      <c r="CA62" s="593"/>
      <c r="CB62" s="603"/>
      <c r="CC62" s="604"/>
      <c r="CE62" s="606">
        <f>+AE62+AT62</f>
        <v>56948</v>
      </c>
      <c r="CF62" s="606">
        <f>+AF62+AU62</f>
        <v>60677</v>
      </c>
      <c r="CG62" s="607">
        <f t="shared" ref="CG62" si="40">+CE62/CF62</f>
        <v>0.93854343490943848</v>
      </c>
      <c r="CH62" s="607">
        <f t="shared" ref="CH62" si="41">+CG62</f>
        <v>0.93854343490943848</v>
      </c>
      <c r="CI62" s="607">
        <f t="shared" ref="CI62" si="42">+T62</f>
        <v>0.95</v>
      </c>
      <c r="CJ62" s="607">
        <f t="shared" ref="CJ62" si="43">+CH62/CI62</f>
        <v>0.98794045779940898</v>
      </c>
      <c r="CK62" s="608"/>
    </row>
    <row r="63" spans="2:89" s="605" customFormat="1" ht="186.75" customHeight="1" x14ac:dyDescent="0.25">
      <c r="B63" s="584" t="s">
        <v>3376</v>
      </c>
      <c r="C63" s="585" t="s">
        <v>56</v>
      </c>
      <c r="D63" s="586" t="s">
        <v>3377</v>
      </c>
      <c r="E63" s="587" t="s">
        <v>3378</v>
      </c>
      <c r="F63" s="588" t="s">
        <v>3379</v>
      </c>
      <c r="G63" s="586" t="s">
        <v>3380</v>
      </c>
      <c r="H63" s="586" t="s">
        <v>3381</v>
      </c>
      <c r="I63" s="586" t="s">
        <v>3382</v>
      </c>
      <c r="J63" s="589" t="s">
        <v>2585</v>
      </c>
      <c r="K63" s="586" t="s">
        <v>3383</v>
      </c>
      <c r="L63" s="586" t="s">
        <v>3384</v>
      </c>
      <c r="M63" s="586" t="s">
        <v>3385</v>
      </c>
      <c r="N63" s="584" t="s">
        <v>2519</v>
      </c>
      <c r="O63" s="590" t="s">
        <v>3386</v>
      </c>
      <c r="P63" s="591" t="s">
        <v>1538</v>
      </c>
      <c r="Q63" s="592" t="s">
        <v>30</v>
      </c>
      <c r="R63" s="593">
        <v>0.53</v>
      </c>
      <c r="S63" s="594" t="s">
        <v>2519</v>
      </c>
      <c r="T63" s="595">
        <v>0.6</v>
      </c>
      <c r="U63" s="596"/>
      <c r="V63" s="596"/>
      <c r="W63" s="593"/>
      <c r="X63" s="598" t="s">
        <v>3387</v>
      </c>
      <c r="Y63" s="700" t="s">
        <v>3388</v>
      </c>
      <c r="Z63" s="613"/>
      <c r="AA63" s="613"/>
      <c r="AB63" s="595"/>
      <c r="AC63" s="632" t="s">
        <v>3389</v>
      </c>
      <c r="AD63" s="664" t="s">
        <v>3388</v>
      </c>
      <c r="AE63" s="599">
        <v>60</v>
      </c>
      <c r="AF63" s="596">
        <v>99</v>
      </c>
      <c r="AG63" s="593">
        <f t="shared" ref="AG63" si="44">+AE63/AF63</f>
        <v>0.60606060606060608</v>
      </c>
      <c r="AH63" s="644" t="s">
        <v>3390</v>
      </c>
      <c r="AI63" s="644" t="s">
        <v>3391</v>
      </c>
      <c r="AJ63" s="596"/>
      <c r="AK63" s="596"/>
      <c r="AL63" s="593"/>
      <c r="AM63" s="632" t="s">
        <v>3392</v>
      </c>
      <c r="AN63" s="644" t="s">
        <v>3393</v>
      </c>
      <c r="AO63" s="599"/>
      <c r="AP63" s="596"/>
      <c r="AQ63" s="593"/>
      <c r="AR63" s="636" t="s">
        <v>3394</v>
      </c>
      <c r="AS63" s="644" t="s">
        <v>3395</v>
      </c>
      <c r="AT63" s="596">
        <v>75</v>
      </c>
      <c r="AU63" s="596">
        <v>126</v>
      </c>
      <c r="AV63" s="593">
        <f>+AT63/AU63</f>
        <v>0.59523809523809523</v>
      </c>
      <c r="AW63" s="636" t="s">
        <v>3396</v>
      </c>
      <c r="AX63" s="636" t="s">
        <v>3397</v>
      </c>
      <c r="AY63" s="636"/>
      <c r="AZ63" s="596"/>
      <c r="BA63" s="593"/>
      <c r="BB63" s="636"/>
      <c r="BC63" s="664"/>
      <c r="BD63" s="596"/>
      <c r="BE63" s="596"/>
      <c r="BF63" s="593"/>
      <c r="BG63" s="636"/>
      <c r="BH63" s="664"/>
      <c r="BI63" s="599"/>
      <c r="BJ63" s="613"/>
      <c r="BK63" s="595"/>
      <c r="BL63" s="598"/>
      <c r="BM63" s="664"/>
      <c r="BN63" s="596"/>
      <c r="BO63" s="596"/>
      <c r="BP63" s="593"/>
      <c r="BQ63" s="636"/>
      <c r="BR63" s="603"/>
      <c r="BS63" s="599"/>
      <c r="BT63" s="596"/>
      <c r="BU63" s="593"/>
      <c r="BV63" s="636"/>
      <c r="BW63" s="603"/>
      <c r="BX63" s="596"/>
      <c r="BY63" s="596"/>
      <c r="BZ63" s="593"/>
      <c r="CA63" s="593"/>
      <c r="CB63" s="603"/>
      <c r="CC63" s="604"/>
      <c r="CE63" s="608">
        <f>+U63+Z63+AE63+AJ63+AO63+AT63+AY63+BD63+BI63+BN63+BS63+BX63</f>
        <v>135</v>
      </c>
      <c r="CF63" s="608">
        <f t="shared" ref="CF63" si="45">+V63+AA63+AF63+AK63+AP63+AU63+AZ63+BE63+BJ63+BO63+BT63+BY63</f>
        <v>225</v>
      </c>
      <c r="CG63" s="607">
        <f>+CE63/CF63</f>
        <v>0.6</v>
      </c>
      <c r="CH63" s="607">
        <f>+CG63</f>
        <v>0.6</v>
      </c>
      <c r="CI63" s="607">
        <f>+T63</f>
        <v>0.6</v>
      </c>
      <c r="CJ63" s="607">
        <f>+CH63/CI63</f>
        <v>1</v>
      </c>
      <c r="CK63" s="608"/>
    </row>
    <row r="64" spans="2:89" s="605" customFormat="1" ht="216" x14ac:dyDescent="0.2">
      <c r="B64" s="584" t="s">
        <v>221</v>
      </c>
      <c r="C64" s="585" t="s">
        <v>83</v>
      </c>
      <c r="D64" s="586" t="s">
        <v>2716</v>
      </c>
      <c r="E64" s="587" t="s">
        <v>3398</v>
      </c>
      <c r="F64" s="588" t="s">
        <v>3399</v>
      </c>
      <c r="G64" s="586" t="s">
        <v>3400</v>
      </c>
      <c r="H64" s="586" t="s">
        <v>3401</v>
      </c>
      <c r="I64" s="586" t="s">
        <v>3402</v>
      </c>
      <c r="J64" s="589" t="s">
        <v>2585</v>
      </c>
      <c r="K64" s="586" t="s">
        <v>3403</v>
      </c>
      <c r="L64" s="586" t="s">
        <v>3404</v>
      </c>
      <c r="M64" s="586" t="s">
        <v>3405</v>
      </c>
      <c r="N64" s="584" t="s">
        <v>2519</v>
      </c>
      <c r="O64" s="590" t="s">
        <v>3406</v>
      </c>
      <c r="P64" s="591" t="s">
        <v>1517</v>
      </c>
      <c r="Q64" s="592" t="s">
        <v>60</v>
      </c>
      <c r="R64" s="593" t="s">
        <v>3407</v>
      </c>
      <c r="S64" s="594" t="s">
        <v>2519</v>
      </c>
      <c r="T64" s="595">
        <v>0.4</v>
      </c>
      <c r="U64" s="642" t="s">
        <v>3408</v>
      </c>
      <c r="V64" s="642">
        <v>2220</v>
      </c>
      <c r="W64" s="593">
        <v>0</v>
      </c>
      <c r="X64" s="600" t="s">
        <v>3409</v>
      </c>
      <c r="Y64" s="636" t="s">
        <v>3410</v>
      </c>
      <c r="Z64" s="642">
        <v>1728</v>
      </c>
      <c r="AA64" s="642">
        <v>6070</v>
      </c>
      <c r="AB64" s="593">
        <f>Z64/AA64</f>
        <v>0.28467874794069192</v>
      </c>
      <c r="AC64" s="600" t="s">
        <v>3411</v>
      </c>
      <c r="AD64" s="636" t="s">
        <v>3412</v>
      </c>
      <c r="AE64" s="642">
        <v>2968</v>
      </c>
      <c r="AF64" s="642">
        <v>10386</v>
      </c>
      <c r="AG64" s="593">
        <f>AE64/AF64</f>
        <v>0.2857693048334296</v>
      </c>
      <c r="AH64" s="600" t="s">
        <v>3413</v>
      </c>
      <c r="AI64" s="697" t="s">
        <v>3414</v>
      </c>
      <c r="AJ64" s="642">
        <v>3827</v>
      </c>
      <c r="AK64" s="642">
        <v>13449</v>
      </c>
      <c r="AL64" s="672">
        <f>+AJ64/AK64</f>
        <v>0.28455647260019334</v>
      </c>
      <c r="AM64" s="600" t="s">
        <v>3415</v>
      </c>
      <c r="AN64" s="697" t="s">
        <v>3416</v>
      </c>
      <c r="AO64" s="642">
        <v>4715</v>
      </c>
      <c r="AP64" s="642">
        <v>16698</v>
      </c>
      <c r="AQ64" s="672">
        <f>+AO64/AP64</f>
        <v>0.28236914600550966</v>
      </c>
      <c r="AR64" s="712" t="s">
        <v>3417</v>
      </c>
      <c r="AS64" s="636" t="s">
        <v>3418</v>
      </c>
      <c r="AT64" s="633">
        <v>6776</v>
      </c>
      <c r="AU64" s="633">
        <v>22035</v>
      </c>
      <c r="AV64" s="672">
        <f>+AT64/AU64</f>
        <v>0.3075107783072385</v>
      </c>
      <c r="AW64" s="600" t="s">
        <v>3419</v>
      </c>
      <c r="AX64" s="636" t="s">
        <v>3420</v>
      </c>
      <c r="AY64" s="642"/>
      <c r="AZ64" s="642"/>
      <c r="BA64" s="593"/>
      <c r="BB64" s="603"/>
      <c r="BC64" s="636"/>
      <c r="BD64" s="642"/>
      <c r="BE64" s="642"/>
      <c r="BF64" s="593"/>
      <c r="BG64" s="603"/>
      <c r="BH64" s="603"/>
      <c r="BI64" s="599"/>
      <c r="BJ64" s="599"/>
      <c r="BK64" s="593"/>
      <c r="BL64" s="603"/>
      <c r="BM64" s="713"/>
      <c r="BN64" s="714"/>
      <c r="BO64" s="715"/>
      <c r="BP64" s="716"/>
      <c r="BQ64" s="717"/>
      <c r="BR64" s="718"/>
      <c r="BS64" s="714"/>
      <c r="BT64" s="715"/>
      <c r="BU64" s="716"/>
      <c r="BV64" s="676"/>
      <c r="BW64" s="719"/>
      <c r="BX64" s="596"/>
      <c r="BY64" s="596"/>
      <c r="BZ64" s="716"/>
      <c r="CA64" s="717"/>
      <c r="CB64" s="603"/>
      <c r="CC64" s="720"/>
      <c r="CE64" s="721">
        <f>AT64</f>
        <v>6776</v>
      </c>
      <c r="CF64" s="721">
        <f>AU64</f>
        <v>22035</v>
      </c>
      <c r="CG64" s="607">
        <f>CE64/CF64</f>
        <v>0.3075107783072385</v>
      </c>
      <c r="CH64" s="607">
        <f>+CG64</f>
        <v>0.3075107783072385</v>
      </c>
      <c r="CI64" s="607">
        <f>+T64</f>
        <v>0.4</v>
      </c>
      <c r="CJ64" s="607">
        <f>+CH64/CI64</f>
        <v>0.76877694576809619</v>
      </c>
      <c r="CK64" s="608"/>
    </row>
    <row r="65" spans="1:89" s="605" customFormat="1" ht="200.25" customHeight="1" x14ac:dyDescent="0.25">
      <c r="B65" s="584" t="s">
        <v>221</v>
      </c>
      <c r="C65" s="585" t="s">
        <v>95</v>
      </c>
      <c r="D65" s="586" t="s">
        <v>35</v>
      </c>
      <c r="E65" s="587" t="s">
        <v>3421</v>
      </c>
      <c r="F65" s="588" t="s">
        <v>3422</v>
      </c>
      <c r="G65" s="586" t="s">
        <v>3423</v>
      </c>
      <c r="H65" s="586" t="s">
        <v>3424</v>
      </c>
      <c r="I65" s="586" t="s">
        <v>3425</v>
      </c>
      <c r="J65" s="589" t="s">
        <v>2585</v>
      </c>
      <c r="K65" s="586" t="s">
        <v>3426</v>
      </c>
      <c r="L65" s="586" t="s">
        <v>3427</v>
      </c>
      <c r="M65" s="586" t="s">
        <v>3428</v>
      </c>
      <c r="N65" s="584" t="s">
        <v>3128</v>
      </c>
      <c r="O65" s="590" t="s">
        <v>3429</v>
      </c>
      <c r="P65" s="591" t="s">
        <v>1538</v>
      </c>
      <c r="Q65" s="592" t="s">
        <v>60</v>
      </c>
      <c r="R65" s="593">
        <v>1</v>
      </c>
      <c r="S65" s="594" t="s">
        <v>2519</v>
      </c>
      <c r="T65" s="595">
        <v>1</v>
      </c>
      <c r="U65" s="596"/>
      <c r="V65" s="596"/>
      <c r="W65" s="593"/>
      <c r="X65" s="722" t="s">
        <v>3430</v>
      </c>
      <c r="Y65" s="722" t="s">
        <v>2726</v>
      </c>
      <c r="Z65" s="596"/>
      <c r="AA65" s="596"/>
      <c r="AB65" s="593"/>
      <c r="AC65" s="722" t="s">
        <v>3431</v>
      </c>
      <c r="AD65" s="722" t="s">
        <v>2726</v>
      </c>
      <c r="AE65" s="599">
        <v>772</v>
      </c>
      <c r="AF65" s="596">
        <v>772</v>
      </c>
      <c r="AG65" s="593">
        <f t="shared" ref="AG65:AG67" si="46">+AE65/AF65</f>
        <v>1</v>
      </c>
      <c r="AH65" s="722" t="s">
        <v>3432</v>
      </c>
      <c r="AI65" s="597" t="s">
        <v>3433</v>
      </c>
      <c r="AJ65" s="596"/>
      <c r="AK65" s="596"/>
      <c r="AL65" s="593"/>
      <c r="AM65" s="722" t="s">
        <v>3434</v>
      </c>
      <c r="AN65" s="636" t="s">
        <v>3435</v>
      </c>
      <c r="AO65" s="599"/>
      <c r="AP65" s="596"/>
      <c r="AQ65" s="593"/>
      <c r="AR65" s="722" t="s">
        <v>3436</v>
      </c>
      <c r="AS65" s="636" t="s">
        <v>3437</v>
      </c>
      <c r="AT65" s="596">
        <v>1773</v>
      </c>
      <c r="AU65" s="596">
        <v>1773</v>
      </c>
      <c r="AV65" s="593">
        <f t="shared" ref="AV65:AV80" si="47">+AT65/AU65</f>
        <v>1</v>
      </c>
      <c r="AW65" s="722" t="s">
        <v>3438</v>
      </c>
      <c r="AX65" s="636" t="s">
        <v>3439</v>
      </c>
      <c r="AY65" s="599"/>
      <c r="AZ65" s="596"/>
      <c r="BA65" s="593"/>
      <c r="BB65" s="601"/>
      <c r="BC65" s="602"/>
      <c r="BD65" s="596"/>
      <c r="BE65" s="596"/>
      <c r="BF65" s="593"/>
      <c r="BG65" s="593"/>
      <c r="BH65" s="603"/>
      <c r="BI65" s="599"/>
      <c r="BJ65" s="596"/>
      <c r="BK65" s="593"/>
      <c r="BL65" s="601"/>
      <c r="BM65" s="602"/>
      <c r="BN65" s="596"/>
      <c r="BO65" s="596"/>
      <c r="BP65" s="593"/>
      <c r="BQ65" s="593"/>
      <c r="BR65" s="603"/>
      <c r="BS65" s="599"/>
      <c r="BT65" s="596"/>
      <c r="BU65" s="593"/>
      <c r="BV65" s="593"/>
      <c r="BW65" s="603"/>
      <c r="BX65" s="596"/>
      <c r="BY65" s="596"/>
      <c r="BZ65" s="593"/>
      <c r="CA65" s="593"/>
      <c r="CB65" s="603"/>
      <c r="CC65" s="604"/>
      <c r="CE65" s="606">
        <f>AE65+AT65+BI65+BX65</f>
        <v>2545</v>
      </c>
      <c r="CF65" s="606">
        <f>AF65+AU65+BJ65+BY65</f>
        <v>2545</v>
      </c>
      <c r="CG65" s="607">
        <f t="shared" ref="CG65:CG83" si="48">+CE65/CF65</f>
        <v>1</v>
      </c>
      <c r="CH65" s="607">
        <f t="shared" ref="CH65:CH83" si="49">+CG65</f>
        <v>1</v>
      </c>
      <c r="CI65" s="607">
        <f t="shared" ref="CI65:CI83" si="50">+T65</f>
        <v>1</v>
      </c>
      <c r="CJ65" s="607">
        <f t="shared" ref="CJ65:CJ83" si="51">+CH65/CI65</f>
        <v>1</v>
      </c>
      <c r="CK65" s="608"/>
    </row>
    <row r="66" spans="1:89" s="605" customFormat="1" ht="200.25" customHeight="1" x14ac:dyDescent="0.25">
      <c r="B66" s="584" t="s">
        <v>221</v>
      </c>
      <c r="C66" s="585" t="s">
        <v>95</v>
      </c>
      <c r="D66" s="586" t="s">
        <v>35</v>
      </c>
      <c r="E66" s="587" t="s">
        <v>3440</v>
      </c>
      <c r="F66" s="588" t="s">
        <v>3422</v>
      </c>
      <c r="G66" s="586" t="s">
        <v>3441</v>
      </c>
      <c r="H66" s="586" t="s">
        <v>3442</v>
      </c>
      <c r="I66" s="586" t="s">
        <v>3443</v>
      </c>
      <c r="J66" s="589" t="s">
        <v>2585</v>
      </c>
      <c r="K66" s="586" t="s">
        <v>3444</v>
      </c>
      <c r="L66" s="586" t="s">
        <v>3445</v>
      </c>
      <c r="M66" s="586" t="s">
        <v>3446</v>
      </c>
      <c r="N66" s="584" t="s">
        <v>3128</v>
      </c>
      <c r="O66" s="590" t="s">
        <v>3447</v>
      </c>
      <c r="P66" s="591" t="s">
        <v>1538</v>
      </c>
      <c r="Q66" s="592" t="s">
        <v>60</v>
      </c>
      <c r="R66" s="593">
        <v>0.11</v>
      </c>
      <c r="S66" s="594" t="s">
        <v>2519</v>
      </c>
      <c r="T66" s="595">
        <v>1</v>
      </c>
      <c r="U66" s="596"/>
      <c r="V66" s="596"/>
      <c r="W66" s="593"/>
      <c r="X66" s="722" t="s">
        <v>3448</v>
      </c>
      <c r="Y66" s="722" t="s">
        <v>2726</v>
      </c>
      <c r="Z66" s="596"/>
      <c r="AA66" s="596"/>
      <c r="AB66" s="593"/>
      <c r="AC66" s="722" t="s">
        <v>3449</v>
      </c>
      <c r="AD66" s="722" t="s">
        <v>2726</v>
      </c>
      <c r="AE66" s="599">
        <v>5801</v>
      </c>
      <c r="AF66" s="596">
        <v>5801</v>
      </c>
      <c r="AG66" s="593">
        <f t="shared" si="46"/>
        <v>1</v>
      </c>
      <c r="AH66" s="722" t="s">
        <v>3450</v>
      </c>
      <c r="AI66" s="597" t="s">
        <v>3433</v>
      </c>
      <c r="AJ66" s="596"/>
      <c r="AK66" s="596"/>
      <c r="AL66" s="593"/>
      <c r="AM66" s="722" t="s">
        <v>3451</v>
      </c>
      <c r="AN66" s="636" t="s">
        <v>3435</v>
      </c>
      <c r="AO66" s="599"/>
      <c r="AP66" s="596"/>
      <c r="AQ66" s="593"/>
      <c r="AR66" s="722" t="s">
        <v>3452</v>
      </c>
      <c r="AS66" s="636" t="s">
        <v>3437</v>
      </c>
      <c r="AT66" s="596">
        <v>11422</v>
      </c>
      <c r="AU66" s="596">
        <v>11422</v>
      </c>
      <c r="AV66" s="593">
        <f t="shared" si="47"/>
        <v>1</v>
      </c>
      <c r="AW66" s="722" t="s">
        <v>3453</v>
      </c>
      <c r="AX66" s="636" t="s">
        <v>3454</v>
      </c>
      <c r="AY66" s="599"/>
      <c r="AZ66" s="596"/>
      <c r="BA66" s="593"/>
      <c r="BB66" s="601"/>
      <c r="BC66" s="602"/>
      <c r="BD66" s="596"/>
      <c r="BE66" s="596"/>
      <c r="BF66" s="593"/>
      <c r="BG66" s="593"/>
      <c r="BH66" s="603"/>
      <c r="BI66" s="599"/>
      <c r="BJ66" s="596"/>
      <c r="BK66" s="593"/>
      <c r="BL66" s="601"/>
      <c r="BM66" s="602"/>
      <c r="BN66" s="596"/>
      <c r="BO66" s="596"/>
      <c r="BP66" s="593"/>
      <c r="BQ66" s="593"/>
      <c r="BR66" s="603"/>
      <c r="BS66" s="599"/>
      <c r="BT66" s="596"/>
      <c r="BU66" s="593"/>
      <c r="BV66" s="593"/>
      <c r="BW66" s="603"/>
      <c r="BX66" s="596"/>
      <c r="BY66" s="596"/>
      <c r="BZ66" s="593"/>
      <c r="CA66" s="593"/>
      <c r="CB66" s="603"/>
      <c r="CC66" s="604"/>
      <c r="CE66" s="606">
        <f t="shared" ref="CE66:CF67" si="52">AE66+AT66+BI66+BX66</f>
        <v>17223</v>
      </c>
      <c r="CF66" s="606">
        <f t="shared" si="52"/>
        <v>17223</v>
      </c>
      <c r="CG66" s="607">
        <f t="shared" si="48"/>
        <v>1</v>
      </c>
      <c r="CH66" s="607">
        <f t="shared" si="49"/>
        <v>1</v>
      </c>
      <c r="CI66" s="607">
        <f t="shared" si="50"/>
        <v>1</v>
      </c>
      <c r="CJ66" s="607">
        <f t="shared" si="51"/>
        <v>1</v>
      </c>
      <c r="CK66" s="608"/>
    </row>
    <row r="67" spans="1:89" s="605" customFormat="1" ht="199.5" customHeight="1" x14ac:dyDescent="0.25">
      <c r="B67" s="584" t="s">
        <v>221</v>
      </c>
      <c r="C67" s="585" t="s">
        <v>95</v>
      </c>
      <c r="D67" s="586" t="s">
        <v>35</v>
      </c>
      <c r="E67" s="587" t="s">
        <v>3455</v>
      </c>
      <c r="F67" s="588" t="s">
        <v>3422</v>
      </c>
      <c r="G67" s="586" t="s">
        <v>3456</v>
      </c>
      <c r="H67" s="586" t="s">
        <v>3457</v>
      </c>
      <c r="I67" s="586" t="s">
        <v>3458</v>
      </c>
      <c r="J67" s="589" t="s">
        <v>2585</v>
      </c>
      <c r="K67" s="586" t="s">
        <v>3459</v>
      </c>
      <c r="L67" s="586" t="s">
        <v>3427</v>
      </c>
      <c r="M67" s="586" t="s">
        <v>3460</v>
      </c>
      <c r="N67" s="584" t="s">
        <v>3128</v>
      </c>
      <c r="O67" s="590" t="s">
        <v>3461</v>
      </c>
      <c r="P67" s="591" t="s">
        <v>1538</v>
      </c>
      <c r="Q67" s="592" t="s">
        <v>60</v>
      </c>
      <c r="R67" s="593">
        <v>0.56999999999999995</v>
      </c>
      <c r="S67" s="594" t="s">
        <v>2519</v>
      </c>
      <c r="T67" s="595">
        <v>0.56999999999999995</v>
      </c>
      <c r="U67" s="596"/>
      <c r="V67" s="596"/>
      <c r="W67" s="593"/>
      <c r="X67" s="723" t="s">
        <v>3462</v>
      </c>
      <c r="Y67" s="722" t="s">
        <v>2726</v>
      </c>
      <c r="Z67" s="596"/>
      <c r="AA67" s="596"/>
      <c r="AB67" s="593"/>
      <c r="AC67" s="723" t="s">
        <v>3463</v>
      </c>
      <c r="AD67" s="722" t="s">
        <v>2726</v>
      </c>
      <c r="AE67" s="599">
        <v>4955</v>
      </c>
      <c r="AF67" s="596">
        <v>8763</v>
      </c>
      <c r="AG67" s="593">
        <f t="shared" si="46"/>
        <v>0.5654456236448705</v>
      </c>
      <c r="AH67" s="722" t="s">
        <v>3464</v>
      </c>
      <c r="AI67" s="597" t="s">
        <v>3433</v>
      </c>
      <c r="AJ67" s="596"/>
      <c r="AK67" s="596"/>
      <c r="AL67" s="593"/>
      <c r="AM67" s="722" t="s">
        <v>3465</v>
      </c>
      <c r="AN67" s="636" t="s">
        <v>3435</v>
      </c>
      <c r="AO67" s="599"/>
      <c r="AP67" s="596"/>
      <c r="AQ67" s="593"/>
      <c r="AR67" s="722" t="s">
        <v>3452</v>
      </c>
      <c r="AS67" s="636" t="s">
        <v>3437</v>
      </c>
      <c r="AT67" s="596">
        <v>8575</v>
      </c>
      <c r="AU67" s="596">
        <v>14839</v>
      </c>
      <c r="AV67" s="593">
        <f t="shared" si="47"/>
        <v>0.57786912864748297</v>
      </c>
      <c r="AW67" s="722" t="s">
        <v>3466</v>
      </c>
      <c r="AX67" s="636" t="s">
        <v>3467</v>
      </c>
      <c r="AY67" s="599"/>
      <c r="AZ67" s="596"/>
      <c r="BA67" s="593"/>
      <c r="BB67" s="601"/>
      <c r="BC67" s="602"/>
      <c r="BD67" s="596"/>
      <c r="BE67" s="596"/>
      <c r="BF67" s="593"/>
      <c r="BG67" s="593"/>
      <c r="BH67" s="603"/>
      <c r="BI67" s="599"/>
      <c r="BJ67" s="596"/>
      <c r="BK67" s="593"/>
      <c r="BL67" s="601"/>
      <c r="BM67" s="602"/>
      <c r="BN67" s="596"/>
      <c r="BO67" s="596"/>
      <c r="BP67" s="593"/>
      <c r="BQ67" s="593"/>
      <c r="BR67" s="603"/>
      <c r="BS67" s="599"/>
      <c r="BT67" s="596"/>
      <c r="BU67" s="593"/>
      <c r="BV67" s="593"/>
      <c r="BW67" s="603"/>
      <c r="BX67" s="596"/>
      <c r="BY67" s="596"/>
      <c r="BZ67" s="593"/>
      <c r="CA67" s="593"/>
      <c r="CB67" s="603"/>
      <c r="CC67" s="604"/>
      <c r="CE67" s="606">
        <f t="shared" si="52"/>
        <v>13530</v>
      </c>
      <c r="CF67" s="606">
        <f t="shared" si="52"/>
        <v>23602</v>
      </c>
      <c r="CG67" s="607">
        <f t="shared" si="48"/>
        <v>0.57325650368612835</v>
      </c>
      <c r="CH67" s="607">
        <f t="shared" si="49"/>
        <v>0.57325650368612835</v>
      </c>
      <c r="CI67" s="607">
        <f t="shared" si="50"/>
        <v>0.56999999999999995</v>
      </c>
      <c r="CJ67" s="607">
        <f t="shared" si="51"/>
        <v>1.0057131643616288</v>
      </c>
      <c r="CK67" s="608"/>
    </row>
    <row r="68" spans="1:89" s="605" customFormat="1" ht="201" customHeight="1" x14ac:dyDescent="0.25">
      <c r="B68" s="584" t="s">
        <v>221</v>
      </c>
      <c r="C68" s="585" t="s">
        <v>95</v>
      </c>
      <c r="D68" s="586" t="s">
        <v>35</v>
      </c>
      <c r="E68" s="587" t="s">
        <v>3468</v>
      </c>
      <c r="F68" s="588" t="s">
        <v>3422</v>
      </c>
      <c r="G68" s="586" t="s">
        <v>3469</v>
      </c>
      <c r="H68" s="586" t="s">
        <v>3470</v>
      </c>
      <c r="I68" s="586" t="s">
        <v>3471</v>
      </c>
      <c r="J68" s="589" t="s">
        <v>2515</v>
      </c>
      <c r="K68" s="586" t="s">
        <v>3472</v>
      </c>
      <c r="L68" s="586" t="s">
        <v>3473</v>
      </c>
      <c r="M68" s="586" t="s">
        <v>3474</v>
      </c>
      <c r="N68" s="584" t="s">
        <v>2519</v>
      </c>
      <c r="O68" s="590" t="s">
        <v>3475</v>
      </c>
      <c r="P68" s="591" t="s">
        <v>2622</v>
      </c>
      <c r="Q68" s="592" t="s">
        <v>30</v>
      </c>
      <c r="R68" s="593">
        <v>0.4</v>
      </c>
      <c r="S68" s="594" t="s">
        <v>2519</v>
      </c>
      <c r="T68" s="595">
        <v>0.4</v>
      </c>
      <c r="U68" s="596"/>
      <c r="V68" s="596"/>
      <c r="W68" s="593"/>
      <c r="X68" s="722" t="s">
        <v>3476</v>
      </c>
      <c r="Y68" s="722" t="s">
        <v>2726</v>
      </c>
      <c r="Z68" s="596"/>
      <c r="AA68" s="596"/>
      <c r="AB68" s="593"/>
      <c r="AC68" s="722" t="s">
        <v>3477</v>
      </c>
      <c r="AD68" s="722" t="s">
        <v>2726</v>
      </c>
      <c r="AE68" s="599"/>
      <c r="AF68" s="596"/>
      <c r="AG68" s="593"/>
      <c r="AH68" s="722" t="s">
        <v>3478</v>
      </c>
      <c r="AI68" s="597" t="s">
        <v>3479</v>
      </c>
      <c r="AJ68" s="596"/>
      <c r="AK68" s="596"/>
      <c r="AL68" s="593"/>
      <c r="AM68" s="722" t="s">
        <v>3480</v>
      </c>
      <c r="AN68" s="636" t="s">
        <v>3435</v>
      </c>
      <c r="AO68" s="599"/>
      <c r="AP68" s="596"/>
      <c r="AQ68" s="593"/>
      <c r="AR68" s="722" t="s">
        <v>3481</v>
      </c>
      <c r="AS68" s="636" t="s">
        <v>3437</v>
      </c>
      <c r="AT68" s="596">
        <v>80</v>
      </c>
      <c r="AU68" s="596">
        <v>440</v>
      </c>
      <c r="AV68" s="593">
        <f t="shared" si="47"/>
        <v>0.18181818181818182</v>
      </c>
      <c r="AW68" s="722" t="s">
        <v>3482</v>
      </c>
      <c r="AX68" s="636" t="s">
        <v>3483</v>
      </c>
      <c r="AY68" s="599"/>
      <c r="AZ68" s="596"/>
      <c r="BA68" s="593"/>
      <c r="BB68" s="601"/>
      <c r="BC68" s="602"/>
      <c r="BD68" s="596"/>
      <c r="BE68" s="596"/>
      <c r="BF68" s="593"/>
      <c r="BG68" s="593"/>
      <c r="BH68" s="603"/>
      <c r="BI68" s="599"/>
      <c r="BJ68" s="596"/>
      <c r="BK68" s="593"/>
      <c r="BL68" s="601"/>
      <c r="BM68" s="602"/>
      <c r="BN68" s="596"/>
      <c r="BO68" s="596"/>
      <c r="BP68" s="593"/>
      <c r="BQ68" s="593"/>
      <c r="BR68" s="603"/>
      <c r="BS68" s="599"/>
      <c r="BT68" s="596"/>
      <c r="BU68" s="593"/>
      <c r="BV68" s="593"/>
      <c r="BW68" s="603"/>
      <c r="BX68" s="596"/>
      <c r="BY68" s="596"/>
      <c r="BZ68" s="593"/>
      <c r="CA68" s="593"/>
      <c r="CB68" s="603"/>
      <c r="CC68" s="604"/>
      <c r="CE68" s="606">
        <f>(AT68+BX68)/2</f>
        <v>40</v>
      </c>
      <c r="CF68" s="606">
        <f>(AU68+BY68)/2</f>
        <v>220</v>
      </c>
      <c r="CG68" s="607">
        <f t="shared" si="48"/>
        <v>0.18181818181818182</v>
      </c>
      <c r="CH68" s="607">
        <f t="shared" si="49"/>
        <v>0.18181818181818182</v>
      </c>
      <c r="CI68" s="607">
        <f t="shared" si="50"/>
        <v>0.4</v>
      </c>
      <c r="CJ68" s="607">
        <f t="shared" si="51"/>
        <v>0.45454545454545453</v>
      </c>
      <c r="CK68" s="615"/>
    </row>
    <row r="69" spans="1:89" s="605" customFormat="1" ht="204.75" customHeight="1" x14ac:dyDescent="0.25">
      <c r="B69" s="584" t="s">
        <v>221</v>
      </c>
      <c r="C69" s="585" t="s">
        <v>117</v>
      </c>
      <c r="D69" s="586" t="s">
        <v>2716</v>
      </c>
      <c r="E69" s="587" t="s">
        <v>3484</v>
      </c>
      <c r="F69" s="588" t="s">
        <v>3485</v>
      </c>
      <c r="G69" s="586" t="s">
        <v>3486</v>
      </c>
      <c r="H69" s="586" t="s">
        <v>3487</v>
      </c>
      <c r="I69" s="586" t="s">
        <v>3488</v>
      </c>
      <c r="J69" s="589" t="s">
        <v>2515</v>
      </c>
      <c r="K69" s="586" t="s">
        <v>3489</v>
      </c>
      <c r="L69" s="586" t="s">
        <v>3490</v>
      </c>
      <c r="M69" s="586" t="s">
        <v>3491</v>
      </c>
      <c r="N69" s="584" t="s">
        <v>2519</v>
      </c>
      <c r="O69" s="590" t="s">
        <v>3492</v>
      </c>
      <c r="P69" s="591" t="s">
        <v>1538</v>
      </c>
      <c r="Q69" s="592" t="s">
        <v>60</v>
      </c>
      <c r="R69" s="593">
        <v>0.85</v>
      </c>
      <c r="S69" s="594" t="s">
        <v>2519</v>
      </c>
      <c r="T69" s="595">
        <v>0.91</v>
      </c>
      <c r="U69" s="596"/>
      <c r="V69" s="596"/>
      <c r="W69" s="593"/>
      <c r="X69" s="597" t="s">
        <v>3493</v>
      </c>
      <c r="Y69" s="639" t="s">
        <v>2897</v>
      </c>
      <c r="Z69" s="596"/>
      <c r="AA69" s="596"/>
      <c r="AB69" s="593"/>
      <c r="AC69" s="636" t="s">
        <v>3494</v>
      </c>
      <c r="AD69" s="639" t="s">
        <v>2897</v>
      </c>
      <c r="AE69" s="596">
        <v>78</v>
      </c>
      <c r="AF69" s="596">
        <v>457</v>
      </c>
      <c r="AG69" s="593">
        <f t="shared" ref="AG69:AG73" si="53">+AE69/AF69</f>
        <v>0.17067833698030635</v>
      </c>
      <c r="AH69" s="597" t="s">
        <v>3495</v>
      </c>
      <c r="AI69" s="639" t="s">
        <v>3496</v>
      </c>
      <c r="AJ69" s="596"/>
      <c r="AK69" s="596"/>
      <c r="AL69" s="593"/>
      <c r="AM69" s="597" t="s">
        <v>3497</v>
      </c>
      <c r="AN69" s="639" t="s">
        <v>2769</v>
      </c>
      <c r="AO69" s="596"/>
      <c r="AP69" s="596"/>
      <c r="AQ69" s="593"/>
      <c r="AR69" s="598" t="s">
        <v>3498</v>
      </c>
      <c r="AS69" s="639" t="s">
        <v>2821</v>
      </c>
      <c r="AT69" s="596">
        <v>564</v>
      </c>
      <c r="AU69" s="596">
        <v>579</v>
      </c>
      <c r="AV69" s="593">
        <f>+AT69/AU69</f>
        <v>0.97409326424870468</v>
      </c>
      <c r="AW69" s="598" t="s">
        <v>3499</v>
      </c>
      <c r="AX69" s="639" t="s">
        <v>3500</v>
      </c>
      <c r="AY69" s="596"/>
      <c r="AZ69" s="596"/>
      <c r="BA69" s="593"/>
      <c r="BB69" s="601"/>
      <c r="BC69" s="602"/>
      <c r="BD69" s="596"/>
      <c r="BE69" s="596"/>
      <c r="BF69" s="593"/>
      <c r="BG69" s="593"/>
      <c r="BH69" s="603"/>
      <c r="BI69" s="599"/>
      <c r="BJ69" s="596"/>
      <c r="BK69" s="593"/>
      <c r="BL69" s="601"/>
      <c r="BM69" s="602"/>
      <c r="BN69" s="596"/>
      <c r="BO69" s="596"/>
      <c r="BP69" s="593"/>
      <c r="BQ69" s="593"/>
      <c r="BR69" s="603"/>
      <c r="BS69" s="599"/>
      <c r="BT69" s="596"/>
      <c r="BU69" s="593"/>
      <c r="BV69" s="593"/>
      <c r="BW69" s="603"/>
      <c r="BX69" s="596"/>
      <c r="BY69" s="596"/>
      <c r="BZ69" s="593"/>
      <c r="CA69" s="593"/>
      <c r="CB69" s="603"/>
      <c r="CC69" s="604"/>
      <c r="CE69" s="608">
        <f>AT69</f>
        <v>564</v>
      </c>
      <c r="CF69" s="608">
        <f>AU69</f>
        <v>579</v>
      </c>
      <c r="CG69" s="607">
        <f t="shared" si="48"/>
        <v>0.97409326424870468</v>
      </c>
      <c r="CH69" s="607">
        <f t="shared" si="49"/>
        <v>0.97409326424870468</v>
      </c>
      <c r="CI69" s="607">
        <f t="shared" si="50"/>
        <v>0.91</v>
      </c>
      <c r="CJ69" s="607">
        <f t="shared" si="51"/>
        <v>1.07043215851506</v>
      </c>
      <c r="CK69" s="608"/>
    </row>
    <row r="70" spans="1:89" s="605" customFormat="1" ht="201" customHeight="1" x14ac:dyDescent="0.25">
      <c r="B70" s="584" t="s">
        <v>221</v>
      </c>
      <c r="C70" s="585" t="s">
        <v>117</v>
      </c>
      <c r="D70" s="586" t="s">
        <v>2716</v>
      </c>
      <c r="E70" s="587" t="s">
        <v>3501</v>
      </c>
      <c r="F70" s="588" t="s">
        <v>3485</v>
      </c>
      <c r="G70" s="586" t="s">
        <v>3502</v>
      </c>
      <c r="H70" s="586" t="s">
        <v>3503</v>
      </c>
      <c r="I70" s="586" t="s">
        <v>3504</v>
      </c>
      <c r="J70" s="589" t="s">
        <v>2585</v>
      </c>
      <c r="K70" s="586" t="s">
        <v>3505</v>
      </c>
      <c r="L70" s="586" t="s">
        <v>3506</v>
      </c>
      <c r="M70" s="586" t="s">
        <v>3507</v>
      </c>
      <c r="N70" s="584" t="s">
        <v>2519</v>
      </c>
      <c r="O70" s="590" t="s">
        <v>3508</v>
      </c>
      <c r="P70" s="591" t="s">
        <v>1517</v>
      </c>
      <c r="Q70" s="592" t="s">
        <v>30</v>
      </c>
      <c r="R70" s="593">
        <v>1.04</v>
      </c>
      <c r="S70" s="594" t="s">
        <v>2519</v>
      </c>
      <c r="T70" s="595">
        <v>1</v>
      </c>
      <c r="U70" s="596"/>
      <c r="V70" s="596"/>
      <c r="W70" s="593"/>
      <c r="X70" s="597" t="s">
        <v>3509</v>
      </c>
      <c r="Y70" s="639" t="s">
        <v>3496</v>
      </c>
      <c r="Z70" s="596">
        <v>20009</v>
      </c>
      <c r="AA70" s="596">
        <v>20000</v>
      </c>
      <c r="AB70" s="593">
        <f>+Z70/AA70</f>
        <v>1.0004500000000001</v>
      </c>
      <c r="AC70" s="636" t="s">
        <v>3510</v>
      </c>
      <c r="AD70" s="639" t="s">
        <v>3496</v>
      </c>
      <c r="AE70" s="596">
        <v>19575</v>
      </c>
      <c r="AF70" s="596">
        <v>20000</v>
      </c>
      <c r="AG70" s="593">
        <f t="shared" si="53"/>
        <v>0.97875000000000001</v>
      </c>
      <c r="AH70" s="597" t="s">
        <v>3511</v>
      </c>
      <c r="AI70" s="639" t="s">
        <v>3496</v>
      </c>
      <c r="AJ70" s="613">
        <v>19651</v>
      </c>
      <c r="AK70" s="613">
        <v>20000</v>
      </c>
      <c r="AL70" s="593">
        <f>+AJ70/AK70</f>
        <v>0.98255000000000003</v>
      </c>
      <c r="AM70" s="597" t="s">
        <v>3512</v>
      </c>
      <c r="AN70" s="639" t="s">
        <v>2769</v>
      </c>
      <c r="AO70" s="613">
        <v>19269</v>
      </c>
      <c r="AP70" s="596">
        <v>20000</v>
      </c>
      <c r="AQ70" s="593">
        <f>+AO70/AP70</f>
        <v>0.96345000000000003</v>
      </c>
      <c r="AR70" s="597" t="s">
        <v>3513</v>
      </c>
      <c r="AS70" s="639" t="s">
        <v>2821</v>
      </c>
      <c r="AT70" s="596">
        <v>19565</v>
      </c>
      <c r="AU70" s="596">
        <v>20000</v>
      </c>
      <c r="AV70" s="593">
        <f t="shared" ref="AV70:AV77" si="54">+AT70/AU70</f>
        <v>0.97824999999999995</v>
      </c>
      <c r="AW70" s="597" t="s">
        <v>3514</v>
      </c>
      <c r="AX70" s="639" t="s">
        <v>3515</v>
      </c>
      <c r="AY70" s="596"/>
      <c r="AZ70" s="596"/>
      <c r="BA70" s="593"/>
      <c r="BB70" s="601"/>
      <c r="BC70" s="602"/>
      <c r="BD70" s="596"/>
      <c r="BE70" s="596"/>
      <c r="BF70" s="593"/>
      <c r="BG70" s="593"/>
      <c r="BH70" s="603"/>
      <c r="BI70" s="599"/>
      <c r="BJ70" s="596"/>
      <c r="BK70" s="593"/>
      <c r="BL70" s="601"/>
      <c r="BM70" s="602"/>
      <c r="BN70" s="596"/>
      <c r="BO70" s="596"/>
      <c r="BP70" s="593"/>
      <c r="BQ70" s="593"/>
      <c r="BR70" s="603"/>
      <c r="BS70" s="599"/>
      <c r="BT70" s="596"/>
      <c r="BU70" s="593"/>
      <c r="BV70" s="593"/>
      <c r="BW70" s="603"/>
      <c r="BX70" s="596"/>
      <c r="BY70" s="596"/>
      <c r="BZ70" s="593"/>
      <c r="CA70" s="593"/>
      <c r="CB70" s="603"/>
      <c r="CC70" s="604"/>
      <c r="CE70" s="606">
        <f>(+U70+Z70+AE70+AJ70+AO70+AT70+AY70+BD70+BI70+BN70+BS70+BX70)/6</f>
        <v>16344.833333333334</v>
      </c>
      <c r="CF70" s="606">
        <f>(+V70+AA70+AF70+AK70+AP70+AU70+AZ70+BE70+BJ70+BO70+BT70+BY70)/6</f>
        <v>16666.666666666668</v>
      </c>
      <c r="CG70" s="607">
        <f t="shared" si="48"/>
        <v>0.98068999999999995</v>
      </c>
      <c r="CH70" s="607">
        <f t="shared" si="49"/>
        <v>0.98068999999999995</v>
      </c>
      <c r="CI70" s="607">
        <f t="shared" si="50"/>
        <v>1</v>
      </c>
      <c r="CJ70" s="607">
        <f t="shared" si="51"/>
        <v>0.98068999999999995</v>
      </c>
      <c r="CK70" s="615"/>
    </row>
    <row r="71" spans="1:89" s="605" customFormat="1" ht="201.75" customHeight="1" x14ac:dyDescent="0.25">
      <c r="B71" s="584" t="s">
        <v>221</v>
      </c>
      <c r="C71" s="585" t="s">
        <v>117</v>
      </c>
      <c r="D71" s="586" t="s">
        <v>2716</v>
      </c>
      <c r="E71" s="587" t="s">
        <v>3516</v>
      </c>
      <c r="F71" s="588" t="s">
        <v>3485</v>
      </c>
      <c r="G71" s="586" t="s">
        <v>3517</v>
      </c>
      <c r="H71" s="586" t="s">
        <v>3518</v>
      </c>
      <c r="I71" s="586" t="s">
        <v>3519</v>
      </c>
      <c r="J71" s="589" t="s">
        <v>2515</v>
      </c>
      <c r="K71" s="586" t="s">
        <v>3520</v>
      </c>
      <c r="L71" s="586" t="s">
        <v>3521</v>
      </c>
      <c r="M71" s="586" t="s">
        <v>3522</v>
      </c>
      <c r="N71" s="584" t="s">
        <v>2519</v>
      </c>
      <c r="O71" s="590" t="s">
        <v>3523</v>
      </c>
      <c r="P71" s="591" t="s">
        <v>1538</v>
      </c>
      <c r="Q71" s="592" t="s">
        <v>60</v>
      </c>
      <c r="R71" s="593">
        <v>0.73</v>
      </c>
      <c r="S71" s="594" t="s">
        <v>2519</v>
      </c>
      <c r="T71" s="595">
        <v>0.92</v>
      </c>
      <c r="U71" s="596"/>
      <c r="V71" s="596"/>
      <c r="W71" s="593"/>
      <c r="X71" s="597" t="s">
        <v>3524</v>
      </c>
      <c r="Y71" s="639" t="s">
        <v>2897</v>
      </c>
      <c r="Z71" s="596"/>
      <c r="AA71" s="596"/>
      <c r="AB71" s="593"/>
      <c r="AC71" s="636" t="s">
        <v>3525</v>
      </c>
      <c r="AD71" s="639" t="s">
        <v>2897</v>
      </c>
      <c r="AE71" s="596">
        <v>7521</v>
      </c>
      <c r="AF71" s="596">
        <v>19874</v>
      </c>
      <c r="AG71" s="593">
        <f t="shared" si="53"/>
        <v>0.37843413505082019</v>
      </c>
      <c r="AH71" s="597" t="s">
        <v>3526</v>
      </c>
      <c r="AI71" s="639" t="s">
        <v>3496</v>
      </c>
      <c r="AJ71" s="596"/>
      <c r="AK71" s="596"/>
      <c r="AL71" s="593"/>
      <c r="AM71" s="597" t="s">
        <v>3527</v>
      </c>
      <c r="AN71" s="639" t="s">
        <v>2769</v>
      </c>
      <c r="AO71" s="596"/>
      <c r="AP71" s="596"/>
      <c r="AQ71" s="593"/>
      <c r="AR71" s="597" t="s">
        <v>3528</v>
      </c>
      <c r="AS71" s="639" t="s">
        <v>2821</v>
      </c>
      <c r="AT71" s="596">
        <v>18633</v>
      </c>
      <c r="AU71" s="596">
        <v>22269</v>
      </c>
      <c r="AV71" s="593">
        <f t="shared" si="54"/>
        <v>0.83672369661861778</v>
      </c>
      <c r="AW71" s="597" t="s">
        <v>3529</v>
      </c>
      <c r="AX71" s="639" t="s">
        <v>3515</v>
      </c>
      <c r="AY71" s="596"/>
      <c r="AZ71" s="596"/>
      <c r="BA71" s="593"/>
      <c r="BB71" s="601"/>
      <c r="BC71" s="602"/>
      <c r="BD71" s="596"/>
      <c r="BE71" s="596"/>
      <c r="BF71" s="593"/>
      <c r="BG71" s="593"/>
      <c r="BH71" s="603"/>
      <c r="BI71" s="599"/>
      <c r="BJ71" s="596"/>
      <c r="BK71" s="593"/>
      <c r="BL71" s="601"/>
      <c r="BM71" s="602"/>
      <c r="BN71" s="596"/>
      <c r="BO71" s="596"/>
      <c r="BP71" s="593"/>
      <c r="BQ71" s="593"/>
      <c r="BR71" s="603"/>
      <c r="BS71" s="599"/>
      <c r="BT71" s="596"/>
      <c r="BU71" s="593"/>
      <c r="BV71" s="593"/>
      <c r="BW71" s="603"/>
      <c r="BX71" s="596"/>
      <c r="BY71" s="596"/>
      <c r="BZ71" s="593"/>
      <c r="CA71" s="593"/>
      <c r="CB71" s="603"/>
      <c r="CC71" s="604"/>
      <c r="CE71" s="606">
        <f>AT71</f>
        <v>18633</v>
      </c>
      <c r="CF71" s="606">
        <f>AU71</f>
        <v>22269</v>
      </c>
      <c r="CG71" s="607">
        <f t="shared" si="48"/>
        <v>0.83672369661861778</v>
      </c>
      <c r="CH71" s="607">
        <f t="shared" si="49"/>
        <v>0.83672369661861778</v>
      </c>
      <c r="CI71" s="607">
        <f t="shared" si="50"/>
        <v>0.92</v>
      </c>
      <c r="CJ71" s="607">
        <f t="shared" si="51"/>
        <v>0.90948227893328015</v>
      </c>
      <c r="CK71" s="608"/>
    </row>
    <row r="72" spans="1:89" s="605" customFormat="1" ht="199.5" customHeight="1" x14ac:dyDescent="0.25">
      <c r="B72" s="584" t="s">
        <v>221</v>
      </c>
      <c r="C72" s="585" t="s">
        <v>117</v>
      </c>
      <c r="D72" s="586" t="s">
        <v>2716</v>
      </c>
      <c r="E72" s="587" t="s">
        <v>3530</v>
      </c>
      <c r="F72" s="588" t="s">
        <v>3485</v>
      </c>
      <c r="G72" s="586" t="s">
        <v>3531</v>
      </c>
      <c r="H72" s="586" t="s">
        <v>3532</v>
      </c>
      <c r="I72" s="586" t="s">
        <v>3533</v>
      </c>
      <c r="J72" s="589" t="s">
        <v>2585</v>
      </c>
      <c r="K72" s="586" t="s">
        <v>3534</v>
      </c>
      <c r="L72" s="586" t="s">
        <v>3535</v>
      </c>
      <c r="M72" s="586" t="s">
        <v>3536</v>
      </c>
      <c r="N72" s="584" t="s">
        <v>2519</v>
      </c>
      <c r="O72" s="590" t="s">
        <v>3537</v>
      </c>
      <c r="P72" s="591" t="s">
        <v>1517</v>
      </c>
      <c r="Q72" s="592" t="s">
        <v>30</v>
      </c>
      <c r="R72" s="593">
        <v>1.1499999999999999</v>
      </c>
      <c r="S72" s="594" t="s">
        <v>2519</v>
      </c>
      <c r="T72" s="595">
        <v>1</v>
      </c>
      <c r="U72" s="596">
        <v>493</v>
      </c>
      <c r="V72" s="596">
        <v>540</v>
      </c>
      <c r="W72" s="593">
        <f>+U72/V72</f>
        <v>0.91296296296296298</v>
      </c>
      <c r="X72" s="597" t="s">
        <v>3538</v>
      </c>
      <c r="Y72" s="639" t="s">
        <v>3496</v>
      </c>
      <c r="Z72" s="596">
        <v>470</v>
      </c>
      <c r="AA72" s="596">
        <v>540</v>
      </c>
      <c r="AB72" s="593">
        <f>+Z72/AA72</f>
        <v>0.87037037037037035</v>
      </c>
      <c r="AC72" s="636" t="s">
        <v>3539</v>
      </c>
      <c r="AD72" s="639" t="s">
        <v>3496</v>
      </c>
      <c r="AE72" s="596">
        <v>458</v>
      </c>
      <c r="AF72" s="596">
        <v>540</v>
      </c>
      <c r="AG72" s="593">
        <f t="shared" si="53"/>
        <v>0.8481481481481481</v>
      </c>
      <c r="AH72" s="597" t="s">
        <v>3540</v>
      </c>
      <c r="AI72" s="639" t="s">
        <v>3496</v>
      </c>
      <c r="AJ72" s="677">
        <v>446</v>
      </c>
      <c r="AK72" s="677">
        <v>540</v>
      </c>
      <c r="AL72" s="678">
        <f>+AJ72/AK72</f>
        <v>0.82592592592592595</v>
      </c>
      <c r="AM72" s="704" t="s">
        <v>3541</v>
      </c>
      <c r="AN72" s="639" t="s">
        <v>2769</v>
      </c>
      <c r="AO72" s="596">
        <v>454</v>
      </c>
      <c r="AP72" s="596">
        <v>540</v>
      </c>
      <c r="AQ72" s="593">
        <f>+AO72/AP72</f>
        <v>0.84074074074074079</v>
      </c>
      <c r="AR72" s="636" t="s">
        <v>3542</v>
      </c>
      <c r="AS72" s="639" t="s">
        <v>2788</v>
      </c>
      <c r="AT72" s="596">
        <v>476</v>
      </c>
      <c r="AU72" s="596">
        <v>540</v>
      </c>
      <c r="AV72" s="593">
        <f t="shared" si="54"/>
        <v>0.88148148148148153</v>
      </c>
      <c r="AW72" s="636" t="s">
        <v>3543</v>
      </c>
      <c r="AX72" s="639" t="s">
        <v>3544</v>
      </c>
      <c r="AY72" s="596"/>
      <c r="AZ72" s="596"/>
      <c r="BA72" s="593"/>
      <c r="BB72" s="601"/>
      <c r="BC72" s="602"/>
      <c r="BD72" s="596"/>
      <c r="BE72" s="596"/>
      <c r="BF72" s="593"/>
      <c r="BG72" s="593"/>
      <c r="BH72" s="603"/>
      <c r="BI72" s="599"/>
      <c r="BJ72" s="596"/>
      <c r="BK72" s="593"/>
      <c r="BL72" s="601"/>
      <c r="BM72" s="602"/>
      <c r="BN72" s="596"/>
      <c r="BO72" s="596"/>
      <c r="BP72" s="593"/>
      <c r="BQ72" s="593"/>
      <c r="BR72" s="603"/>
      <c r="BS72" s="599"/>
      <c r="BT72" s="596"/>
      <c r="BU72" s="593"/>
      <c r="BV72" s="593"/>
      <c r="BW72" s="603"/>
      <c r="BX72" s="596"/>
      <c r="BY72" s="596"/>
      <c r="BZ72" s="593"/>
      <c r="CA72" s="593"/>
      <c r="CB72" s="603"/>
      <c r="CC72" s="604"/>
      <c r="CE72" s="608">
        <f>(+U72+Z72+AE72+AJ72+AO72+AT72+AY72+BD72+BI72+BN72+BS72+BX72)/6</f>
        <v>466.16666666666669</v>
      </c>
      <c r="CF72" s="608">
        <f>(+V72+AA72+AF72+AK72+AP72+AU72+AZ72+BE72+BJ72+BO72+BT72+BY72)/6</f>
        <v>540</v>
      </c>
      <c r="CG72" s="607">
        <f t="shared" si="48"/>
        <v>0.8632716049382716</v>
      </c>
      <c r="CH72" s="607">
        <f t="shared" si="49"/>
        <v>0.8632716049382716</v>
      </c>
      <c r="CI72" s="607">
        <f t="shared" si="50"/>
        <v>1</v>
      </c>
      <c r="CJ72" s="607">
        <f t="shared" si="51"/>
        <v>0.8632716049382716</v>
      </c>
      <c r="CK72" s="608"/>
    </row>
    <row r="73" spans="1:89" s="605" customFormat="1" ht="201" customHeight="1" x14ac:dyDescent="0.25">
      <c r="B73" s="584" t="s">
        <v>221</v>
      </c>
      <c r="C73" s="585" t="s">
        <v>117</v>
      </c>
      <c r="D73" s="586" t="s">
        <v>2716</v>
      </c>
      <c r="E73" s="587" t="s">
        <v>3545</v>
      </c>
      <c r="F73" s="588" t="s">
        <v>3485</v>
      </c>
      <c r="G73" s="586" t="s">
        <v>3546</v>
      </c>
      <c r="H73" s="586" t="s">
        <v>3547</v>
      </c>
      <c r="I73" s="586" t="s">
        <v>3548</v>
      </c>
      <c r="J73" s="589" t="s">
        <v>2515</v>
      </c>
      <c r="K73" s="586" t="s">
        <v>3549</v>
      </c>
      <c r="L73" s="586" t="s">
        <v>3521</v>
      </c>
      <c r="M73" s="586" t="s">
        <v>3550</v>
      </c>
      <c r="N73" s="584" t="s">
        <v>2519</v>
      </c>
      <c r="O73" s="590" t="s">
        <v>3551</v>
      </c>
      <c r="P73" s="591" t="s">
        <v>1538</v>
      </c>
      <c r="Q73" s="592" t="s">
        <v>60</v>
      </c>
      <c r="R73" s="593">
        <v>0.78</v>
      </c>
      <c r="S73" s="594" t="s">
        <v>2519</v>
      </c>
      <c r="T73" s="595">
        <v>0.9</v>
      </c>
      <c r="U73" s="596"/>
      <c r="V73" s="596"/>
      <c r="W73" s="593"/>
      <c r="X73" s="597" t="s">
        <v>3552</v>
      </c>
      <c r="Y73" s="639" t="s">
        <v>2897</v>
      </c>
      <c r="Z73" s="596"/>
      <c r="AA73" s="596"/>
      <c r="AB73" s="593"/>
      <c r="AC73" s="636" t="s">
        <v>3553</v>
      </c>
      <c r="AD73" s="639" t="s">
        <v>2897</v>
      </c>
      <c r="AE73" s="596">
        <v>372</v>
      </c>
      <c r="AF73" s="596">
        <v>514</v>
      </c>
      <c r="AG73" s="593">
        <f t="shared" si="53"/>
        <v>0.72373540856031127</v>
      </c>
      <c r="AH73" s="597" t="s">
        <v>3554</v>
      </c>
      <c r="AI73" s="639" t="s">
        <v>3496</v>
      </c>
      <c r="AJ73" s="596"/>
      <c r="AK73" s="596"/>
      <c r="AL73" s="593"/>
      <c r="AM73" s="679" t="s">
        <v>3555</v>
      </c>
      <c r="AN73" s="639" t="s">
        <v>2769</v>
      </c>
      <c r="AO73" s="596"/>
      <c r="AP73" s="596"/>
      <c r="AQ73" s="593"/>
      <c r="AR73" s="600" t="s">
        <v>3556</v>
      </c>
      <c r="AS73" s="639" t="s">
        <v>2821</v>
      </c>
      <c r="AT73" s="596">
        <v>391</v>
      </c>
      <c r="AU73" s="596">
        <v>630</v>
      </c>
      <c r="AV73" s="593">
        <f t="shared" si="54"/>
        <v>0.62063492063492065</v>
      </c>
      <c r="AW73" s="600" t="s">
        <v>3557</v>
      </c>
      <c r="AX73" s="639" t="s">
        <v>3558</v>
      </c>
      <c r="AY73" s="596"/>
      <c r="AZ73" s="596"/>
      <c r="BA73" s="593"/>
      <c r="BB73" s="601"/>
      <c r="BC73" s="602"/>
      <c r="BD73" s="596"/>
      <c r="BE73" s="596"/>
      <c r="BF73" s="593"/>
      <c r="BG73" s="593"/>
      <c r="BH73" s="603"/>
      <c r="BI73" s="599"/>
      <c r="BJ73" s="596"/>
      <c r="BK73" s="593"/>
      <c r="BL73" s="601"/>
      <c r="BM73" s="602"/>
      <c r="BN73" s="596"/>
      <c r="BO73" s="596"/>
      <c r="BP73" s="593"/>
      <c r="BQ73" s="593"/>
      <c r="BR73" s="603"/>
      <c r="BS73" s="599"/>
      <c r="BT73" s="596"/>
      <c r="BU73" s="593"/>
      <c r="BV73" s="593"/>
      <c r="BW73" s="603"/>
      <c r="BX73" s="596"/>
      <c r="BY73" s="596"/>
      <c r="BZ73" s="593"/>
      <c r="CA73" s="593"/>
      <c r="CB73" s="603"/>
      <c r="CC73" s="604"/>
      <c r="CE73" s="608">
        <f>AT73</f>
        <v>391</v>
      </c>
      <c r="CF73" s="608">
        <f>AU73</f>
        <v>630</v>
      </c>
      <c r="CG73" s="607">
        <f t="shared" si="48"/>
        <v>0.62063492063492065</v>
      </c>
      <c r="CH73" s="607">
        <f t="shared" si="49"/>
        <v>0.62063492063492065</v>
      </c>
      <c r="CI73" s="607">
        <f t="shared" si="50"/>
        <v>0.9</v>
      </c>
      <c r="CJ73" s="607">
        <f t="shared" si="51"/>
        <v>0.68959435626102294</v>
      </c>
      <c r="CK73" s="608"/>
    </row>
    <row r="74" spans="1:89" s="605" customFormat="1" ht="199.5" customHeight="1" x14ac:dyDescent="0.25">
      <c r="B74" s="584" t="s">
        <v>221</v>
      </c>
      <c r="C74" s="585" t="s">
        <v>117</v>
      </c>
      <c r="D74" s="586" t="s">
        <v>2716</v>
      </c>
      <c r="E74" s="587" t="s">
        <v>3559</v>
      </c>
      <c r="F74" s="588" t="s">
        <v>3485</v>
      </c>
      <c r="G74" s="586" t="s">
        <v>3560</v>
      </c>
      <c r="H74" s="586" t="s">
        <v>3561</v>
      </c>
      <c r="I74" s="586" t="s">
        <v>3562</v>
      </c>
      <c r="J74" s="589" t="s">
        <v>2515</v>
      </c>
      <c r="K74" s="586" t="s">
        <v>3563</v>
      </c>
      <c r="L74" s="586" t="s">
        <v>3564</v>
      </c>
      <c r="M74" s="586" t="s">
        <v>3565</v>
      </c>
      <c r="N74" s="584" t="s">
        <v>2519</v>
      </c>
      <c r="O74" s="590" t="s">
        <v>3566</v>
      </c>
      <c r="P74" s="591" t="s">
        <v>3567</v>
      </c>
      <c r="Q74" s="592" t="s">
        <v>60</v>
      </c>
      <c r="R74" s="593">
        <v>0.25</v>
      </c>
      <c r="S74" s="594" t="s">
        <v>2519</v>
      </c>
      <c r="T74" s="595">
        <v>0.4</v>
      </c>
      <c r="U74" s="596"/>
      <c r="V74" s="596"/>
      <c r="W74" s="593"/>
      <c r="X74" s="597" t="s">
        <v>3568</v>
      </c>
      <c r="Y74" s="639" t="s">
        <v>2897</v>
      </c>
      <c r="Z74" s="596">
        <v>13</v>
      </c>
      <c r="AA74" s="596">
        <v>102</v>
      </c>
      <c r="AB74" s="593">
        <f>+Z74/AA74</f>
        <v>0.12745098039215685</v>
      </c>
      <c r="AC74" s="636" t="s">
        <v>3569</v>
      </c>
      <c r="AD74" s="639" t="s">
        <v>3496</v>
      </c>
      <c r="AE74" s="596"/>
      <c r="AF74" s="596"/>
      <c r="AG74" s="593"/>
      <c r="AH74" s="597" t="s">
        <v>3570</v>
      </c>
      <c r="AI74" s="639" t="s">
        <v>3496</v>
      </c>
      <c r="AJ74" s="596">
        <v>54</v>
      </c>
      <c r="AK74" s="596">
        <v>175</v>
      </c>
      <c r="AL74" s="593">
        <f>+AJ74/AK74</f>
        <v>0.30857142857142855</v>
      </c>
      <c r="AM74" s="636" t="s">
        <v>3571</v>
      </c>
      <c r="AN74" s="639" t="s">
        <v>2769</v>
      </c>
      <c r="AO74" s="596"/>
      <c r="AP74" s="596"/>
      <c r="AQ74" s="593"/>
      <c r="AR74" s="600" t="s">
        <v>3572</v>
      </c>
      <c r="AS74" s="639" t="s">
        <v>2821</v>
      </c>
      <c r="AT74" s="596">
        <v>107</v>
      </c>
      <c r="AU74" s="596">
        <v>221</v>
      </c>
      <c r="AV74" s="593">
        <f t="shared" si="54"/>
        <v>0.48416289592760181</v>
      </c>
      <c r="AW74" s="600" t="s">
        <v>3573</v>
      </c>
      <c r="AX74" s="639" t="s">
        <v>3574</v>
      </c>
      <c r="AY74" s="596"/>
      <c r="AZ74" s="596"/>
      <c r="BA74" s="593"/>
      <c r="BB74" s="601"/>
      <c r="BC74" s="602"/>
      <c r="BD74" s="596"/>
      <c r="BE74" s="596"/>
      <c r="BF74" s="593"/>
      <c r="BG74" s="593"/>
      <c r="BH74" s="603"/>
      <c r="BI74" s="599"/>
      <c r="BJ74" s="596"/>
      <c r="BK74" s="593"/>
      <c r="BL74" s="601"/>
      <c r="BM74" s="602"/>
      <c r="BN74" s="596"/>
      <c r="BO74" s="596"/>
      <c r="BP74" s="593"/>
      <c r="BQ74" s="593"/>
      <c r="BR74" s="603"/>
      <c r="BS74" s="599"/>
      <c r="BT74" s="596"/>
      <c r="BU74" s="593"/>
      <c r="BV74" s="593"/>
      <c r="BW74" s="603"/>
      <c r="BX74" s="596"/>
      <c r="BY74" s="596"/>
      <c r="BZ74" s="593"/>
      <c r="CA74" s="593"/>
      <c r="CB74" s="603"/>
      <c r="CC74" s="604"/>
      <c r="CE74" s="608">
        <f>AT74</f>
        <v>107</v>
      </c>
      <c r="CF74" s="608">
        <f>AU74</f>
        <v>221</v>
      </c>
      <c r="CG74" s="607">
        <f t="shared" si="48"/>
        <v>0.48416289592760181</v>
      </c>
      <c r="CH74" s="607">
        <f t="shared" si="49"/>
        <v>0.48416289592760181</v>
      </c>
      <c r="CI74" s="607">
        <f t="shared" si="50"/>
        <v>0.4</v>
      </c>
      <c r="CJ74" s="607">
        <f t="shared" si="51"/>
        <v>1.2104072398190044</v>
      </c>
      <c r="CK74" s="608"/>
    </row>
    <row r="75" spans="1:89" s="605" customFormat="1" ht="201.75" customHeight="1" x14ac:dyDescent="0.25">
      <c r="B75" s="584" t="s">
        <v>221</v>
      </c>
      <c r="C75" s="585" t="s">
        <v>117</v>
      </c>
      <c r="D75" s="586" t="s">
        <v>2716</v>
      </c>
      <c r="E75" s="587" t="s">
        <v>3575</v>
      </c>
      <c r="F75" s="588" t="s">
        <v>3485</v>
      </c>
      <c r="G75" s="586" t="s">
        <v>3576</v>
      </c>
      <c r="H75" s="586" t="s">
        <v>3577</v>
      </c>
      <c r="I75" s="586" t="s">
        <v>3578</v>
      </c>
      <c r="J75" s="589" t="s">
        <v>2585</v>
      </c>
      <c r="K75" s="586" t="s">
        <v>3579</v>
      </c>
      <c r="L75" s="586" t="s">
        <v>3580</v>
      </c>
      <c r="M75" s="586" t="s">
        <v>3581</v>
      </c>
      <c r="N75" s="584" t="s">
        <v>2519</v>
      </c>
      <c r="O75" s="590" t="s">
        <v>3582</v>
      </c>
      <c r="P75" s="591" t="s">
        <v>1517</v>
      </c>
      <c r="Q75" s="592" t="s">
        <v>60</v>
      </c>
      <c r="R75" s="593">
        <v>0.22</v>
      </c>
      <c r="S75" s="594" t="s">
        <v>2519</v>
      </c>
      <c r="T75" s="595">
        <v>0.18</v>
      </c>
      <c r="U75" s="596">
        <v>0</v>
      </c>
      <c r="V75" s="596">
        <v>0</v>
      </c>
      <c r="W75" s="593">
        <v>1</v>
      </c>
      <c r="X75" s="597" t="s">
        <v>3583</v>
      </c>
      <c r="Y75" s="639" t="s">
        <v>3496</v>
      </c>
      <c r="Z75" s="596"/>
      <c r="AA75" s="596"/>
      <c r="AB75" s="593"/>
      <c r="AC75" s="636" t="s">
        <v>3584</v>
      </c>
      <c r="AD75" s="639" t="s">
        <v>3496</v>
      </c>
      <c r="AE75" s="596">
        <v>0</v>
      </c>
      <c r="AF75" s="596">
        <v>0</v>
      </c>
      <c r="AG75" s="593">
        <v>0</v>
      </c>
      <c r="AH75" s="597" t="s">
        <v>3585</v>
      </c>
      <c r="AI75" s="639" t="s">
        <v>3496</v>
      </c>
      <c r="AJ75" s="596">
        <v>0</v>
      </c>
      <c r="AK75" s="596">
        <v>0</v>
      </c>
      <c r="AL75" s="593">
        <v>0</v>
      </c>
      <c r="AM75" s="597" t="s">
        <v>3586</v>
      </c>
      <c r="AN75" s="639" t="s">
        <v>2769</v>
      </c>
      <c r="AO75" s="596">
        <v>0</v>
      </c>
      <c r="AP75" s="596">
        <v>0</v>
      </c>
      <c r="AQ75" s="593">
        <v>0</v>
      </c>
      <c r="AR75" s="598" t="s">
        <v>3587</v>
      </c>
      <c r="AS75" s="639" t="s">
        <v>3588</v>
      </c>
      <c r="AT75" s="596">
        <v>0</v>
      </c>
      <c r="AU75" s="596">
        <v>0</v>
      </c>
      <c r="AV75" s="593">
        <v>0</v>
      </c>
      <c r="AW75" s="598" t="s">
        <v>3589</v>
      </c>
      <c r="AX75" s="639" t="s">
        <v>3590</v>
      </c>
      <c r="AY75" s="596"/>
      <c r="AZ75" s="596"/>
      <c r="BA75" s="593"/>
      <c r="BB75" s="601"/>
      <c r="BC75" s="602"/>
      <c r="BD75" s="596"/>
      <c r="BE75" s="596"/>
      <c r="BF75" s="593"/>
      <c r="BG75" s="593"/>
      <c r="BH75" s="603"/>
      <c r="BI75" s="599"/>
      <c r="BJ75" s="596"/>
      <c r="BK75" s="593"/>
      <c r="BL75" s="601"/>
      <c r="BM75" s="602"/>
      <c r="BN75" s="596"/>
      <c r="BO75" s="596"/>
      <c r="BP75" s="593"/>
      <c r="BQ75" s="593"/>
      <c r="BR75" s="603"/>
      <c r="BS75" s="599"/>
      <c r="BT75" s="596"/>
      <c r="BU75" s="593"/>
      <c r="BV75" s="593"/>
      <c r="BW75" s="603"/>
      <c r="BX75" s="596"/>
      <c r="BY75" s="596"/>
      <c r="BZ75" s="593"/>
      <c r="CA75" s="593"/>
      <c r="CB75" s="603"/>
      <c r="CC75" s="604"/>
      <c r="CE75" s="608">
        <f>AO75</f>
        <v>0</v>
      </c>
      <c r="CF75" s="608">
        <f>AP75</f>
        <v>0</v>
      </c>
      <c r="CG75" s="607">
        <v>0</v>
      </c>
      <c r="CH75" s="607">
        <f t="shared" si="49"/>
        <v>0</v>
      </c>
      <c r="CI75" s="607">
        <f t="shared" si="50"/>
        <v>0.18</v>
      </c>
      <c r="CJ75" s="607">
        <f t="shared" si="51"/>
        <v>0</v>
      </c>
      <c r="CK75" s="615"/>
    </row>
    <row r="76" spans="1:89" s="605" customFormat="1" ht="276" x14ac:dyDescent="0.25">
      <c r="B76" s="584" t="s">
        <v>221</v>
      </c>
      <c r="C76" s="585" t="s">
        <v>117</v>
      </c>
      <c r="D76" s="586" t="s">
        <v>2716</v>
      </c>
      <c r="E76" s="587" t="s">
        <v>3591</v>
      </c>
      <c r="F76" s="588" t="s">
        <v>3485</v>
      </c>
      <c r="G76" s="586" t="s">
        <v>3592</v>
      </c>
      <c r="H76" s="586" t="s">
        <v>3593</v>
      </c>
      <c r="I76" s="586" t="s">
        <v>3594</v>
      </c>
      <c r="J76" s="589" t="s">
        <v>2585</v>
      </c>
      <c r="K76" s="586" t="s">
        <v>3595</v>
      </c>
      <c r="L76" s="586" t="s">
        <v>3596</v>
      </c>
      <c r="M76" s="586" t="s">
        <v>3597</v>
      </c>
      <c r="N76" s="584" t="s">
        <v>2519</v>
      </c>
      <c r="O76" s="590" t="s">
        <v>3598</v>
      </c>
      <c r="P76" s="591" t="s">
        <v>1517</v>
      </c>
      <c r="Q76" s="592" t="s">
        <v>60</v>
      </c>
      <c r="R76" s="593">
        <v>7.0000000000000007E-2</v>
      </c>
      <c r="S76" s="594" t="s">
        <v>2519</v>
      </c>
      <c r="T76" s="595">
        <v>0.25</v>
      </c>
      <c r="U76" s="596"/>
      <c r="V76" s="596"/>
      <c r="W76" s="593"/>
      <c r="X76" s="597" t="s">
        <v>3599</v>
      </c>
      <c r="Y76" s="639" t="s">
        <v>3496</v>
      </c>
      <c r="Z76" s="596">
        <v>14</v>
      </c>
      <c r="AA76" s="596">
        <v>1336</v>
      </c>
      <c r="AB76" s="593">
        <f>+Z76/AA76</f>
        <v>1.0479041916167664E-2</v>
      </c>
      <c r="AC76" s="636" t="s">
        <v>3600</v>
      </c>
      <c r="AD76" s="639" t="s">
        <v>3496</v>
      </c>
      <c r="AE76" s="596">
        <v>57</v>
      </c>
      <c r="AF76" s="596">
        <v>1336</v>
      </c>
      <c r="AG76" s="593">
        <f>+AE76/AF76</f>
        <v>4.2664670658682638E-2</v>
      </c>
      <c r="AH76" s="597" t="s">
        <v>3601</v>
      </c>
      <c r="AI76" s="639" t="s">
        <v>3496</v>
      </c>
      <c r="AJ76" s="596">
        <v>130</v>
      </c>
      <c r="AK76" s="596">
        <v>1336</v>
      </c>
      <c r="AL76" s="593">
        <f>+AJ76/AK76</f>
        <v>9.730538922155689E-2</v>
      </c>
      <c r="AM76" s="597" t="s">
        <v>3602</v>
      </c>
      <c r="AN76" s="639" t="s">
        <v>2769</v>
      </c>
      <c r="AO76" s="596">
        <v>186</v>
      </c>
      <c r="AP76" s="596">
        <v>1336</v>
      </c>
      <c r="AQ76" s="593">
        <f>+AO76/AP76</f>
        <v>0.13922155688622753</v>
      </c>
      <c r="AR76" s="598" t="s">
        <v>3603</v>
      </c>
      <c r="AS76" s="639" t="s">
        <v>2821</v>
      </c>
      <c r="AT76" s="596">
        <v>204</v>
      </c>
      <c r="AU76" s="596">
        <v>1344</v>
      </c>
      <c r="AV76" s="593">
        <f t="shared" si="54"/>
        <v>0.15178571428571427</v>
      </c>
      <c r="AW76" s="598" t="s">
        <v>3604</v>
      </c>
      <c r="AX76" s="639" t="s">
        <v>3515</v>
      </c>
      <c r="AY76" s="596"/>
      <c r="AZ76" s="596"/>
      <c r="BA76" s="593"/>
      <c r="BB76" s="601"/>
      <c r="BC76" s="602"/>
      <c r="BD76" s="596"/>
      <c r="BE76" s="596"/>
      <c r="BF76" s="593"/>
      <c r="BG76" s="593"/>
      <c r="BH76" s="603"/>
      <c r="BI76" s="599"/>
      <c r="BJ76" s="596"/>
      <c r="BK76" s="593"/>
      <c r="BL76" s="601"/>
      <c r="BM76" s="602"/>
      <c r="BN76" s="596"/>
      <c r="BO76" s="596"/>
      <c r="BP76" s="593"/>
      <c r="BQ76" s="593"/>
      <c r="BR76" s="603"/>
      <c r="BS76" s="599"/>
      <c r="BT76" s="596"/>
      <c r="BU76" s="593"/>
      <c r="BV76" s="593"/>
      <c r="BW76" s="603"/>
      <c r="BX76" s="596"/>
      <c r="BY76" s="596"/>
      <c r="BZ76" s="593"/>
      <c r="CA76" s="593"/>
      <c r="CB76" s="603"/>
      <c r="CC76" s="604"/>
      <c r="CE76" s="606">
        <f>AT76</f>
        <v>204</v>
      </c>
      <c r="CF76" s="606">
        <f>AU76</f>
        <v>1344</v>
      </c>
      <c r="CG76" s="607">
        <f>+CE76/CF76</f>
        <v>0.15178571428571427</v>
      </c>
      <c r="CH76" s="607">
        <f>+CG76</f>
        <v>0.15178571428571427</v>
      </c>
      <c r="CI76" s="607">
        <f>+T76</f>
        <v>0.25</v>
      </c>
      <c r="CJ76" s="607">
        <f>+CH76/CI76</f>
        <v>0.6071428571428571</v>
      </c>
      <c r="CK76" s="615"/>
    </row>
    <row r="77" spans="1:89" s="605" customFormat="1" ht="240" x14ac:dyDescent="0.25">
      <c r="B77" s="584" t="s">
        <v>221</v>
      </c>
      <c r="C77" s="585" t="s">
        <v>117</v>
      </c>
      <c r="D77" s="586" t="s">
        <v>2716</v>
      </c>
      <c r="E77" s="587" t="s">
        <v>3605</v>
      </c>
      <c r="F77" s="588" t="s">
        <v>3485</v>
      </c>
      <c r="G77" s="586" t="s">
        <v>3606</v>
      </c>
      <c r="H77" s="586" t="s">
        <v>3607</v>
      </c>
      <c r="I77" s="586" t="s">
        <v>3608</v>
      </c>
      <c r="J77" s="589" t="s">
        <v>2585</v>
      </c>
      <c r="K77" s="586" t="s">
        <v>3609</v>
      </c>
      <c r="L77" s="586" t="s">
        <v>3610</v>
      </c>
      <c r="M77" s="586" t="s">
        <v>3611</v>
      </c>
      <c r="N77" s="584" t="s">
        <v>2519</v>
      </c>
      <c r="O77" s="590" t="s">
        <v>3612</v>
      </c>
      <c r="P77" s="591" t="s">
        <v>1517</v>
      </c>
      <c r="Q77" s="592" t="s">
        <v>30</v>
      </c>
      <c r="R77" s="593">
        <v>0.82</v>
      </c>
      <c r="S77" s="594" t="s">
        <v>2519</v>
      </c>
      <c r="T77" s="595">
        <v>0.85</v>
      </c>
      <c r="U77" s="596">
        <v>18629</v>
      </c>
      <c r="V77" s="596">
        <v>83030</v>
      </c>
      <c r="W77" s="593">
        <f>+U77/V77</f>
        <v>0.22436468746236299</v>
      </c>
      <c r="X77" s="597" t="s">
        <v>3613</v>
      </c>
      <c r="Y77" s="639" t="s">
        <v>3496</v>
      </c>
      <c r="Z77" s="596">
        <v>26972</v>
      </c>
      <c r="AA77" s="596">
        <v>45240</v>
      </c>
      <c r="AB77" s="593">
        <f>+Z77/AA77</f>
        <v>0.59619805481874444</v>
      </c>
      <c r="AC77" s="636" t="s">
        <v>3614</v>
      </c>
      <c r="AD77" s="639" t="s">
        <v>3496</v>
      </c>
      <c r="AE77" s="596">
        <v>35785</v>
      </c>
      <c r="AF77" s="596">
        <v>48346</v>
      </c>
      <c r="AG77" s="593">
        <f>+AE77/AF77</f>
        <v>0.74018533074090931</v>
      </c>
      <c r="AH77" s="597" t="s">
        <v>3615</v>
      </c>
      <c r="AI77" s="639" t="s">
        <v>3496</v>
      </c>
      <c r="AJ77" s="596">
        <v>38220</v>
      </c>
      <c r="AK77" s="596">
        <v>48417</v>
      </c>
      <c r="AL77" s="593">
        <f>+AJ77/AK77</f>
        <v>0.78939215564780962</v>
      </c>
      <c r="AM77" s="598" t="s">
        <v>3616</v>
      </c>
      <c r="AN77" s="639" t="s">
        <v>2769</v>
      </c>
      <c r="AO77" s="596">
        <v>41021</v>
      </c>
      <c r="AP77" s="596">
        <v>48543</v>
      </c>
      <c r="AQ77" s="593">
        <f>+AO77/AP77</f>
        <v>0.8450445996333148</v>
      </c>
      <c r="AR77" s="598" t="s">
        <v>3617</v>
      </c>
      <c r="AS77" s="639" t="s">
        <v>2771</v>
      </c>
      <c r="AT77" s="596">
        <v>41514</v>
      </c>
      <c r="AU77" s="596">
        <v>48611</v>
      </c>
      <c r="AV77" s="593">
        <f t="shared" si="54"/>
        <v>0.85400423772397194</v>
      </c>
      <c r="AW77" s="598" t="s">
        <v>3618</v>
      </c>
      <c r="AX77" s="639" t="s">
        <v>3515</v>
      </c>
      <c r="AY77" s="599"/>
      <c r="AZ77" s="596"/>
      <c r="BA77" s="593"/>
      <c r="BB77" s="601"/>
      <c r="BC77" s="602"/>
      <c r="BD77" s="596"/>
      <c r="BE77" s="596"/>
      <c r="BF77" s="593"/>
      <c r="BG77" s="593"/>
      <c r="BH77" s="603"/>
      <c r="BI77" s="599"/>
      <c r="BJ77" s="596"/>
      <c r="BK77" s="593"/>
      <c r="BL77" s="601"/>
      <c r="BM77" s="602"/>
      <c r="BN77" s="596"/>
      <c r="BO77" s="596"/>
      <c r="BP77" s="593"/>
      <c r="BQ77" s="593"/>
      <c r="BR77" s="603"/>
      <c r="BS77" s="599"/>
      <c r="BT77" s="596"/>
      <c r="BU77" s="593"/>
      <c r="BV77" s="593"/>
      <c r="BW77" s="603"/>
      <c r="BX77" s="596"/>
      <c r="BY77" s="596"/>
      <c r="BZ77" s="593"/>
      <c r="CA77" s="593"/>
      <c r="CB77" s="603"/>
      <c r="CC77" s="604"/>
      <c r="CE77" s="606">
        <f>(+U77+Z77+AE77+AJ77+AO77+AT77+AY77+BD77+BI77+BN77+BS77+BX77)/6</f>
        <v>33690.166666666664</v>
      </c>
      <c r="CF77" s="606">
        <f>(+V77+AA77+AF77+AK77+AP77+AU77+AZ77+BE77+BJ77+BO77+BT77+BY77)/6</f>
        <v>53697.833333333336</v>
      </c>
      <c r="CG77" s="607">
        <f>+CE77/CF77</f>
        <v>0.6274027195386529</v>
      </c>
      <c r="CH77" s="607">
        <f>+CG77</f>
        <v>0.6274027195386529</v>
      </c>
      <c r="CI77" s="607">
        <f>+T77</f>
        <v>0.85</v>
      </c>
      <c r="CJ77" s="607">
        <f>+CH77/CI77</f>
        <v>0.73812084651606225</v>
      </c>
      <c r="CK77" s="608"/>
    </row>
    <row r="78" spans="1:89" s="734" customFormat="1" ht="204" x14ac:dyDescent="0.2">
      <c r="A78" s="724"/>
      <c r="B78" s="584" t="s">
        <v>221</v>
      </c>
      <c r="C78" s="585" t="s">
        <v>128</v>
      </c>
      <c r="D78" s="586" t="s">
        <v>2716</v>
      </c>
      <c r="E78" s="587" t="s">
        <v>3619</v>
      </c>
      <c r="F78" s="588" t="s">
        <v>2884</v>
      </c>
      <c r="G78" s="586" t="s">
        <v>3620</v>
      </c>
      <c r="H78" s="586" t="s">
        <v>3621</v>
      </c>
      <c r="I78" s="586" t="s">
        <v>3622</v>
      </c>
      <c r="J78" s="589" t="s">
        <v>2585</v>
      </c>
      <c r="K78" s="586" t="s">
        <v>3623</v>
      </c>
      <c r="L78" s="586" t="s">
        <v>3624</v>
      </c>
      <c r="M78" s="586" t="s">
        <v>3625</v>
      </c>
      <c r="N78" s="584" t="s">
        <v>2519</v>
      </c>
      <c r="O78" s="590" t="s">
        <v>3626</v>
      </c>
      <c r="P78" s="591" t="s">
        <v>1538</v>
      </c>
      <c r="Q78" s="592" t="s">
        <v>30</v>
      </c>
      <c r="R78" s="593">
        <v>0.995</v>
      </c>
      <c r="S78" s="594" t="s">
        <v>2519</v>
      </c>
      <c r="T78" s="595">
        <v>1</v>
      </c>
      <c r="U78" s="725"/>
      <c r="V78" s="725"/>
      <c r="W78" s="726"/>
      <c r="X78" s="727" t="s">
        <v>3627</v>
      </c>
      <c r="Y78" s="727" t="s">
        <v>3628</v>
      </c>
      <c r="Z78" s="725"/>
      <c r="AA78" s="725"/>
      <c r="AB78" s="726"/>
      <c r="AC78" s="727" t="s">
        <v>3629</v>
      </c>
      <c r="AD78" s="727" t="s">
        <v>3628</v>
      </c>
      <c r="AE78" s="725">
        <v>47630</v>
      </c>
      <c r="AF78" s="728">
        <v>47804</v>
      </c>
      <c r="AG78" s="729">
        <f>AE78/AF78</f>
        <v>0.99636013722701033</v>
      </c>
      <c r="AH78" s="727" t="s">
        <v>3630</v>
      </c>
      <c r="AI78" s="730" t="s">
        <v>3631</v>
      </c>
      <c r="AJ78" s="725"/>
      <c r="AK78" s="728"/>
      <c r="AL78" s="729"/>
      <c r="AM78" s="727" t="s">
        <v>3632</v>
      </c>
      <c r="AN78" s="727" t="s">
        <v>3633</v>
      </c>
      <c r="AO78" s="725"/>
      <c r="AP78" s="728"/>
      <c r="AQ78" s="729"/>
      <c r="AR78" s="727" t="s">
        <v>3634</v>
      </c>
      <c r="AS78" s="727" t="s">
        <v>3635</v>
      </c>
      <c r="AT78" s="725">
        <v>63365</v>
      </c>
      <c r="AU78" s="728">
        <v>63538</v>
      </c>
      <c r="AV78" s="729">
        <f>AT78/AU78</f>
        <v>0.99727721993137963</v>
      </c>
      <c r="AW78" s="727" t="s">
        <v>3636</v>
      </c>
      <c r="AX78" s="727" t="s">
        <v>3637</v>
      </c>
      <c r="AY78" s="725"/>
      <c r="AZ78" s="725"/>
      <c r="BA78" s="726"/>
      <c r="BB78" s="727"/>
      <c r="BC78" s="727"/>
      <c r="BD78" s="725"/>
      <c r="BE78" s="725"/>
      <c r="BF78" s="726"/>
      <c r="BG78" s="727"/>
      <c r="BH78" s="727"/>
      <c r="BI78" s="728"/>
      <c r="BJ78" s="728"/>
      <c r="BK78" s="726"/>
      <c r="BL78" s="727"/>
      <c r="BM78" s="727"/>
      <c r="BN78" s="725"/>
      <c r="BO78" s="725"/>
      <c r="BP78" s="726"/>
      <c r="BQ78" s="731"/>
      <c r="BR78" s="727"/>
      <c r="BS78" s="725"/>
      <c r="BT78" s="725"/>
      <c r="BU78" s="726"/>
      <c r="BV78" s="731"/>
      <c r="BW78" s="727"/>
      <c r="BX78" s="725"/>
      <c r="BY78" s="725"/>
      <c r="BZ78" s="726"/>
      <c r="CA78" s="731"/>
      <c r="CB78" s="727"/>
      <c r="CC78" s="731"/>
      <c r="CD78" s="724"/>
      <c r="CE78" s="606">
        <f>+U78+Z78+AE78+AJ78+AO78+AT78+AY78+BD78+BI78+BN78+BS78+BX78</f>
        <v>110995</v>
      </c>
      <c r="CF78" s="606">
        <f>+V78+AA78+AF78+AK78+AP78+AU78+AZ78+BE78+BJ78+BO78+BT78+BY78</f>
        <v>111342</v>
      </c>
      <c r="CG78" s="732">
        <f t="shared" ref="CG78" si="55">+CE78/CF78</f>
        <v>0.99688347613658812</v>
      </c>
      <c r="CH78" s="732">
        <f t="shared" ref="CH78" si="56">+CG78</f>
        <v>0.99688347613658812</v>
      </c>
      <c r="CI78" s="607">
        <f t="shared" ref="CI78" si="57">+T78</f>
        <v>1</v>
      </c>
      <c r="CJ78" s="607">
        <f t="shared" ref="CJ78" si="58">+CH78/CI78</f>
        <v>0.99688347613658812</v>
      </c>
      <c r="CK78" s="733"/>
    </row>
    <row r="79" spans="1:89" s="631" customFormat="1" ht="201" customHeight="1" x14ac:dyDescent="0.25">
      <c r="B79" s="584" t="s">
        <v>3376</v>
      </c>
      <c r="C79" s="585" t="s">
        <v>148</v>
      </c>
      <c r="D79" s="586" t="s">
        <v>3377</v>
      </c>
      <c r="E79" s="587" t="s">
        <v>3638</v>
      </c>
      <c r="F79" s="588" t="s">
        <v>3422</v>
      </c>
      <c r="G79" s="586" t="s">
        <v>3639</v>
      </c>
      <c r="H79" s="586" t="s">
        <v>3640</v>
      </c>
      <c r="I79" s="586" t="s">
        <v>3641</v>
      </c>
      <c r="J79" s="589" t="s">
        <v>2585</v>
      </c>
      <c r="K79" s="586" t="s">
        <v>3642</v>
      </c>
      <c r="L79" s="586" t="s">
        <v>3643</v>
      </c>
      <c r="M79" s="586" t="s">
        <v>3644</v>
      </c>
      <c r="N79" s="584" t="s">
        <v>2519</v>
      </c>
      <c r="O79" s="590" t="s">
        <v>3645</v>
      </c>
      <c r="P79" s="591" t="s">
        <v>1538</v>
      </c>
      <c r="Q79" s="592" t="s">
        <v>30</v>
      </c>
      <c r="R79" s="593">
        <v>0.3</v>
      </c>
      <c r="S79" s="594" t="s">
        <v>2519</v>
      </c>
      <c r="T79" s="595">
        <v>0.6</v>
      </c>
      <c r="U79" s="613"/>
      <c r="V79" s="613"/>
      <c r="W79" s="595"/>
      <c r="X79" s="598" t="s">
        <v>3646</v>
      </c>
      <c r="Y79" s="598" t="s">
        <v>3647</v>
      </c>
      <c r="Z79" s="613"/>
      <c r="AA79" s="613"/>
      <c r="AB79" s="595"/>
      <c r="AC79" s="600" t="s">
        <v>3648</v>
      </c>
      <c r="AD79" s="598" t="s">
        <v>3647</v>
      </c>
      <c r="AE79" s="613">
        <v>1150</v>
      </c>
      <c r="AF79" s="613">
        <v>1830</v>
      </c>
      <c r="AG79" s="593">
        <f t="shared" ref="AG79:AG80" si="59">+AE79/AF79</f>
        <v>0.62841530054644812</v>
      </c>
      <c r="AH79" s="597" t="s">
        <v>3649</v>
      </c>
      <c r="AI79" s="600" t="s">
        <v>3650</v>
      </c>
      <c r="AJ79" s="596"/>
      <c r="AK79" s="596"/>
      <c r="AL79" s="593"/>
      <c r="AM79" s="636" t="s">
        <v>3651</v>
      </c>
      <c r="AN79" s="600" t="s">
        <v>2749</v>
      </c>
      <c r="AO79" s="599"/>
      <c r="AP79" s="596"/>
      <c r="AQ79" s="636"/>
      <c r="AR79" s="636" t="s">
        <v>3652</v>
      </c>
      <c r="AS79" s="600" t="s">
        <v>2529</v>
      </c>
      <c r="AT79" s="596">
        <v>1190</v>
      </c>
      <c r="AU79" s="613">
        <v>1998</v>
      </c>
      <c r="AV79" s="593">
        <f t="shared" si="47"/>
        <v>0.59559559559559561</v>
      </c>
      <c r="AW79" s="600" t="s">
        <v>3653</v>
      </c>
      <c r="AX79" s="600" t="s">
        <v>3139</v>
      </c>
      <c r="AY79" s="599"/>
      <c r="AZ79" s="596"/>
      <c r="BA79" s="593"/>
      <c r="BB79" s="600"/>
      <c r="BC79" s="603"/>
      <c r="BD79" s="596"/>
      <c r="BE79" s="596"/>
      <c r="BF79" s="593"/>
      <c r="BG79" s="636"/>
      <c r="BH79" s="603"/>
      <c r="BI79" s="599"/>
      <c r="BJ79" s="596"/>
      <c r="BK79" s="593"/>
      <c r="BL79" s="598"/>
      <c r="BM79" s="597"/>
      <c r="BN79" s="596"/>
      <c r="BO79" s="596"/>
      <c r="BP79" s="593"/>
      <c r="BQ79" s="597"/>
      <c r="BR79" s="598"/>
      <c r="BS79" s="596"/>
      <c r="BT79" s="596"/>
      <c r="BU79" s="593"/>
      <c r="BV79" s="636"/>
      <c r="BW79" s="603"/>
      <c r="BX79" s="596"/>
      <c r="BY79" s="596"/>
      <c r="BZ79" s="593"/>
      <c r="CA79" s="593"/>
      <c r="CB79" s="603"/>
      <c r="CC79" s="604"/>
      <c r="CD79" s="605"/>
      <c r="CE79" s="606">
        <f>AE79+AT79+BI79+BX79</f>
        <v>2340</v>
      </c>
      <c r="CF79" s="606">
        <f>AF79+AU79+BJ79+BY79</f>
        <v>3828</v>
      </c>
      <c r="CG79" s="607">
        <f t="shared" si="48"/>
        <v>0.61128526645768022</v>
      </c>
      <c r="CH79" s="607">
        <f t="shared" si="49"/>
        <v>0.61128526645768022</v>
      </c>
      <c r="CI79" s="607">
        <f t="shared" si="50"/>
        <v>0.6</v>
      </c>
      <c r="CJ79" s="607">
        <f t="shared" si="51"/>
        <v>1.0188087774294672</v>
      </c>
      <c r="CK79" s="615"/>
    </row>
    <row r="80" spans="1:89" s="631" customFormat="1" ht="252" x14ac:dyDescent="0.25">
      <c r="B80" s="584" t="s">
        <v>221</v>
      </c>
      <c r="C80" s="585" t="s">
        <v>148</v>
      </c>
      <c r="D80" s="586" t="s">
        <v>3377</v>
      </c>
      <c r="E80" s="587" t="s">
        <v>3654</v>
      </c>
      <c r="F80" s="588" t="s">
        <v>3655</v>
      </c>
      <c r="G80" s="586" t="s">
        <v>3656</v>
      </c>
      <c r="H80" s="586" t="s">
        <v>3657</v>
      </c>
      <c r="I80" s="586" t="s">
        <v>3658</v>
      </c>
      <c r="J80" s="589" t="s">
        <v>2585</v>
      </c>
      <c r="K80" s="586" t="s">
        <v>3659</v>
      </c>
      <c r="L80" s="586" t="s">
        <v>3660</v>
      </c>
      <c r="M80" s="586" t="s">
        <v>3661</v>
      </c>
      <c r="N80" s="584" t="s">
        <v>2519</v>
      </c>
      <c r="O80" s="590" t="s">
        <v>3662</v>
      </c>
      <c r="P80" s="591" t="s">
        <v>1538</v>
      </c>
      <c r="Q80" s="592" t="s">
        <v>30</v>
      </c>
      <c r="R80" s="593">
        <v>0.49</v>
      </c>
      <c r="S80" s="594" t="s">
        <v>2519</v>
      </c>
      <c r="T80" s="595">
        <v>0.8</v>
      </c>
      <c r="U80" s="613"/>
      <c r="V80" s="613"/>
      <c r="W80" s="595"/>
      <c r="X80" s="598" t="s">
        <v>3663</v>
      </c>
      <c r="Y80" s="598" t="s">
        <v>3647</v>
      </c>
      <c r="Z80" s="613"/>
      <c r="AA80" s="613"/>
      <c r="AB80" s="595"/>
      <c r="AC80" s="600" t="s">
        <v>3664</v>
      </c>
      <c r="AD80" s="598" t="s">
        <v>3647</v>
      </c>
      <c r="AE80" s="596">
        <v>123</v>
      </c>
      <c r="AF80" s="596">
        <v>173</v>
      </c>
      <c r="AG80" s="593">
        <f t="shared" si="59"/>
        <v>0.71098265895953761</v>
      </c>
      <c r="AH80" s="597" t="s">
        <v>3665</v>
      </c>
      <c r="AI80" s="600" t="s">
        <v>3650</v>
      </c>
      <c r="AJ80" s="596"/>
      <c r="AK80" s="596"/>
      <c r="AL80" s="593"/>
      <c r="AM80" s="600" t="s">
        <v>3666</v>
      </c>
      <c r="AN80" s="600" t="s">
        <v>2749</v>
      </c>
      <c r="AO80" s="599"/>
      <c r="AP80" s="596"/>
      <c r="AQ80" s="600"/>
      <c r="AR80" s="600" t="s">
        <v>3667</v>
      </c>
      <c r="AS80" s="600" t="s">
        <v>2529</v>
      </c>
      <c r="AT80" s="596">
        <v>59</v>
      </c>
      <c r="AU80" s="596">
        <v>63</v>
      </c>
      <c r="AV80" s="593">
        <f t="shared" si="47"/>
        <v>0.93650793650793651</v>
      </c>
      <c r="AW80" s="600" t="s">
        <v>3668</v>
      </c>
      <c r="AX80" s="600" t="s">
        <v>3669</v>
      </c>
      <c r="AY80" s="599"/>
      <c r="AZ80" s="596"/>
      <c r="BA80" s="593"/>
      <c r="BB80" s="600"/>
      <c r="BC80" s="603"/>
      <c r="BD80" s="596"/>
      <c r="BE80" s="596"/>
      <c r="BF80" s="593"/>
      <c r="BG80" s="636"/>
      <c r="BH80" s="603"/>
      <c r="BI80" s="599"/>
      <c r="BJ80" s="596"/>
      <c r="BK80" s="593"/>
      <c r="BL80" s="598"/>
      <c r="BM80" s="735"/>
      <c r="BN80" s="596"/>
      <c r="BO80" s="596"/>
      <c r="BP80" s="597"/>
      <c r="BQ80" s="597"/>
      <c r="BR80" s="735"/>
      <c r="BS80" s="596"/>
      <c r="BT80" s="596"/>
      <c r="BU80" s="593"/>
      <c r="BV80" s="636"/>
      <c r="BW80" s="603"/>
      <c r="BX80" s="596"/>
      <c r="BY80" s="596"/>
      <c r="BZ80" s="593"/>
      <c r="CA80" s="593"/>
      <c r="CB80" s="603"/>
      <c r="CC80" s="604"/>
      <c r="CD80" s="605"/>
      <c r="CE80" s="606">
        <f>AE80+AT80+BI80+BX80</f>
        <v>182</v>
      </c>
      <c r="CF80" s="606">
        <f>AF80+AU80+BJ80+BY80</f>
        <v>236</v>
      </c>
      <c r="CG80" s="607">
        <f t="shared" si="48"/>
        <v>0.77118644067796616</v>
      </c>
      <c r="CH80" s="607">
        <f t="shared" si="49"/>
        <v>0.77118644067796616</v>
      </c>
      <c r="CI80" s="607">
        <f t="shared" si="50"/>
        <v>0.8</v>
      </c>
      <c r="CJ80" s="607">
        <f t="shared" si="51"/>
        <v>0.96398305084745761</v>
      </c>
      <c r="CK80" s="615"/>
    </row>
    <row r="81" spans="1:89" s="614" customFormat="1" ht="276" x14ac:dyDescent="0.25">
      <c r="B81" s="584" t="s">
        <v>221</v>
      </c>
      <c r="C81" s="585" t="s">
        <v>158</v>
      </c>
      <c r="D81" s="586" t="s">
        <v>78</v>
      </c>
      <c r="E81" s="587" t="s">
        <v>3670</v>
      </c>
      <c r="F81" s="588" t="s">
        <v>3358</v>
      </c>
      <c r="G81" s="586" t="s">
        <v>3671</v>
      </c>
      <c r="H81" s="586" t="s">
        <v>3672</v>
      </c>
      <c r="I81" s="586" t="s">
        <v>3673</v>
      </c>
      <c r="J81" s="589" t="s">
        <v>2585</v>
      </c>
      <c r="K81" s="586" t="s">
        <v>3674</v>
      </c>
      <c r="L81" s="586" t="s">
        <v>3675</v>
      </c>
      <c r="M81" s="586" t="s">
        <v>3676</v>
      </c>
      <c r="N81" s="584" t="s">
        <v>3128</v>
      </c>
      <c r="O81" s="590" t="s">
        <v>3677</v>
      </c>
      <c r="P81" s="591" t="s">
        <v>2622</v>
      </c>
      <c r="Q81" s="592" t="s">
        <v>30</v>
      </c>
      <c r="R81" s="593">
        <v>0.94</v>
      </c>
      <c r="S81" s="594" t="s">
        <v>2519</v>
      </c>
      <c r="T81" s="595">
        <v>1</v>
      </c>
      <c r="U81" s="596"/>
      <c r="V81" s="596"/>
      <c r="W81" s="593"/>
      <c r="X81" s="603" t="s">
        <v>3678</v>
      </c>
      <c r="Y81" s="602" t="s">
        <v>3367</v>
      </c>
      <c r="Z81" s="646"/>
      <c r="AA81" s="646"/>
      <c r="AB81" s="647"/>
      <c r="AC81" s="603" t="s">
        <v>3679</v>
      </c>
      <c r="AD81" s="603" t="s">
        <v>3680</v>
      </c>
      <c r="AE81" s="599"/>
      <c r="AF81" s="596"/>
      <c r="AG81" s="593"/>
      <c r="AH81" s="603" t="s">
        <v>3681</v>
      </c>
      <c r="AI81" s="602" t="s">
        <v>3682</v>
      </c>
      <c r="AJ81" s="596"/>
      <c r="AK81" s="596"/>
      <c r="AL81" s="593"/>
      <c r="AM81" s="603" t="s">
        <v>3683</v>
      </c>
      <c r="AN81" s="602" t="s">
        <v>3684</v>
      </c>
      <c r="AO81" s="599"/>
      <c r="AP81" s="596"/>
      <c r="AQ81" s="593"/>
      <c r="AR81" s="602" t="s">
        <v>3685</v>
      </c>
      <c r="AS81" s="602" t="s">
        <v>3686</v>
      </c>
      <c r="AT81" s="596">
        <v>347</v>
      </c>
      <c r="AU81" s="596">
        <v>365</v>
      </c>
      <c r="AV81" s="666">
        <f>AT81/AU81</f>
        <v>0.9506849315068493</v>
      </c>
      <c r="AW81" s="603" t="s">
        <v>3687</v>
      </c>
      <c r="AX81" s="603" t="s">
        <v>3688</v>
      </c>
      <c r="AY81" s="599"/>
      <c r="AZ81" s="596"/>
      <c r="BA81" s="593"/>
      <c r="BB81" s="593"/>
      <c r="BC81" s="602"/>
      <c r="BD81" s="596"/>
      <c r="BE81" s="596"/>
      <c r="BF81" s="593"/>
      <c r="BG81" s="593"/>
      <c r="BH81" s="603"/>
      <c r="BI81" s="599"/>
      <c r="BJ81" s="596"/>
      <c r="BK81" s="593"/>
      <c r="BL81" s="601"/>
      <c r="BM81" s="602"/>
      <c r="BN81" s="596"/>
      <c r="BO81" s="596"/>
      <c r="BP81" s="593"/>
      <c r="BQ81" s="593"/>
      <c r="BR81" s="603"/>
      <c r="BS81" s="599"/>
      <c r="BT81" s="596"/>
      <c r="BU81" s="593"/>
      <c r="BV81" s="593"/>
      <c r="BW81" s="603"/>
      <c r="BX81" s="596"/>
      <c r="BY81" s="596"/>
      <c r="BZ81" s="593"/>
      <c r="CA81" s="593"/>
      <c r="CB81" s="603"/>
      <c r="CC81" s="604"/>
      <c r="CE81" s="615">
        <f>+AT81</f>
        <v>347</v>
      </c>
      <c r="CF81" s="615">
        <f>+AU81</f>
        <v>365</v>
      </c>
      <c r="CG81" s="616">
        <f t="shared" si="48"/>
        <v>0.9506849315068493</v>
      </c>
      <c r="CH81" s="616">
        <f t="shared" si="49"/>
        <v>0.9506849315068493</v>
      </c>
      <c r="CI81" s="616">
        <f t="shared" si="50"/>
        <v>1</v>
      </c>
      <c r="CJ81" s="616">
        <f t="shared" si="51"/>
        <v>0.9506849315068493</v>
      </c>
      <c r="CK81" s="615"/>
    </row>
    <row r="82" spans="1:89" s="605" customFormat="1" ht="204" x14ac:dyDescent="0.25">
      <c r="B82" s="584" t="s">
        <v>221</v>
      </c>
      <c r="C82" s="585" t="s">
        <v>168</v>
      </c>
      <c r="D82" s="586" t="s">
        <v>2716</v>
      </c>
      <c r="E82" s="587" t="s">
        <v>3689</v>
      </c>
      <c r="F82" s="588" t="s">
        <v>3690</v>
      </c>
      <c r="G82" s="586" t="s">
        <v>3691</v>
      </c>
      <c r="H82" s="586" t="s">
        <v>3692</v>
      </c>
      <c r="I82" s="586" t="s">
        <v>3693</v>
      </c>
      <c r="J82" s="589" t="s">
        <v>2585</v>
      </c>
      <c r="K82" s="586" t="s">
        <v>3694</v>
      </c>
      <c r="L82" s="586" t="s">
        <v>3695</v>
      </c>
      <c r="M82" s="586" t="s">
        <v>3696</v>
      </c>
      <c r="N82" s="584" t="s">
        <v>3128</v>
      </c>
      <c r="O82" s="590" t="s">
        <v>3697</v>
      </c>
      <c r="P82" s="591" t="s">
        <v>2622</v>
      </c>
      <c r="Q82" s="592" t="s">
        <v>30</v>
      </c>
      <c r="R82" s="593" t="s">
        <v>3698</v>
      </c>
      <c r="S82" s="594" t="s">
        <v>3698</v>
      </c>
      <c r="T82" s="595">
        <v>0.6</v>
      </c>
      <c r="U82" s="596"/>
      <c r="V82" s="596"/>
      <c r="W82" s="593"/>
      <c r="X82" s="602" t="s">
        <v>3699</v>
      </c>
      <c r="Y82" s="603" t="s">
        <v>3700</v>
      </c>
      <c r="Z82" s="596"/>
      <c r="AA82" s="596"/>
      <c r="AB82" s="593"/>
      <c r="AC82" s="603" t="s">
        <v>3701</v>
      </c>
      <c r="AD82" s="665" t="s">
        <v>2669</v>
      </c>
      <c r="AE82" s="599"/>
      <c r="AF82" s="596"/>
      <c r="AG82" s="593"/>
      <c r="AH82" s="603" t="s">
        <v>3702</v>
      </c>
      <c r="AI82" s="665" t="s">
        <v>2671</v>
      </c>
      <c r="AJ82" s="596"/>
      <c r="AK82" s="596"/>
      <c r="AL82" s="593"/>
      <c r="AM82" s="603" t="s">
        <v>3703</v>
      </c>
      <c r="AN82" s="665" t="s">
        <v>2673</v>
      </c>
      <c r="AO82" s="599"/>
      <c r="AP82" s="596"/>
      <c r="AQ82" s="593"/>
      <c r="AR82" s="603" t="s">
        <v>3704</v>
      </c>
      <c r="AS82" s="665" t="s">
        <v>3705</v>
      </c>
      <c r="AT82" s="596">
        <v>6</v>
      </c>
      <c r="AU82" s="596">
        <v>10</v>
      </c>
      <c r="AV82" s="593">
        <f>+AT82/AU82</f>
        <v>0.6</v>
      </c>
      <c r="AW82" s="603" t="s">
        <v>3706</v>
      </c>
      <c r="AX82" s="603" t="s">
        <v>3707</v>
      </c>
      <c r="AY82" s="599"/>
      <c r="AZ82" s="596"/>
      <c r="BA82" s="593"/>
      <c r="BB82" s="601"/>
      <c r="BC82" s="602"/>
      <c r="BD82" s="596"/>
      <c r="BE82" s="596"/>
      <c r="BF82" s="593"/>
      <c r="BG82" s="593"/>
      <c r="BH82" s="603"/>
      <c r="BI82" s="599"/>
      <c r="BJ82" s="596"/>
      <c r="BK82" s="593"/>
      <c r="BL82" s="601"/>
      <c r="BM82" s="602"/>
      <c r="BN82" s="596"/>
      <c r="BO82" s="596"/>
      <c r="BP82" s="593"/>
      <c r="BQ82" s="593"/>
      <c r="BR82" s="603"/>
      <c r="BS82" s="599"/>
      <c r="BT82" s="596"/>
      <c r="BU82" s="593"/>
      <c r="BV82" s="593"/>
      <c r="BW82" s="603"/>
      <c r="BX82" s="596"/>
      <c r="BY82" s="596"/>
      <c r="BZ82" s="593"/>
      <c r="CA82" s="593"/>
      <c r="CB82" s="603"/>
      <c r="CC82" s="604"/>
      <c r="CE82" s="608">
        <f>+AT82</f>
        <v>6</v>
      </c>
      <c r="CF82" s="608">
        <f>+AU82</f>
        <v>10</v>
      </c>
      <c r="CG82" s="607">
        <f t="shared" si="48"/>
        <v>0.6</v>
      </c>
      <c r="CH82" s="607">
        <f t="shared" si="49"/>
        <v>0.6</v>
      </c>
      <c r="CI82" s="607">
        <f t="shared" si="50"/>
        <v>0.6</v>
      </c>
      <c r="CJ82" s="607">
        <f t="shared" si="51"/>
        <v>1</v>
      </c>
      <c r="CK82" s="608"/>
    </row>
    <row r="83" spans="1:89" s="605" customFormat="1" ht="228" x14ac:dyDescent="0.25">
      <c r="B83" s="584" t="s">
        <v>3376</v>
      </c>
      <c r="C83" s="585" t="s">
        <v>3708</v>
      </c>
      <c r="D83" s="586" t="s">
        <v>2716</v>
      </c>
      <c r="E83" s="587" t="s">
        <v>3709</v>
      </c>
      <c r="F83" s="588" t="s">
        <v>3655</v>
      </c>
      <c r="G83" s="586" t="s">
        <v>3710</v>
      </c>
      <c r="H83" s="586" t="s">
        <v>3711</v>
      </c>
      <c r="I83" s="586" t="s">
        <v>3712</v>
      </c>
      <c r="J83" s="589" t="s">
        <v>2585</v>
      </c>
      <c r="K83" s="586" t="s">
        <v>3713</v>
      </c>
      <c r="L83" s="586" t="s">
        <v>3714</v>
      </c>
      <c r="M83" s="586" t="s">
        <v>3715</v>
      </c>
      <c r="N83" s="584" t="s">
        <v>2519</v>
      </c>
      <c r="O83" s="590" t="s">
        <v>3716</v>
      </c>
      <c r="P83" s="591" t="s">
        <v>1517</v>
      </c>
      <c r="Q83" s="592" t="s">
        <v>30</v>
      </c>
      <c r="R83" s="593" t="s">
        <v>1523</v>
      </c>
      <c r="S83" s="594" t="s">
        <v>2519</v>
      </c>
      <c r="T83" s="595">
        <v>1</v>
      </c>
      <c r="U83" s="736">
        <v>27</v>
      </c>
      <c r="V83" s="736">
        <v>36</v>
      </c>
      <c r="W83" s="737">
        <v>0.75</v>
      </c>
      <c r="X83" s="738" t="s">
        <v>3717</v>
      </c>
      <c r="Y83" s="739" t="s">
        <v>3718</v>
      </c>
      <c r="Z83" s="736">
        <v>11</v>
      </c>
      <c r="AA83" s="736">
        <v>19</v>
      </c>
      <c r="AB83" s="737">
        <v>0.57894736842105265</v>
      </c>
      <c r="AC83" s="738" t="s">
        <v>3719</v>
      </c>
      <c r="AD83" s="739" t="s">
        <v>3720</v>
      </c>
      <c r="AE83" s="599">
        <v>30</v>
      </c>
      <c r="AF83" s="596">
        <v>51</v>
      </c>
      <c r="AG83" s="593">
        <f>AE83/AF83</f>
        <v>0.58823529411764708</v>
      </c>
      <c r="AH83" s="738" t="s">
        <v>3721</v>
      </c>
      <c r="AI83" s="739" t="s">
        <v>3722</v>
      </c>
      <c r="AJ83" s="599">
        <v>37</v>
      </c>
      <c r="AK83" s="596">
        <v>85</v>
      </c>
      <c r="AL83" s="593">
        <f>AJ83/AK83</f>
        <v>0.43529411764705883</v>
      </c>
      <c r="AM83" s="738" t="s">
        <v>3723</v>
      </c>
      <c r="AN83" s="739" t="s">
        <v>3724</v>
      </c>
      <c r="AO83" s="599">
        <v>66</v>
      </c>
      <c r="AP83" s="596">
        <v>105</v>
      </c>
      <c r="AQ83" s="593">
        <f>(AO83/AP83)</f>
        <v>0.62857142857142856</v>
      </c>
      <c r="AR83" s="738" t="s">
        <v>3725</v>
      </c>
      <c r="AS83" s="739" t="s">
        <v>3726</v>
      </c>
      <c r="AT83" s="599">
        <v>76</v>
      </c>
      <c r="AU83" s="596">
        <v>77</v>
      </c>
      <c r="AV83" s="593">
        <f>(AT83/AU83)</f>
        <v>0.98701298701298701</v>
      </c>
      <c r="AW83" s="738" t="s">
        <v>3727</v>
      </c>
      <c r="AX83" s="739" t="s">
        <v>3728</v>
      </c>
      <c r="AY83" s="599"/>
      <c r="AZ83" s="596"/>
      <c r="BA83" s="593"/>
      <c r="BB83" s="603"/>
      <c r="BC83" s="671"/>
      <c r="BD83" s="599"/>
      <c r="BE83" s="596"/>
      <c r="BF83" s="593"/>
      <c r="BG83" s="603"/>
      <c r="BH83" s="671"/>
      <c r="BI83" s="599"/>
      <c r="BJ83" s="596"/>
      <c r="BK83" s="593"/>
      <c r="BL83" s="597"/>
      <c r="BM83" s="597"/>
      <c r="BN83" s="596"/>
      <c r="BO83" s="596"/>
      <c r="BP83" s="593"/>
      <c r="BQ83" s="597"/>
      <c r="BR83" s="603"/>
      <c r="BS83" s="599"/>
      <c r="BT83" s="596"/>
      <c r="BU83" s="593"/>
      <c r="BV83" s="597"/>
      <c r="BW83" s="603"/>
      <c r="BX83" s="596"/>
      <c r="BY83" s="596"/>
      <c r="BZ83" s="593"/>
      <c r="CA83" s="626"/>
      <c r="CB83" s="603"/>
      <c r="CC83" s="626"/>
      <c r="CE83" s="641">
        <f>(U83+Z83+AE83+AJ83+AO83+AT83+AY83+BD83+BI83+BN83+BS83+BX83)</f>
        <v>247</v>
      </c>
      <c r="CF83" s="641">
        <f>(V83+AA83+AF83+AK83+AP83+AU83+AZ83+BE83+BJ83+BO83+BT83+BY83)</f>
        <v>373</v>
      </c>
      <c r="CG83" s="607">
        <f t="shared" si="48"/>
        <v>0.66219839142091153</v>
      </c>
      <c r="CH83" s="607">
        <f t="shared" si="49"/>
        <v>0.66219839142091153</v>
      </c>
      <c r="CI83" s="607">
        <f t="shared" si="50"/>
        <v>1</v>
      </c>
      <c r="CJ83" s="607">
        <f t="shared" si="51"/>
        <v>0.66219839142091153</v>
      </c>
      <c r="CK83" s="608"/>
    </row>
    <row r="84" spans="1:89" s="605" customFormat="1" ht="223.5" customHeight="1" x14ac:dyDescent="0.25">
      <c r="B84" s="584" t="s">
        <v>221</v>
      </c>
      <c r="C84" s="585" t="s">
        <v>188</v>
      </c>
      <c r="D84" s="586" t="s">
        <v>2716</v>
      </c>
      <c r="E84" s="587" t="s">
        <v>3729</v>
      </c>
      <c r="F84" s="588" t="s">
        <v>3730</v>
      </c>
      <c r="G84" s="586" t="s">
        <v>3731</v>
      </c>
      <c r="H84" s="586" t="s">
        <v>3732</v>
      </c>
      <c r="I84" s="586" t="s">
        <v>3733</v>
      </c>
      <c r="J84" s="589" t="s">
        <v>2515</v>
      </c>
      <c r="K84" s="586" t="s">
        <v>3734</v>
      </c>
      <c r="L84" s="586" t="s">
        <v>3735</v>
      </c>
      <c r="M84" s="586" t="s">
        <v>3736</v>
      </c>
      <c r="N84" s="584" t="s">
        <v>2519</v>
      </c>
      <c r="O84" s="590" t="s">
        <v>3737</v>
      </c>
      <c r="P84" s="591" t="s">
        <v>1538</v>
      </c>
      <c r="Q84" s="592" t="s">
        <v>30</v>
      </c>
      <c r="R84" s="593">
        <v>0.95</v>
      </c>
      <c r="S84" s="594" t="s">
        <v>2519</v>
      </c>
      <c r="T84" s="595">
        <v>0.98</v>
      </c>
      <c r="U84" s="596"/>
      <c r="V84" s="596"/>
      <c r="W84" s="593"/>
      <c r="X84" s="597" t="s">
        <v>3738</v>
      </c>
      <c r="Y84" s="740" t="s">
        <v>3739</v>
      </c>
      <c r="Z84" s="644"/>
      <c r="AA84" s="644"/>
      <c r="AB84" s="636"/>
      <c r="AC84" s="597" t="s">
        <v>3740</v>
      </c>
      <c r="AD84" s="740" t="s">
        <v>3739</v>
      </c>
      <c r="AE84" s="599">
        <v>11</v>
      </c>
      <c r="AF84" s="596">
        <v>16</v>
      </c>
      <c r="AG84" s="593">
        <f>+AE84/AF84</f>
        <v>0.6875</v>
      </c>
      <c r="AH84" s="597" t="s">
        <v>3741</v>
      </c>
      <c r="AI84" s="740" t="s">
        <v>3742</v>
      </c>
      <c r="AJ84" s="596"/>
      <c r="AK84" s="596"/>
      <c r="AL84" s="593"/>
      <c r="AM84" s="597" t="s">
        <v>3743</v>
      </c>
      <c r="AN84" s="740" t="s">
        <v>3744</v>
      </c>
      <c r="AO84" s="596"/>
      <c r="AP84" s="596"/>
      <c r="AQ84" s="593"/>
      <c r="AR84" s="597" t="s">
        <v>3745</v>
      </c>
      <c r="AS84" s="664" t="s">
        <v>3746</v>
      </c>
      <c r="AT84" s="596">
        <v>84</v>
      </c>
      <c r="AU84" s="642">
        <v>96</v>
      </c>
      <c r="AV84" s="593">
        <f>AT84/AU84</f>
        <v>0.875</v>
      </c>
      <c r="AW84" s="597" t="s">
        <v>3747</v>
      </c>
      <c r="AX84" s="597" t="s">
        <v>3748</v>
      </c>
      <c r="AY84" s="596"/>
      <c r="AZ84" s="642"/>
      <c r="BA84" s="593"/>
      <c r="BB84" s="597"/>
      <c r="BC84" s="597"/>
      <c r="BD84" s="596"/>
      <c r="BE84" s="596"/>
      <c r="BF84" s="593"/>
      <c r="BG84" s="597"/>
      <c r="BH84" s="597"/>
      <c r="BI84" s="741"/>
      <c r="BJ84" s="596"/>
      <c r="BK84" s="593"/>
      <c r="BL84" s="600"/>
      <c r="BM84" s="600"/>
      <c r="BN84" s="596"/>
      <c r="BO84" s="596"/>
      <c r="BP84" s="593"/>
      <c r="BQ84" s="600"/>
      <c r="BR84" s="600"/>
      <c r="BS84" s="599"/>
      <c r="BT84" s="596"/>
      <c r="BU84" s="593"/>
      <c r="BV84" s="600"/>
      <c r="BW84" s="664"/>
      <c r="BX84" s="596"/>
      <c r="BY84" s="596"/>
      <c r="BZ84" s="593"/>
      <c r="CA84" s="612"/>
      <c r="CB84" s="603"/>
      <c r="CC84" s="600"/>
      <c r="CE84" s="608">
        <f t="shared" ref="CE84:CF86" si="60">+AT84</f>
        <v>84</v>
      </c>
      <c r="CF84" s="608">
        <f t="shared" si="60"/>
        <v>96</v>
      </c>
      <c r="CG84" s="607">
        <f>CE84/CF84</f>
        <v>0.875</v>
      </c>
      <c r="CH84" s="607">
        <f>+CG84</f>
        <v>0.875</v>
      </c>
      <c r="CI84" s="616">
        <f>+T84</f>
        <v>0.98</v>
      </c>
      <c r="CJ84" s="607">
        <f>CH84/CI84</f>
        <v>0.8928571428571429</v>
      </c>
      <c r="CK84" s="608"/>
    </row>
    <row r="85" spans="1:89" s="605" customFormat="1" ht="264" x14ac:dyDescent="0.25">
      <c r="B85" s="584" t="s">
        <v>221</v>
      </c>
      <c r="C85" s="585" t="s">
        <v>3749</v>
      </c>
      <c r="D85" s="586" t="s">
        <v>2716</v>
      </c>
      <c r="E85" s="587" t="s">
        <v>3750</v>
      </c>
      <c r="F85" s="588" t="s">
        <v>3730</v>
      </c>
      <c r="G85" s="586" t="s">
        <v>3751</v>
      </c>
      <c r="H85" s="586" t="s">
        <v>3752</v>
      </c>
      <c r="I85" s="586" t="s">
        <v>3753</v>
      </c>
      <c r="J85" s="589" t="s">
        <v>2515</v>
      </c>
      <c r="K85" s="586" t="s">
        <v>3754</v>
      </c>
      <c r="L85" s="586" t="s">
        <v>3755</v>
      </c>
      <c r="M85" s="586" t="s">
        <v>3756</v>
      </c>
      <c r="N85" s="584" t="s">
        <v>2519</v>
      </c>
      <c r="O85" s="590" t="s">
        <v>3757</v>
      </c>
      <c r="P85" s="591" t="s">
        <v>1538</v>
      </c>
      <c r="Q85" s="592" t="s">
        <v>30</v>
      </c>
      <c r="R85" s="593">
        <v>0.59</v>
      </c>
      <c r="S85" s="594" t="s">
        <v>2519</v>
      </c>
      <c r="T85" s="595">
        <v>0.7</v>
      </c>
      <c r="U85" s="596"/>
      <c r="V85" s="596"/>
      <c r="W85" s="593"/>
      <c r="X85" s="597" t="s">
        <v>3758</v>
      </c>
      <c r="Y85" s="740" t="s">
        <v>3739</v>
      </c>
      <c r="Z85" s="644"/>
      <c r="AA85" s="644"/>
      <c r="AB85" s="636"/>
      <c r="AC85" s="597" t="s">
        <v>3759</v>
      </c>
      <c r="AD85" s="740" t="s">
        <v>3739</v>
      </c>
      <c r="AE85" s="596">
        <v>0</v>
      </c>
      <c r="AF85" s="596">
        <v>4</v>
      </c>
      <c r="AG85" s="593">
        <v>0</v>
      </c>
      <c r="AH85" s="597" t="s">
        <v>3760</v>
      </c>
      <c r="AI85" s="740" t="s">
        <v>2594</v>
      </c>
      <c r="AJ85" s="596"/>
      <c r="AK85" s="596"/>
      <c r="AL85" s="593"/>
      <c r="AM85" s="597" t="s">
        <v>3761</v>
      </c>
      <c r="AN85" s="740" t="s">
        <v>3744</v>
      </c>
      <c r="AO85" s="596"/>
      <c r="AP85" s="596"/>
      <c r="AQ85" s="593"/>
      <c r="AR85" s="597" t="s">
        <v>3762</v>
      </c>
      <c r="AS85" s="664" t="s">
        <v>3746</v>
      </c>
      <c r="AT85" s="596">
        <v>5</v>
      </c>
      <c r="AU85" s="642">
        <v>17</v>
      </c>
      <c r="AV85" s="593">
        <f>AT85/AU85</f>
        <v>0.29411764705882354</v>
      </c>
      <c r="AW85" s="597" t="s">
        <v>3763</v>
      </c>
      <c r="AX85" s="597" t="s">
        <v>3764</v>
      </c>
      <c r="AY85" s="596"/>
      <c r="AZ85" s="642"/>
      <c r="BA85" s="593"/>
      <c r="BB85" s="597"/>
      <c r="BC85" s="597"/>
      <c r="BD85" s="596"/>
      <c r="BE85" s="596"/>
      <c r="BF85" s="593"/>
      <c r="BG85" s="597"/>
      <c r="BH85" s="597"/>
      <c r="BI85" s="741"/>
      <c r="BJ85" s="596"/>
      <c r="BK85" s="593"/>
      <c r="BL85" s="636"/>
      <c r="BM85" s="600"/>
      <c r="BN85" s="596"/>
      <c r="BO85" s="596"/>
      <c r="BP85" s="593"/>
      <c r="BQ85" s="600"/>
      <c r="BR85" s="600"/>
      <c r="BS85" s="599"/>
      <c r="BT85" s="596"/>
      <c r="BU85" s="593"/>
      <c r="BV85" s="600"/>
      <c r="BW85" s="664"/>
      <c r="BX85" s="596"/>
      <c r="BY85" s="596"/>
      <c r="BZ85" s="593"/>
      <c r="CA85" s="600"/>
      <c r="CB85" s="603"/>
      <c r="CC85" s="600"/>
      <c r="CE85" s="608">
        <f t="shared" si="60"/>
        <v>5</v>
      </c>
      <c r="CF85" s="608">
        <f t="shared" si="60"/>
        <v>17</v>
      </c>
      <c r="CG85" s="607">
        <f>CE85/CF85</f>
        <v>0.29411764705882354</v>
      </c>
      <c r="CH85" s="607">
        <f>+CG85</f>
        <v>0.29411764705882354</v>
      </c>
      <c r="CI85" s="616">
        <f>+T85</f>
        <v>0.7</v>
      </c>
      <c r="CJ85" s="607">
        <f>CH85/CI85</f>
        <v>0.42016806722689082</v>
      </c>
      <c r="CK85" s="608"/>
    </row>
    <row r="86" spans="1:89" s="605" customFormat="1" ht="230.25" customHeight="1" x14ac:dyDescent="0.25">
      <c r="B86" s="584" t="s">
        <v>221</v>
      </c>
      <c r="C86" s="585" t="s">
        <v>188</v>
      </c>
      <c r="D86" s="586" t="s">
        <v>3377</v>
      </c>
      <c r="E86" s="587" t="s">
        <v>3765</v>
      </c>
      <c r="F86" s="588" t="s">
        <v>3730</v>
      </c>
      <c r="G86" s="586" t="s">
        <v>3766</v>
      </c>
      <c r="H86" s="586" t="s">
        <v>3767</v>
      </c>
      <c r="I86" s="586" t="s">
        <v>3768</v>
      </c>
      <c r="J86" s="589" t="s">
        <v>2515</v>
      </c>
      <c r="K86" s="586" t="s">
        <v>3769</v>
      </c>
      <c r="L86" s="586" t="s">
        <v>3770</v>
      </c>
      <c r="M86" s="586" t="s">
        <v>3771</v>
      </c>
      <c r="N86" s="584" t="s">
        <v>2519</v>
      </c>
      <c r="O86" s="590" t="s">
        <v>3772</v>
      </c>
      <c r="P86" s="591" t="s">
        <v>2622</v>
      </c>
      <c r="Q86" s="592" t="s">
        <v>60</v>
      </c>
      <c r="R86" s="593">
        <v>0.6</v>
      </c>
      <c r="S86" s="594" t="s">
        <v>2519</v>
      </c>
      <c r="T86" s="595">
        <v>0.6</v>
      </c>
      <c r="U86" s="596"/>
      <c r="V86" s="596"/>
      <c r="W86" s="593"/>
      <c r="X86" s="679" t="s">
        <v>3773</v>
      </c>
      <c r="Y86" s="740" t="s">
        <v>3739</v>
      </c>
      <c r="Z86" s="644"/>
      <c r="AA86" s="644"/>
      <c r="AB86" s="636"/>
      <c r="AC86" s="597" t="s">
        <v>3774</v>
      </c>
      <c r="AD86" s="740" t="s">
        <v>3739</v>
      </c>
      <c r="AE86" s="597"/>
      <c r="AF86" s="596"/>
      <c r="AG86" s="593"/>
      <c r="AH86" s="597" t="s">
        <v>3775</v>
      </c>
      <c r="AI86" s="740" t="s">
        <v>2594</v>
      </c>
      <c r="AJ86" s="596"/>
      <c r="AK86" s="596"/>
      <c r="AL86" s="593"/>
      <c r="AM86" s="597" t="s">
        <v>3776</v>
      </c>
      <c r="AN86" s="740" t="s">
        <v>3744</v>
      </c>
      <c r="AO86" s="596"/>
      <c r="AP86" s="596"/>
      <c r="AQ86" s="593"/>
      <c r="AR86" s="597" t="s">
        <v>3777</v>
      </c>
      <c r="AS86" s="664" t="s">
        <v>3746</v>
      </c>
      <c r="AT86" s="599">
        <v>128</v>
      </c>
      <c r="AU86" s="642">
        <v>333</v>
      </c>
      <c r="AV86" s="593">
        <f>AT86/AU86</f>
        <v>0.38438438438438438</v>
      </c>
      <c r="AW86" s="597" t="s">
        <v>3778</v>
      </c>
      <c r="AX86" s="636" t="s">
        <v>3748</v>
      </c>
      <c r="AY86" s="599"/>
      <c r="AZ86" s="642"/>
      <c r="BA86" s="593"/>
      <c r="BB86" s="597"/>
      <c r="BC86" s="597"/>
      <c r="BD86" s="596"/>
      <c r="BE86" s="596"/>
      <c r="BF86" s="593"/>
      <c r="BG86" s="597"/>
      <c r="BH86" s="597"/>
      <c r="BI86" s="597"/>
      <c r="BJ86" s="596"/>
      <c r="BK86" s="593"/>
      <c r="BL86" s="636"/>
      <c r="BM86" s="600"/>
      <c r="BN86" s="596"/>
      <c r="BO86" s="596"/>
      <c r="BP86" s="593"/>
      <c r="BQ86" s="600"/>
      <c r="BR86" s="600"/>
      <c r="BS86" s="599"/>
      <c r="BT86" s="596"/>
      <c r="BU86" s="593"/>
      <c r="BV86" s="600"/>
      <c r="BW86" s="664"/>
      <c r="BX86" s="596"/>
      <c r="BY86" s="596"/>
      <c r="BZ86" s="593"/>
      <c r="CA86" s="600"/>
      <c r="CB86" s="603"/>
      <c r="CC86" s="600"/>
      <c r="CE86" s="608">
        <f t="shared" si="60"/>
        <v>128</v>
      </c>
      <c r="CF86" s="608">
        <f t="shared" si="60"/>
        <v>333</v>
      </c>
      <c r="CG86" s="607">
        <f>CE86/CF86</f>
        <v>0.38438438438438438</v>
      </c>
      <c r="CH86" s="607">
        <f>+CG86</f>
        <v>0.38438438438438438</v>
      </c>
      <c r="CI86" s="616">
        <f>+T86</f>
        <v>0.6</v>
      </c>
      <c r="CJ86" s="607">
        <f>CH86/CI86</f>
        <v>0.64064064064064064</v>
      </c>
      <c r="CK86" s="608"/>
    </row>
    <row r="87" spans="1:89" s="605" customFormat="1" ht="108" x14ac:dyDescent="0.25">
      <c r="B87" s="584" t="s">
        <v>221</v>
      </c>
      <c r="C87" s="585" t="s">
        <v>188</v>
      </c>
      <c r="D87" s="586" t="s">
        <v>2716</v>
      </c>
      <c r="E87" s="587" t="s">
        <v>3779</v>
      </c>
      <c r="F87" s="588" t="s">
        <v>3730</v>
      </c>
      <c r="G87" s="586" t="s">
        <v>3780</v>
      </c>
      <c r="H87" s="586" t="s">
        <v>3781</v>
      </c>
      <c r="I87" s="586" t="s">
        <v>3782</v>
      </c>
      <c r="J87" s="589" t="s">
        <v>2515</v>
      </c>
      <c r="K87" s="586" t="s">
        <v>3783</v>
      </c>
      <c r="L87" s="586" t="s">
        <v>3784</v>
      </c>
      <c r="M87" s="586" t="s">
        <v>3785</v>
      </c>
      <c r="N87" s="584" t="s">
        <v>2519</v>
      </c>
      <c r="O87" s="590" t="s">
        <v>3786</v>
      </c>
      <c r="P87" s="591" t="s">
        <v>1521</v>
      </c>
      <c r="Q87" s="592" t="s">
        <v>60</v>
      </c>
      <c r="R87" s="593">
        <v>0.35</v>
      </c>
      <c r="S87" s="594" t="s">
        <v>2519</v>
      </c>
      <c r="T87" s="595">
        <v>0.55000000000000004</v>
      </c>
      <c r="U87" s="596"/>
      <c r="V87" s="596"/>
      <c r="W87" s="593"/>
      <c r="X87" s="598" t="s">
        <v>3787</v>
      </c>
      <c r="Y87" s="740" t="s">
        <v>3739</v>
      </c>
      <c r="Z87" s="644"/>
      <c r="AA87" s="644"/>
      <c r="AB87" s="636"/>
      <c r="AC87" s="597" t="s">
        <v>3788</v>
      </c>
      <c r="AD87" s="740" t="s">
        <v>3739</v>
      </c>
      <c r="AE87" s="597"/>
      <c r="AF87" s="597"/>
      <c r="AG87" s="593"/>
      <c r="AH87" s="597" t="s">
        <v>3789</v>
      </c>
      <c r="AI87" s="740" t="s">
        <v>2594</v>
      </c>
      <c r="AJ87" s="596"/>
      <c r="AK87" s="596"/>
      <c r="AL87" s="593"/>
      <c r="AM87" s="597" t="s">
        <v>3790</v>
      </c>
      <c r="AN87" s="740" t="s">
        <v>3744</v>
      </c>
      <c r="AO87" s="596"/>
      <c r="AP87" s="596"/>
      <c r="AQ87" s="593"/>
      <c r="AR87" s="597" t="s">
        <v>3791</v>
      </c>
      <c r="AS87" s="664" t="s">
        <v>3746</v>
      </c>
      <c r="AT87" s="596"/>
      <c r="AU87" s="596"/>
      <c r="AV87" s="593"/>
      <c r="AW87" s="597" t="s">
        <v>3792</v>
      </c>
      <c r="AX87" s="636" t="s">
        <v>3748</v>
      </c>
      <c r="AY87" s="599"/>
      <c r="AZ87" s="642"/>
      <c r="BA87" s="593"/>
      <c r="BB87" s="597"/>
      <c r="BC87" s="597"/>
      <c r="BD87" s="596"/>
      <c r="BE87" s="596"/>
      <c r="BF87" s="593"/>
      <c r="BG87" s="597"/>
      <c r="BH87" s="597"/>
      <c r="BI87" s="742"/>
      <c r="BJ87" s="742"/>
      <c r="BK87" s="593"/>
      <c r="BL87" s="636"/>
      <c r="BM87" s="600"/>
      <c r="BN87" s="596"/>
      <c r="BO87" s="596"/>
      <c r="BP87" s="593"/>
      <c r="BQ87" s="600"/>
      <c r="BR87" s="600"/>
      <c r="BS87" s="599"/>
      <c r="BT87" s="596"/>
      <c r="BU87" s="593"/>
      <c r="BV87" s="600"/>
      <c r="BW87" s="664"/>
      <c r="BX87" s="596"/>
      <c r="BY87" s="596"/>
      <c r="BZ87" s="593"/>
      <c r="CA87" s="600"/>
      <c r="CB87" s="603"/>
      <c r="CC87" s="600"/>
      <c r="CE87" s="608"/>
      <c r="CF87" s="608"/>
      <c r="CG87" s="607"/>
      <c r="CH87" s="607"/>
      <c r="CI87" s="607"/>
      <c r="CJ87" s="607"/>
      <c r="CK87" s="608" t="s">
        <v>2866</v>
      </c>
    </row>
    <row r="88" spans="1:89" s="605" customFormat="1" ht="144" x14ac:dyDescent="0.25">
      <c r="B88" s="584" t="s">
        <v>3793</v>
      </c>
      <c r="C88" s="585" t="s">
        <v>3749</v>
      </c>
      <c r="D88" s="586" t="s">
        <v>2716</v>
      </c>
      <c r="E88" s="587" t="s">
        <v>3794</v>
      </c>
      <c r="F88" s="588" t="s">
        <v>3730</v>
      </c>
      <c r="G88" s="586" t="s">
        <v>3795</v>
      </c>
      <c r="H88" s="586" t="s">
        <v>3796</v>
      </c>
      <c r="I88" s="586" t="s">
        <v>3797</v>
      </c>
      <c r="J88" s="589" t="s">
        <v>2536</v>
      </c>
      <c r="K88" s="586" t="s">
        <v>3798</v>
      </c>
      <c r="L88" s="586" t="s">
        <v>3799</v>
      </c>
      <c r="M88" s="586" t="s">
        <v>3800</v>
      </c>
      <c r="N88" s="584" t="s">
        <v>2519</v>
      </c>
      <c r="O88" s="590" t="s">
        <v>3801</v>
      </c>
      <c r="P88" s="591" t="s">
        <v>1521</v>
      </c>
      <c r="Q88" s="592" t="s">
        <v>60</v>
      </c>
      <c r="R88" s="593">
        <v>0.36</v>
      </c>
      <c r="S88" s="594" t="s">
        <v>2519</v>
      </c>
      <c r="T88" s="595">
        <v>0.55000000000000004</v>
      </c>
      <c r="U88" s="596"/>
      <c r="V88" s="596"/>
      <c r="W88" s="593"/>
      <c r="X88" s="598" t="s">
        <v>3802</v>
      </c>
      <c r="Y88" s="740" t="s">
        <v>3739</v>
      </c>
      <c r="Z88" s="644"/>
      <c r="AA88" s="644"/>
      <c r="AB88" s="636"/>
      <c r="AC88" s="597" t="s">
        <v>3803</v>
      </c>
      <c r="AD88" s="740" t="s">
        <v>3739</v>
      </c>
      <c r="AE88" s="597"/>
      <c r="AF88" s="596"/>
      <c r="AG88" s="593"/>
      <c r="AH88" s="597" t="s">
        <v>3804</v>
      </c>
      <c r="AI88" s="740" t="s">
        <v>2594</v>
      </c>
      <c r="AJ88" s="596"/>
      <c r="AK88" s="596"/>
      <c r="AL88" s="593"/>
      <c r="AM88" s="597" t="s">
        <v>3805</v>
      </c>
      <c r="AN88" s="740" t="s">
        <v>3744</v>
      </c>
      <c r="AO88" s="596"/>
      <c r="AP88" s="596"/>
      <c r="AQ88" s="593"/>
      <c r="AR88" s="597" t="s">
        <v>3806</v>
      </c>
      <c r="AS88" s="664" t="s">
        <v>3746</v>
      </c>
      <c r="AT88" s="596"/>
      <c r="AU88" s="596"/>
      <c r="AV88" s="593"/>
      <c r="AW88" s="597" t="s">
        <v>3807</v>
      </c>
      <c r="AX88" s="636" t="s">
        <v>3748</v>
      </c>
      <c r="AY88" s="599"/>
      <c r="AZ88" s="642"/>
      <c r="BA88" s="593"/>
      <c r="BB88" s="597"/>
      <c r="BC88" s="597"/>
      <c r="BD88" s="596"/>
      <c r="BE88" s="596"/>
      <c r="BF88" s="593"/>
      <c r="BG88" s="597"/>
      <c r="BH88" s="597"/>
      <c r="BI88" s="596"/>
      <c r="BJ88" s="596"/>
      <c r="BK88" s="593"/>
      <c r="BL88" s="636"/>
      <c r="BM88" s="600"/>
      <c r="BN88" s="596"/>
      <c r="BO88" s="596"/>
      <c r="BP88" s="593"/>
      <c r="BQ88" s="600"/>
      <c r="BR88" s="600"/>
      <c r="BS88" s="599"/>
      <c r="BT88" s="596"/>
      <c r="BU88" s="593"/>
      <c r="BV88" s="600"/>
      <c r="BW88" s="664"/>
      <c r="BX88" s="596"/>
      <c r="BY88" s="596"/>
      <c r="BZ88" s="593"/>
      <c r="CA88" s="600"/>
      <c r="CB88" s="603"/>
      <c r="CC88" s="600"/>
      <c r="CE88" s="608"/>
      <c r="CF88" s="608"/>
      <c r="CG88" s="607"/>
      <c r="CH88" s="607"/>
      <c r="CI88" s="607"/>
      <c r="CJ88" s="607"/>
      <c r="CK88" s="608" t="s">
        <v>2866</v>
      </c>
    </row>
    <row r="89" spans="1:89" s="605" customFormat="1" ht="348" x14ac:dyDescent="0.25">
      <c r="B89" s="584" t="s">
        <v>221</v>
      </c>
      <c r="C89" s="585" t="s">
        <v>196</v>
      </c>
      <c r="D89" s="586" t="s">
        <v>3377</v>
      </c>
      <c r="E89" s="587" t="s">
        <v>3808</v>
      </c>
      <c r="F89" s="588" t="s">
        <v>3690</v>
      </c>
      <c r="G89" s="586" t="s">
        <v>3809</v>
      </c>
      <c r="H89" s="586" t="s">
        <v>3810</v>
      </c>
      <c r="I89" s="586" t="s">
        <v>3811</v>
      </c>
      <c r="J89" s="589" t="s">
        <v>2585</v>
      </c>
      <c r="K89" s="586" t="s">
        <v>3812</v>
      </c>
      <c r="L89" s="586" t="s">
        <v>3813</v>
      </c>
      <c r="M89" s="586" t="s">
        <v>3814</v>
      </c>
      <c r="N89" s="584" t="s">
        <v>2519</v>
      </c>
      <c r="O89" s="590" t="s">
        <v>3815</v>
      </c>
      <c r="P89" s="591" t="s">
        <v>1538</v>
      </c>
      <c r="Q89" s="592" t="s">
        <v>30</v>
      </c>
      <c r="R89" s="593">
        <v>1</v>
      </c>
      <c r="S89" s="594" t="s">
        <v>2519</v>
      </c>
      <c r="T89" s="595">
        <v>1</v>
      </c>
      <c r="U89" s="596"/>
      <c r="V89" s="596"/>
      <c r="W89" s="593"/>
      <c r="X89" s="597" t="s">
        <v>3816</v>
      </c>
      <c r="Y89" s="597" t="s">
        <v>2591</v>
      </c>
      <c r="Z89" s="596"/>
      <c r="AA89" s="596"/>
      <c r="AB89" s="593"/>
      <c r="AC89" s="636" t="s">
        <v>3817</v>
      </c>
      <c r="AD89" s="636" t="s">
        <v>2591</v>
      </c>
      <c r="AE89" s="599">
        <v>9</v>
      </c>
      <c r="AF89" s="596">
        <v>9</v>
      </c>
      <c r="AG89" s="593">
        <f>+AE89/AF89</f>
        <v>1</v>
      </c>
      <c r="AH89" s="743" t="s">
        <v>3818</v>
      </c>
      <c r="AI89" s="636" t="s">
        <v>3819</v>
      </c>
      <c r="AJ89" s="596"/>
      <c r="AK89" s="596"/>
      <c r="AL89" s="593"/>
      <c r="AM89" s="636" t="s">
        <v>3820</v>
      </c>
      <c r="AN89" s="636" t="s">
        <v>3821</v>
      </c>
      <c r="AO89" s="599"/>
      <c r="AP89" s="596"/>
      <c r="AQ89" s="593"/>
      <c r="AR89" s="743" t="s">
        <v>3822</v>
      </c>
      <c r="AS89" s="636" t="s">
        <v>3823</v>
      </c>
      <c r="AT89" s="690">
        <v>12</v>
      </c>
      <c r="AU89" s="690">
        <v>12</v>
      </c>
      <c r="AV89" s="691">
        <f>+AT89*1/AU89</f>
        <v>1</v>
      </c>
      <c r="AW89" s="597" t="s">
        <v>3824</v>
      </c>
      <c r="AX89" s="636" t="s">
        <v>3825</v>
      </c>
      <c r="AY89" s="599"/>
      <c r="AZ89" s="596"/>
      <c r="BA89" s="593"/>
      <c r="BB89" s="744"/>
      <c r="BC89" s="745"/>
      <c r="BD89" s="596"/>
      <c r="BE89" s="596"/>
      <c r="BF89" s="593"/>
      <c r="BG89" s="746"/>
      <c r="BH89" s="636"/>
      <c r="BI89" s="599"/>
      <c r="BJ89" s="596"/>
      <c r="BK89" s="593"/>
      <c r="BL89" s="747"/>
      <c r="BM89" s="636"/>
      <c r="BN89" s="596"/>
      <c r="BO89" s="596"/>
      <c r="BP89" s="593"/>
      <c r="BQ89" s="747"/>
      <c r="BR89" s="636"/>
      <c r="BS89" s="599"/>
      <c r="BT89" s="596"/>
      <c r="BU89" s="593"/>
      <c r="BV89" s="747"/>
      <c r="BW89" s="636"/>
      <c r="BX89" s="596"/>
      <c r="BY89" s="596"/>
      <c r="BZ89" s="593"/>
      <c r="CA89" s="636"/>
      <c r="CB89" s="636"/>
      <c r="CC89" s="636"/>
      <c r="CE89" s="608">
        <f>BX89+BI89+AT89+AE89</f>
        <v>21</v>
      </c>
      <c r="CF89" s="608">
        <f>BY89+BJ89+AU89+AF89</f>
        <v>21</v>
      </c>
      <c r="CG89" s="607">
        <f>+CE89/CF89</f>
        <v>1</v>
      </c>
      <c r="CH89" s="607">
        <f>+CG89</f>
        <v>1</v>
      </c>
      <c r="CI89" s="607">
        <f>T89</f>
        <v>1</v>
      </c>
      <c r="CJ89" s="607">
        <f>+CH89/CI89</f>
        <v>1</v>
      </c>
      <c r="CK89" s="608"/>
    </row>
    <row r="90" spans="1:89" customFormat="1" ht="201" customHeight="1" x14ac:dyDescent="0.25">
      <c r="A90" s="724"/>
      <c r="B90" s="584" t="s">
        <v>221</v>
      </c>
      <c r="C90" s="585" t="s">
        <v>204</v>
      </c>
      <c r="D90" s="586" t="s">
        <v>2716</v>
      </c>
      <c r="E90" s="587" t="s">
        <v>3826</v>
      </c>
      <c r="F90" s="588" t="s">
        <v>3655</v>
      </c>
      <c r="G90" s="586" t="s">
        <v>3827</v>
      </c>
      <c r="H90" s="586" t="s">
        <v>3828</v>
      </c>
      <c r="I90" s="586" t="s">
        <v>3829</v>
      </c>
      <c r="J90" s="589" t="s">
        <v>2585</v>
      </c>
      <c r="K90" s="586" t="s">
        <v>3830</v>
      </c>
      <c r="L90" s="586" t="s">
        <v>3831</v>
      </c>
      <c r="M90" s="586" t="s">
        <v>3832</v>
      </c>
      <c r="N90" s="584" t="s">
        <v>2519</v>
      </c>
      <c r="O90" s="590" t="s">
        <v>3833</v>
      </c>
      <c r="P90" s="591" t="s">
        <v>1517</v>
      </c>
      <c r="Q90" s="592" t="s">
        <v>30</v>
      </c>
      <c r="R90" s="593">
        <v>1</v>
      </c>
      <c r="S90" s="594" t="s">
        <v>2519</v>
      </c>
      <c r="T90" s="595">
        <v>0.95</v>
      </c>
      <c r="U90" s="748"/>
      <c r="V90" s="739"/>
      <c r="W90" s="629"/>
      <c r="X90" s="748" t="s">
        <v>3834</v>
      </c>
      <c r="Y90" s="739" t="s">
        <v>2575</v>
      </c>
      <c r="Z90" s="748"/>
      <c r="AA90" s="739"/>
      <c r="AB90" s="595"/>
      <c r="AC90" s="748" t="s">
        <v>3835</v>
      </c>
      <c r="AD90" s="739" t="s">
        <v>2575</v>
      </c>
      <c r="AE90" s="613">
        <v>90247</v>
      </c>
      <c r="AF90" s="613">
        <v>93209</v>
      </c>
      <c r="AG90" s="595">
        <f>+AE90/AF90</f>
        <v>0.96822195281571521</v>
      </c>
      <c r="AH90" s="657" t="s">
        <v>3836</v>
      </c>
      <c r="AI90" s="739" t="s">
        <v>3837</v>
      </c>
      <c r="AJ90" s="749">
        <v>90478</v>
      </c>
      <c r="AK90" s="749">
        <v>93209</v>
      </c>
      <c r="AL90" s="750">
        <f>+AJ90/AK90</f>
        <v>0.97070025426729178</v>
      </c>
      <c r="AM90" s="751" t="s">
        <v>3838</v>
      </c>
      <c r="AN90" s="752" t="s">
        <v>3136</v>
      </c>
      <c r="AO90" s="753">
        <v>90745</v>
      </c>
      <c r="AP90" s="753">
        <v>93209</v>
      </c>
      <c r="AQ90" s="754">
        <f>AO90/AP90</f>
        <v>0.97356478451651662</v>
      </c>
      <c r="AR90" s="751" t="s">
        <v>3839</v>
      </c>
      <c r="AS90" s="752" t="s">
        <v>3840</v>
      </c>
      <c r="AT90" s="755">
        <v>90995</v>
      </c>
      <c r="AU90" s="755">
        <v>93209</v>
      </c>
      <c r="AV90" s="756">
        <f>AT90/AU90</f>
        <v>0.97624692894462983</v>
      </c>
      <c r="AW90" s="751" t="s">
        <v>3841</v>
      </c>
      <c r="AX90" s="757" t="s">
        <v>3842</v>
      </c>
      <c r="AY90" s="758"/>
      <c r="AZ90" s="759"/>
      <c r="BA90" s="760"/>
      <c r="BB90" s="748"/>
      <c r="BC90" s="761"/>
      <c r="BD90" s="762"/>
      <c r="BE90" s="762"/>
      <c r="BF90" s="763"/>
      <c r="BG90" s="748"/>
      <c r="BH90" s="761"/>
      <c r="BI90" s="764"/>
      <c r="BJ90" s="755"/>
      <c r="BK90" s="726"/>
      <c r="BL90" s="748"/>
      <c r="BM90" s="761"/>
      <c r="BN90" s="765"/>
      <c r="BO90" s="766"/>
      <c r="BP90" s="767"/>
      <c r="BQ90" s="748"/>
      <c r="BR90" s="761"/>
      <c r="BS90" s="762"/>
      <c r="BT90" s="762"/>
      <c r="BU90" s="763"/>
      <c r="BV90" s="748"/>
      <c r="BW90" s="761"/>
      <c r="BX90" s="725"/>
      <c r="BY90" s="725"/>
      <c r="BZ90" s="726"/>
      <c r="CA90" s="768"/>
      <c r="CB90" s="748"/>
      <c r="CC90" s="657"/>
      <c r="CD90" s="724"/>
      <c r="CE90" s="769">
        <f t="shared" ref="CE90:CF92" si="61">AO90</f>
        <v>90745</v>
      </c>
      <c r="CF90" s="769">
        <f t="shared" si="61"/>
        <v>93209</v>
      </c>
      <c r="CG90" s="770">
        <f t="shared" ref="CG90:CG95" si="62">+CE90/CF90</f>
        <v>0.97356478451651662</v>
      </c>
      <c r="CH90" s="770">
        <f t="shared" ref="CH90:CH101" si="63">+CG90</f>
        <v>0.97356478451651662</v>
      </c>
      <c r="CI90" s="770">
        <f t="shared" ref="CI90:CI101" si="64">+T90</f>
        <v>0.95</v>
      </c>
      <c r="CJ90" s="770">
        <f t="shared" ref="CJ90:CJ101" si="65">+CH90/CI90</f>
        <v>1.0248050363331755</v>
      </c>
      <c r="CK90" s="608"/>
    </row>
    <row r="91" spans="1:89" customFormat="1" ht="196.5" customHeight="1" x14ac:dyDescent="0.25">
      <c r="A91" s="724"/>
      <c r="B91" s="584" t="s">
        <v>221</v>
      </c>
      <c r="C91" s="585" t="s">
        <v>204</v>
      </c>
      <c r="D91" s="586" t="s">
        <v>2716</v>
      </c>
      <c r="E91" s="587" t="s">
        <v>3843</v>
      </c>
      <c r="F91" s="588" t="s">
        <v>3655</v>
      </c>
      <c r="G91" s="586" t="s">
        <v>3844</v>
      </c>
      <c r="H91" s="586" t="s">
        <v>3845</v>
      </c>
      <c r="I91" s="586" t="s">
        <v>3846</v>
      </c>
      <c r="J91" s="589" t="s">
        <v>2585</v>
      </c>
      <c r="K91" s="586" t="s">
        <v>3847</v>
      </c>
      <c r="L91" s="586" t="s">
        <v>3848</v>
      </c>
      <c r="M91" s="586" t="s">
        <v>3849</v>
      </c>
      <c r="N91" s="584" t="s">
        <v>2519</v>
      </c>
      <c r="O91" s="590" t="s">
        <v>3850</v>
      </c>
      <c r="P91" s="591" t="s">
        <v>1517</v>
      </c>
      <c r="Q91" s="592" t="s">
        <v>30</v>
      </c>
      <c r="R91" s="593">
        <v>1</v>
      </c>
      <c r="S91" s="594" t="s">
        <v>2519</v>
      </c>
      <c r="T91" s="595">
        <v>0.97</v>
      </c>
      <c r="U91" s="629">
        <v>37778</v>
      </c>
      <c r="V91" s="629">
        <v>89843</v>
      </c>
      <c r="W91" s="595">
        <f>U91/V91</f>
        <v>0.42048907538706409</v>
      </c>
      <c r="X91" s="748" t="s">
        <v>3851</v>
      </c>
      <c r="Y91" s="739" t="s">
        <v>2558</v>
      </c>
      <c r="Z91" s="629">
        <v>37857</v>
      </c>
      <c r="AA91" s="629">
        <v>89843</v>
      </c>
      <c r="AB91" s="595">
        <f>Z91/AA91</f>
        <v>0.42136838707523122</v>
      </c>
      <c r="AC91" s="748" t="s">
        <v>3852</v>
      </c>
      <c r="AD91" s="739" t="s">
        <v>2558</v>
      </c>
      <c r="AE91" s="613">
        <f>49513+48723+37898</f>
        <v>136134</v>
      </c>
      <c r="AF91" s="613">
        <f>49441+49634+38822</f>
        <v>137897</v>
      </c>
      <c r="AG91" s="595">
        <f>+AE91/AF91</f>
        <v>0.98721509532477136</v>
      </c>
      <c r="AH91" s="657" t="s">
        <v>3853</v>
      </c>
      <c r="AI91" s="739" t="s">
        <v>3854</v>
      </c>
      <c r="AJ91" s="749">
        <f>37929+49397</f>
        <v>87326</v>
      </c>
      <c r="AK91" s="749">
        <f>38825+51019</f>
        <v>89844</v>
      </c>
      <c r="AL91" s="771">
        <f>+AJ91/AK91</f>
        <v>0.97197364320377544</v>
      </c>
      <c r="AM91" s="751" t="s">
        <v>3855</v>
      </c>
      <c r="AN91" s="752" t="s">
        <v>3136</v>
      </c>
      <c r="AO91" s="772">
        <v>87057</v>
      </c>
      <c r="AP91" s="753">
        <v>89845</v>
      </c>
      <c r="AQ91" s="773">
        <v>0.97</v>
      </c>
      <c r="AR91" s="751" t="s">
        <v>3856</v>
      </c>
      <c r="AS91" s="752" t="s">
        <v>3857</v>
      </c>
      <c r="AT91" s="755">
        <f>48837+38043</f>
        <v>86880</v>
      </c>
      <c r="AU91" s="755">
        <f>38819+49848</f>
        <v>88667</v>
      </c>
      <c r="AV91" s="756">
        <f>AT91/AU91</f>
        <v>0.97984594042879536</v>
      </c>
      <c r="AW91" s="751" t="s">
        <v>3858</v>
      </c>
      <c r="AX91" s="757" t="s">
        <v>2567</v>
      </c>
      <c r="AY91" s="755"/>
      <c r="AZ91" s="725"/>
      <c r="BA91" s="595"/>
      <c r="BB91" s="748"/>
      <c r="BC91" s="761"/>
      <c r="BD91" s="755"/>
      <c r="BE91" s="725"/>
      <c r="BF91" s="595"/>
      <c r="BG91" s="748"/>
      <c r="BH91" s="761"/>
      <c r="BI91" s="755"/>
      <c r="BJ91" s="725"/>
      <c r="BK91" s="595"/>
      <c r="BL91" s="748"/>
      <c r="BM91" s="761"/>
      <c r="BN91" s="755"/>
      <c r="BO91" s="725"/>
      <c r="BP91" s="595"/>
      <c r="BQ91" s="774"/>
      <c r="BR91" s="761"/>
      <c r="BS91" s="755"/>
      <c r="BT91" s="725"/>
      <c r="BU91" s="595"/>
      <c r="BV91" s="748"/>
      <c r="BW91" s="761"/>
      <c r="BX91" s="725"/>
      <c r="BY91" s="755"/>
      <c r="BZ91" s="726"/>
      <c r="CA91" s="774"/>
      <c r="CB91" s="775"/>
      <c r="CC91" s="775"/>
      <c r="CD91" s="724"/>
      <c r="CE91" s="769">
        <f t="shared" si="61"/>
        <v>87057</v>
      </c>
      <c r="CF91" s="769">
        <f t="shared" si="61"/>
        <v>89845</v>
      </c>
      <c r="CG91" s="776">
        <f t="shared" si="62"/>
        <v>0.96896877956480609</v>
      </c>
      <c r="CH91" s="776">
        <f t="shared" si="63"/>
        <v>0.96896877956480609</v>
      </c>
      <c r="CI91" s="776">
        <f t="shared" si="64"/>
        <v>0.97</v>
      </c>
      <c r="CJ91" s="776">
        <f t="shared" si="65"/>
        <v>0.99893688614928466</v>
      </c>
      <c r="CK91" s="733"/>
    </row>
    <row r="92" spans="1:89" customFormat="1" ht="252.75" customHeight="1" x14ac:dyDescent="0.25">
      <c r="A92" s="724"/>
      <c r="B92" s="584" t="s">
        <v>221</v>
      </c>
      <c r="C92" s="585" t="s">
        <v>204</v>
      </c>
      <c r="D92" s="586" t="s">
        <v>2716</v>
      </c>
      <c r="E92" s="587" t="s">
        <v>3859</v>
      </c>
      <c r="F92" s="588" t="s">
        <v>3655</v>
      </c>
      <c r="G92" s="586" t="s">
        <v>3860</v>
      </c>
      <c r="H92" s="586" t="s">
        <v>3861</v>
      </c>
      <c r="I92" s="586" t="s">
        <v>3862</v>
      </c>
      <c r="J92" s="589" t="s">
        <v>2585</v>
      </c>
      <c r="K92" s="586" t="s">
        <v>3863</v>
      </c>
      <c r="L92" s="586" t="s">
        <v>3864</v>
      </c>
      <c r="M92" s="586" t="s">
        <v>3865</v>
      </c>
      <c r="N92" s="584" t="s">
        <v>2519</v>
      </c>
      <c r="O92" s="590" t="s">
        <v>3866</v>
      </c>
      <c r="P92" s="591" t="s">
        <v>1517</v>
      </c>
      <c r="Q92" s="592" t="s">
        <v>30</v>
      </c>
      <c r="R92" s="593">
        <v>1</v>
      </c>
      <c r="S92" s="594" t="s">
        <v>2519</v>
      </c>
      <c r="T92" s="595">
        <v>0.9</v>
      </c>
      <c r="U92" s="613"/>
      <c r="V92" s="613"/>
      <c r="W92" s="595"/>
      <c r="X92" s="777" t="s">
        <v>3867</v>
      </c>
      <c r="Y92" s="739" t="s">
        <v>2575</v>
      </c>
      <c r="Z92" s="613"/>
      <c r="AA92" s="613"/>
      <c r="AB92" s="595"/>
      <c r="AC92" s="777" t="s">
        <v>3868</v>
      </c>
      <c r="AD92" s="739" t="s">
        <v>2575</v>
      </c>
      <c r="AE92" s="613">
        <v>53445</v>
      </c>
      <c r="AF92" s="613">
        <v>109890</v>
      </c>
      <c r="AG92" s="595">
        <f>(AE92/AF92)*100%</f>
        <v>0.48634998634998633</v>
      </c>
      <c r="AH92" s="657" t="s">
        <v>3869</v>
      </c>
      <c r="AI92" s="657" t="s">
        <v>3870</v>
      </c>
      <c r="AJ92" s="778">
        <v>41326</v>
      </c>
      <c r="AK92" s="749">
        <v>109890</v>
      </c>
      <c r="AL92" s="750">
        <f>(AJ92/AK92)*100%</f>
        <v>0.37606697606697609</v>
      </c>
      <c r="AM92" s="779" t="s">
        <v>3871</v>
      </c>
      <c r="AN92" s="752" t="s">
        <v>3872</v>
      </c>
      <c r="AO92" s="778">
        <v>49017</v>
      </c>
      <c r="AP92" s="749">
        <v>109890</v>
      </c>
      <c r="AQ92" s="780">
        <v>0.45</v>
      </c>
      <c r="AR92" s="751" t="s">
        <v>3873</v>
      </c>
      <c r="AS92" s="752" t="s">
        <v>3874</v>
      </c>
      <c r="AT92" s="755">
        <v>42436</v>
      </c>
      <c r="AU92" s="755">
        <v>93334</v>
      </c>
      <c r="AV92" s="756">
        <f>AT92/AU92</f>
        <v>0.45466818094156469</v>
      </c>
      <c r="AW92" s="751" t="s">
        <v>3875</v>
      </c>
      <c r="AX92" s="757" t="s">
        <v>3876</v>
      </c>
      <c r="AY92" s="725"/>
      <c r="AZ92" s="762"/>
      <c r="BA92" s="763"/>
      <c r="BB92" s="748"/>
      <c r="BC92" s="657"/>
      <c r="BD92" s="762"/>
      <c r="BE92" s="762"/>
      <c r="BF92" s="763"/>
      <c r="BG92" s="748"/>
      <c r="BH92" s="657"/>
      <c r="BI92" s="764"/>
      <c r="BJ92" s="725"/>
      <c r="BK92" s="726"/>
      <c r="BL92" s="748"/>
      <c r="BM92" s="657"/>
      <c r="BN92" s="764"/>
      <c r="BO92" s="725"/>
      <c r="BP92" s="726"/>
      <c r="BQ92" s="774"/>
      <c r="BR92" s="761"/>
      <c r="BS92" s="762"/>
      <c r="BT92" s="762"/>
      <c r="BU92" s="763"/>
      <c r="BV92" s="748"/>
      <c r="BW92" s="761"/>
      <c r="BX92" s="764"/>
      <c r="BY92" s="725"/>
      <c r="BZ92" s="726"/>
      <c r="CA92" s="774"/>
      <c r="CB92" s="775"/>
      <c r="CC92" s="775"/>
      <c r="CD92" s="724"/>
      <c r="CE92" s="781">
        <f t="shared" si="61"/>
        <v>49017</v>
      </c>
      <c r="CF92" s="781">
        <f t="shared" si="61"/>
        <v>109890</v>
      </c>
      <c r="CG92" s="776">
        <f t="shared" si="62"/>
        <v>0.44605514605514607</v>
      </c>
      <c r="CH92" s="776">
        <f t="shared" si="63"/>
        <v>0.44605514605514607</v>
      </c>
      <c r="CI92" s="776">
        <f t="shared" si="64"/>
        <v>0.9</v>
      </c>
      <c r="CJ92" s="776">
        <f t="shared" si="65"/>
        <v>0.49561682895016229</v>
      </c>
      <c r="CK92" s="733"/>
    </row>
    <row r="93" spans="1:89" customFormat="1" ht="203.25" customHeight="1" x14ac:dyDescent="0.25">
      <c r="A93" s="724"/>
      <c r="B93" s="584" t="s">
        <v>221</v>
      </c>
      <c r="C93" s="585" t="s">
        <v>204</v>
      </c>
      <c r="D93" s="586" t="s">
        <v>2716</v>
      </c>
      <c r="E93" s="587" t="s">
        <v>3877</v>
      </c>
      <c r="F93" s="588" t="s">
        <v>3655</v>
      </c>
      <c r="G93" s="586" t="s">
        <v>3878</v>
      </c>
      <c r="H93" s="586" t="s">
        <v>3879</v>
      </c>
      <c r="I93" s="586" t="s">
        <v>3880</v>
      </c>
      <c r="J93" s="589" t="s">
        <v>2585</v>
      </c>
      <c r="K93" s="586" t="s">
        <v>3881</v>
      </c>
      <c r="L93" s="586" t="s">
        <v>3882</v>
      </c>
      <c r="M93" s="586" t="s">
        <v>3883</v>
      </c>
      <c r="N93" s="584" t="s">
        <v>2519</v>
      </c>
      <c r="O93" s="590" t="s">
        <v>3884</v>
      </c>
      <c r="P93" s="591" t="s">
        <v>1538</v>
      </c>
      <c r="Q93" s="592" t="s">
        <v>30</v>
      </c>
      <c r="R93" s="593">
        <v>0.94</v>
      </c>
      <c r="S93" s="594" t="s">
        <v>2519</v>
      </c>
      <c r="T93" s="595">
        <v>0.95</v>
      </c>
      <c r="U93" s="613"/>
      <c r="V93" s="613"/>
      <c r="W93" s="595"/>
      <c r="X93" s="777" t="s">
        <v>3885</v>
      </c>
      <c r="Y93" s="739" t="s">
        <v>2575</v>
      </c>
      <c r="Z93" s="613"/>
      <c r="AA93" s="613"/>
      <c r="AB93" s="595"/>
      <c r="AC93" s="777" t="s">
        <v>3886</v>
      </c>
      <c r="AD93" s="739" t="s">
        <v>2575</v>
      </c>
      <c r="AE93" s="782">
        <v>469</v>
      </c>
      <c r="AF93" s="782">
        <v>555</v>
      </c>
      <c r="AG93" s="783">
        <f>(AE93/AF93)*100%</f>
        <v>0.84504504504504507</v>
      </c>
      <c r="AH93" s="784" t="s">
        <v>3887</v>
      </c>
      <c r="AI93" s="761" t="s">
        <v>3888</v>
      </c>
      <c r="AJ93" s="785"/>
      <c r="AK93" s="785"/>
      <c r="AL93" s="786"/>
      <c r="AM93" s="784" t="s">
        <v>3889</v>
      </c>
      <c r="AN93" s="739" t="s">
        <v>2749</v>
      </c>
      <c r="AO93" s="787"/>
      <c r="AP93" s="787"/>
      <c r="AQ93" s="788"/>
      <c r="AR93" s="789" t="s">
        <v>3890</v>
      </c>
      <c r="AS93" s="739" t="s">
        <v>3891</v>
      </c>
      <c r="AT93" s="725">
        <v>1291</v>
      </c>
      <c r="AU93" s="725">
        <v>1499</v>
      </c>
      <c r="AV93" s="790">
        <f>AT93/AU93</f>
        <v>0.86124082721814543</v>
      </c>
      <c r="AW93" s="789" t="s">
        <v>3892</v>
      </c>
      <c r="AX93" s="757" t="s">
        <v>3893</v>
      </c>
      <c r="AY93" s="725"/>
      <c r="AZ93" s="762"/>
      <c r="BA93" s="763"/>
      <c r="BB93" s="791"/>
      <c r="BC93" s="657"/>
      <c r="BD93" s="762"/>
      <c r="BE93" s="762"/>
      <c r="BF93" s="763"/>
      <c r="BG93" s="791"/>
      <c r="BH93" s="761"/>
      <c r="BI93" s="764"/>
      <c r="BJ93" s="725"/>
      <c r="BK93" s="726"/>
      <c r="BL93" s="791"/>
      <c r="BM93" s="761"/>
      <c r="BN93" s="764"/>
      <c r="BO93" s="725"/>
      <c r="BP93" s="726"/>
      <c r="BQ93" s="774"/>
      <c r="BR93" s="761"/>
      <c r="BS93" s="762"/>
      <c r="BT93" s="792"/>
      <c r="BU93" s="792"/>
      <c r="BV93" s="791"/>
      <c r="BW93" s="761"/>
      <c r="BX93" s="755"/>
      <c r="BY93" s="755"/>
      <c r="BZ93" s="691"/>
      <c r="CA93" s="793"/>
      <c r="CB93" s="748"/>
      <c r="CC93" s="775"/>
      <c r="CD93" s="724"/>
      <c r="CE93" s="794">
        <f>AE93+AT93+BI93+BX93</f>
        <v>1760</v>
      </c>
      <c r="CF93" s="794">
        <f>AF93+AU93+BJ93+BY93</f>
        <v>2054</v>
      </c>
      <c r="CG93" s="795">
        <f t="shared" si="62"/>
        <v>0.85686465433300874</v>
      </c>
      <c r="CH93" s="795">
        <f t="shared" si="63"/>
        <v>0.85686465433300874</v>
      </c>
      <c r="CI93" s="795">
        <f t="shared" si="64"/>
        <v>0.95</v>
      </c>
      <c r="CJ93" s="795">
        <f t="shared" si="65"/>
        <v>0.90196279403474611</v>
      </c>
      <c r="CK93" s="733"/>
    </row>
    <row r="94" spans="1:89" customFormat="1" ht="200.25" customHeight="1" x14ac:dyDescent="0.25">
      <c r="A94" s="724"/>
      <c r="B94" s="584" t="s">
        <v>221</v>
      </c>
      <c r="C94" s="585" t="s">
        <v>204</v>
      </c>
      <c r="D94" s="586" t="s">
        <v>2716</v>
      </c>
      <c r="E94" s="587" t="s">
        <v>3894</v>
      </c>
      <c r="F94" s="588" t="s">
        <v>3655</v>
      </c>
      <c r="G94" s="586" t="s">
        <v>3895</v>
      </c>
      <c r="H94" s="586" t="s">
        <v>3896</v>
      </c>
      <c r="I94" s="586" t="s">
        <v>3897</v>
      </c>
      <c r="J94" s="589" t="s">
        <v>2585</v>
      </c>
      <c r="K94" s="586" t="s">
        <v>3898</v>
      </c>
      <c r="L94" s="586" t="s">
        <v>3899</v>
      </c>
      <c r="M94" s="586" t="s">
        <v>3900</v>
      </c>
      <c r="N94" s="584" t="s">
        <v>2519</v>
      </c>
      <c r="O94" s="590" t="s">
        <v>3901</v>
      </c>
      <c r="P94" s="591" t="s">
        <v>2622</v>
      </c>
      <c r="Q94" s="592" t="s">
        <v>30</v>
      </c>
      <c r="R94" s="593">
        <v>1</v>
      </c>
      <c r="S94" s="594" t="s">
        <v>2519</v>
      </c>
      <c r="T94" s="595">
        <v>1</v>
      </c>
      <c r="U94" s="613"/>
      <c r="V94" s="613"/>
      <c r="W94" s="595"/>
      <c r="X94" s="796" t="s">
        <v>3902</v>
      </c>
      <c r="Y94" s="739" t="s">
        <v>2575</v>
      </c>
      <c r="Z94" s="613"/>
      <c r="AA94" s="613"/>
      <c r="AB94" s="595"/>
      <c r="AC94" s="796" t="s">
        <v>3903</v>
      </c>
      <c r="AD94" s="739" t="s">
        <v>2575</v>
      </c>
      <c r="AE94" s="613"/>
      <c r="AF94" s="613"/>
      <c r="AG94" s="797"/>
      <c r="AH94" s="657" t="s">
        <v>3904</v>
      </c>
      <c r="AI94" s="739" t="s">
        <v>3905</v>
      </c>
      <c r="AJ94" s="778"/>
      <c r="AK94" s="749"/>
      <c r="AL94" s="750"/>
      <c r="AM94" s="779" t="s">
        <v>3906</v>
      </c>
      <c r="AN94" s="752" t="s">
        <v>2749</v>
      </c>
      <c r="AO94" s="798"/>
      <c r="AP94" s="799"/>
      <c r="AQ94" s="800"/>
      <c r="AR94" s="751" t="s">
        <v>3907</v>
      </c>
      <c r="AS94" s="752" t="s">
        <v>3891</v>
      </c>
      <c r="AT94" s="755">
        <v>164</v>
      </c>
      <c r="AU94" s="755">
        <v>1382</v>
      </c>
      <c r="AV94" s="756">
        <f>AT94/AU94</f>
        <v>0.11866859623733719</v>
      </c>
      <c r="AW94" s="751" t="s">
        <v>3908</v>
      </c>
      <c r="AX94" s="757" t="s">
        <v>3909</v>
      </c>
      <c r="AY94" s="725"/>
      <c r="AZ94" s="762"/>
      <c r="BA94" s="763"/>
      <c r="BB94" s="774"/>
      <c r="BC94" s="657"/>
      <c r="BD94" s="762"/>
      <c r="BE94" s="762"/>
      <c r="BF94" s="763"/>
      <c r="BG94" s="774"/>
      <c r="BH94" s="657"/>
      <c r="BI94" s="725"/>
      <c r="BJ94" s="725"/>
      <c r="BK94" s="726"/>
      <c r="BL94" s="774"/>
      <c r="BM94" s="657"/>
      <c r="BN94" s="725"/>
      <c r="BO94" s="725"/>
      <c r="BP94" s="726"/>
      <c r="BQ94" s="774"/>
      <c r="BR94" s="761"/>
      <c r="BS94" s="762"/>
      <c r="BT94" s="762"/>
      <c r="BU94" s="763"/>
      <c r="BV94" s="774"/>
      <c r="BW94" s="761"/>
      <c r="BX94" s="725"/>
      <c r="BY94" s="725"/>
      <c r="BZ94" s="726"/>
      <c r="CA94" s="748"/>
      <c r="CB94" s="748"/>
      <c r="CC94" s="801"/>
      <c r="CD94" s="724"/>
      <c r="CE94" s="794">
        <f>AE94+AT94+BI94+BX94</f>
        <v>164</v>
      </c>
      <c r="CF94" s="794">
        <f>AF94+AU94+BJ94+BY94</f>
        <v>1382</v>
      </c>
      <c r="CG94" s="795">
        <f t="shared" si="62"/>
        <v>0.11866859623733719</v>
      </c>
      <c r="CH94" s="795">
        <f t="shared" si="63"/>
        <v>0.11866859623733719</v>
      </c>
      <c r="CI94" s="795">
        <f t="shared" si="64"/>
        <v>1</v>
      </c>
      <c r="CJ94" s="795">
        <f t="shared" si="65"/>
        <v>0.11866859623733719</v>
      </c>
      <c r="CK94" s="733"/>
    </row>
    <row r="95" spans="1:89" customFormat="1" ht="200.25" customHeight="1" x14ac:dyDescent="0.25">
      <c r="A95" s="724"/>
      <c r="B95" s="584" t="s">
        <v>221</v>
      </c>
      <c r="C95" s="585" t="s">
        <v>204</v>
      </c>
      <c r="D95" s="586" t="s">
        <v>2716</v>
      </c>
      <c r="E95" s="587" t="s">
        <v>3910</v>
      </c>
      <c r="F95" s="588" t="s">
        <v>3655</v>
      </c>
      <c r="G95" s="586" t="s">
        <v>3911</v>
      </c>
      <c r="H95" s="586" t="s">
        <v>3912</v>
      </c>
      <c r="I95" s="586" t="s">
        <v>3913</v>
      </c>
      <c r="J95" s="589" t="s">
        <v>2585</v>
      </c>
      <c r="K95" s="586" t="s">
        <v>3914</v>
      </c>
      <c r="L95" s="586" t="s">
        <v>3915</v>
      </c>
      <c r="M95" s="586" t="s">
        <v>3916</v>
      </c>
      <c r="N95" s="584" t="s">
        <v>2519</v>
      </c>
      <c r="O95" s="590" t="s">
        <v>3917</v>
      </c>
      <c r="P95" s="591" t="s">
        <v>1517</v>
      </c>
      <c r="Q95" s="592" t="s">
        <v>60</v>
      </c>
      <c r="R95" s="593" t="s">
        <v>1523</v>
      </c>
      <c r="S95" s="594" t="s">
        <v>2519</v>
      </c>
      <c r="T95" s="595">
        <v>0.95</v>
      </c>
      <c r="U95" s="802"/>
      <c r="V95" s="802"/>
      <c r="W95" s="803"/>
      <c r="X95" s="601" t="s">
        <v>2745</v>
      </c>
      <c r="Y95" s="804"/>
      <c r="Z95" s="802"/>
      <c r="AA95" s="802"/>
      <c r="AB95" s="803"/>
      <c r="AC95" s="601" t="s">
        <v>2745</v>
      </c>
      <c r="AD95" s="805"/>
      <c r="AE95" s="690">
        <v>68</v>
      </c>
      <c r="AF95" s="690">
        <v>68</v>
      </c>
      <c r="AG95" s="691">
        <f>+AE95/AF95</f>
        <v>1</v>
      </c>
      <c r="AH95" s="657" t="s">
        <v>3918</v>
      </c>
      <c r="AI95" s="699" t="s">
        <v>3919</v>
      </c>
      <c r="AJ95" s="806">
        <v>56</v>
      </c>
      <c r="AK95" s="807">
        <v>56</v>
      </c>
      <c r="AL95" s="783">
        <v>1</v>
      </c>
      <c r="AM95" s="808" t="s">
        <v>3920</v>
      </c>
      <c r="AN95" s="739" t="s">
        <v>2749</v>
      </c>
      <c r="AO95" s="806">
        <v>64</v>
      </c>
      <c r="AP95" s="807">
        <v>65</v>
      </c>
      <c r="AQ95" s="783">
        <f>+AO95/AP95</f>
        <v>0.98461538461538467</v>
      </c>
      <c r="AR95" s="789" t="s">
        <v>3921</v>
      </c>
      <c r="AS95" s="739" t="s">
        <v>3922</v>
      </c>
      <c r="AT95" s="725">
        <v>73</v>
      </c>
      <c r="AU95" s="725">
        <v>73</v>
      </c>
      <c r="AV95" s="790">
        <f>+AT95/AU95</f>
        <v>1</v>
      </c>
      <c r="AW95" s="784" t="s">
        <v>3923</v>
      </c>
      <c r="AX95" s="757" t="s">
        <v>3924</v>
      </c>
      <c r="AY95" s="725"/>
      <c r="AZ95" s="762"/>
      <c r="BA95" s="763"/>
      <c r="BB95" s="774"/>
      <c r="BC95" s="657"/>
      <c r="BD95" s="762"/>
      <c r="BE95" s="762"/>
      <c r="BF95" s="763"/>
      <c r="BG95" s="774"/>
      <c r="BH95" s="657"/>
      <c r="BI95" s="758"/>
      <c r="BJ95" s="758"/>
      <c r="BK95" s="767"/>
      <c r="BL95" s="774"/>
      <c r="BM95" s="657"/>
      <c r="BN95" s="758"/>
      <c r="BO95" s="758"/>
      <c r="BP95" s="767"/>
      <c r="BQ95" s="774"/>
      <c r="BR95" s="761"/>
      <c r="BS95" s="762"/>
      <c r="BT95" s="762"/>
      <c r="BU95" s="763"/>
      <c r="BV95" s="774"/>
      <c r="BW95" s="761"/>
      <c r="BX95" s="764"/>
      <c r="BY95" s="725"/>
      <c r="BZ95" s="726"/>
      <c r="CA95" s="748"/>
      <c r="CB95" s="748"/>
      <c r="CC95" s="809"/>
      <c r="CD95" s="724"/>
      <c r="CE95" s="794">
        <f t="shared" ref="CE95:CF95" si="66">U95+Z95+AE95+AJ95+AO95+AT95+AY95+BD95+BI95+BN95+BS95+BX95</f>
        <v>261</v>
      </c>
      <c r="CF95" s="794">
        <f t="shared" si="66"/>
        <v>262</v>
      </c>
      <c r="CG95" s="795">
        <f t="shared" si="62"/>
        <v>0.99618320610687028</v>
      </c>
      <c r="CH95" s="795">
        <f t="shared" si="63"/>
        <v>0.99618320610687028</v>
      </c>
      <c r="CI95" s="795">
        <f t="shared" si="64"/>
        <v>0.95</v>
      </c>
      <c r="CJ95" s="795">
        <f t="shared" si="65"/>
        <v>1.0486139011651268</v>
      </c>
      <c r="CK95" s="733"/>
    </row>
    <row r="96" spans="1:89" s="605" customFormat="1" ht="204" x14ac:dyDescent="0.25">
      <c r="B96" s="584" t="s">
        <v>221</v>
      </c>
      <c r="C96" s="585" t="s">
        <v>213</v>
      </c>
      <c r="D96" s="586" t="s">
        <v>3377</v>
      </c>
      <c r="E96" s="587" t="s">
        <v>3925</v>
      </c>
      <c r="F96" s="588" t="s">
        <v>3926</v>
      </c>
      <c r="G96" s="586" t="s">
        <v>3927</v>
      </c>
      <c r="H96" s="586" t="s">
        <v>3928</v>
      </c>
      <c r="I96" s="586" t="s">
        <v>3929</v>
      </c>
      <c r="J96" s="589" t="s">
        <v>2585</v>
      </c>
      <c r="K96" s="586" t="s">
        <v>3930</v>
      </c>
      <c r="L96" s="586" t="s">
        <v>3931</v>
      </c>
      <c r="M96" s="586" t="s">
        <v>3932</v>
      </c>
      <c r="N96" s="584" t="s">
        <v>2519</v>
      </c>
      <c r="O96" s="590" t="s">
        <v>3933</v>
      </c>
      <c r="P96" s="591" t="s">
        <v>1538</v>
      </c>
      <c r="Q96" s="592" t="s">
        <v>30</v>
      </c>
      <c r="R96" s="593">
        <v>1</v>
      </c>
      <c r="S96" s="594" t="s">
        <v>2519</v>
      </c>
      <c r="T96" s="595">
        <v>1</v>
      </c>
      <c r="U96" s="596"/>
      <c r="V96" s="596"/>
      <c r="W96" s="593"/>
      <c r="X96" s="810" t="s">
        <v>3934</v>
      </c>
      <c r="Y96" s="811" t="s">
        <v>3935</v>
      </c>
      <c r="Z96" s="702"/>
      <c r="AA96" s="702"/>
      <c r="AB96" s="703"/>
      <c r="AC96" s="810" t="s">
        <v>3936</v>
      </c>
      <c r="AD96" s="811" t="s">
        <v>3935</v>
      </c>
      <c r="AE96" s="599">
        <v>1297</v>
      </c>
      <c r="AF96" s="812">
        <v>1500</v>
      </c>
      <c r="AG96" s="593">
        <f t="shared" ref="AG96" si="67">+AE96/AF96</f>
        <v>0.86466666666666669</v>
      </c>
      <c r="AH96" s="810" t="s">
        <v>3937</v>
      </c>
      <c r="AI96" s="597" t="s">
        <v>3938</v>
      </c>
      <c r="AJ96" s="596"/>
      <c r="AK96" s="596"/>
      <c r="AL96" s="593"/>
      <c r="AM96" s="810" t="s">
        <v>3939</v>
      </c>
      <c r="AN96" s="811" t="s">
        <v>3940</v>
      </c>
      <c r="AO96" s="599"/>
      <c r="AP96" s="596"/>
      <c r="AQ96" s="593"/>
      <c r="AR96" s="810" t="s">
        <v>3941</v>
      </c>
      <c r="AS96" s="597" t="s">
        <v>3942</v>
      </c>
      <c r="AT96" s="596">
        <v>2204</v>
      </c>
      <c r="AU96" s="596">
        <v>1500</v>
      </c>
      <c r="AV96" s="593">
        <f t="shared" ref="AV96:AV101" si="68">+AT96/AU96</f>
        <v>1.4693333333333334</v>
      </c>
      <c r="AW96" s="810" t="s">
        <v>3943</v>
      </c>
      <c r="AX96" s="597" t="s">
        <v>3944</v>
      </c>
      <c r="AY96" s="596"/>
      <c r="AZ96" s="596"/>
      <c r="BA96" s="593"/>
      <c r="BB96" s="601"/>
      <c r="BC96" s="602"/>
      <c r="BD96" s="596"/>
      <c r="BE96" s="596"/>
      <c r="BF96" s="593"/>
      <c r="BG96" s="593"/>
      <c r="BH96" s="603"/>
      <c r="BI96" s="599"/>
      <c r="BJ96" s="596"/>
      <c r="BK96" s="593"/>
      <c r="BL96" s="601"/>
      <c r="BM96" s="602"/>
      <c r="BN96" s="596"/>
      <c r="BO96" s="596"/>
      <c r="BP96" s="593"/>
      <c r="BQ96" s="593"/>
      <c r="BR96" s="603"/>
      <c r="BS96" s="599"/>
      <c r="BT96" s="596"/>
      <c r="BU96" s="593"/>
      <c r="BV96" s="593"/>
      <c r="BW96" s="603"/>
      <c r="BX96" s="596"/>
      <c r="BY96" s="596"/>
      <c r="BZ96" s="593"/>
      <c r="CA96" s="593"/>
      <c r="CB96" s="603"/>
      <c r="CC96" s="604"/>
      <c r="CE96" s="606">
        <f t="shared" ref="CE96:CF101" si="69">+U96+Z96+AE96+AJ96+AO96+AT96+AY96+BD96+BI96+BN96+BS96+BX96</f>
        <v>3501</v>
      </c>
      <c r="CF96" s="606">
        <f t="shared" si="69"/>
        <v>3000</v>
      </c>
      <c r="CG96" s="607">
        <f>+CE96/CF96</f>
        <v>1.167</v>
      </c>
      <c r="CH96" s="607">
        <f t="shared" si="63"/>
        <v>1.167</v>
      </c>
      <c r="CI96" s="607">
        <f t="shared" si="64"/>
        <v>1</v>
      </c>
      <c r="CJ96" s="607">
        <f t="shared" si="65"/>
        <v>1.167</v>
      </c>
      <c r="CK96" s="608"/>
    </row>
    <row r="97" spans="1:139" s="605" customFormat="1" ht="192" x14ac:dyDescent="0.25">
      <c r="B97" s="584" t="s">
        <v>221</v>
      </c>
      <c r="C97" s="585" t="s">
        <v>213</v>
      </c>
      <c r="D97" s="586" t="s">
        <v>3377</v>
      </c>
      <c r="E97" s="587" t="s">
        <v>3945</v>
      </c>
      <c r="F97" s="588" t="s">
        <v>3926</v>
      </c>
      <c r="G97" s="586" t="s">
        <v>3946</v>
      </c>
      <c r="H97" s="586" t="s">
        <v>3947</v>
      </c>
      <c r="I97" s="586" t="s">
        <v>3948</v>
      </c>
      <c r="J97" s="589" t="s">
        <v>2585</v>
      </c>
      <c r="K97" s="586" t="s">
        <v>3949</v>
      </c>
      <c r="L97" s="586" t="s">
        <v>3950</v>
      </c>
      <c r="M97" s="586" t="s">
        <v>3951</v>
      </c>
      <c r="N97" s="584" t="s">
        <v>2519</v>
      </c>
      <c r="O97" s="590" t="s">
        <v>3952</v>
      </c>
      <c r="P97" s="591" t="s">
        <v>2622</v>
      </c>
      <c r="Q97" s="592" t="s">
        <v>30</v>
      </c>
      <c r="R97" s="593">
        <v>0.55000000000000004</v>
      </c>
      <c r="S97" s="594" t="s">
        <v>2519</v>
      </c>
      <c r="T97" s="595">
        <v>1</v>
      </c>
      <c r="U97" s="596"/>
      <c r="V97" s="596"/>
      <c r="W97" s="593"/>
      <c r="X97" s="813" t="s">
        <v>3953</v>
      </c>
      <c r="Y97" s="811" t="s">
        <v>3954</v>
      </c>
      <c r="Z97" s="702"/>
      <c r="AA97" s="702"/>
      <c r="AB97" s="703"/>
      <c r="AC97" s="810" t="s">
        <v>3955</v>
      </c>
      <c r="AD97" s="811" t="s">
        <v>3954</v>
      </c>
      <c r="AE97" s="599"/>
      <c r="AF97" s="814"/>
      <c r="AG97" s="593"/>
      <c r="AH97" s="810" t="s">
        <v>3956</v>
      </c>
      <c r="AI97" s="597" t="s">
        <v>3957</v>
      </c>
      <c r="AJ97" s="596"/>
      <c r="AK97" s="596"/>
      <c r="AL97" s="593"/>
      <c r="AM97" s="810" t="s">
        <v>3958</v>
      </c>
      <c r="AN97" s="811" t="s">
        <v>3959</v>
      </c>
      <c r="AO97" s="599"/>
      <c r="AP97" s="596"/>
      <c r="AQ97" s="593"/>
      <c r="AR97" s="810" t="s">
        <v>3960</v>
      </c>
      <c r="AS97" s="597" t="s">
        <v>3942</v>
      </c>
      <c r="AT97" s="596">
        <v>115</v>
      </c>
      <c r="AU97" s="596">
        <v>75</v>
      </c>
      <c r="AV97" s="593">
        <f t="shared" si="68"/>
        <v>1.5333333333333334</v>
      </c>
      <c r="AW97" s="810" t="s">
        <v>3961</v>
      </c>
      <c r="AX97" s="597" t="s">
        <v>3944</v>
      </c>
      <c r="AY97" s="596"/>
      <c r="AZ97" s="596"/>
      <c r="BA97" s="593"/>
      <c r="BB97" s="601"/>
      <c r="BC97" s="602"/>
      <c r="BD97" s="596"/>
      <c r="BE97" s="596"/>
      <c r="BF97" s="593"/>
      <c r="BG97" s="593"/>
      <c r="BH97" s="603"/>
      <c r="BI97" s="599"/>
      <c r="BJ97" s="596"/>
      <c r="BK97" s="593"/>
      <c r="BL97" s="601"/>
      <c r="BM97" s="602"/>
      <c r="BN97" s="596"/>
      <c r="BO97" s="596"/>
      <c r="BP97" s="593"/>
      <c r="BQ97" s="593"/>
      <c r="BR97" s="603"/>
      <c r="BS97" s="599"/>
      <c r="BT97" s="596"/>
      <c r="BU97" s="593"/>
      <c r="BV97" s="593"/>
      <c r="BW97" s="603"/>
      <c r="BX97" s="596"/>
      <c r="BY97" s="596">
        <v>75</v>
      </c>
      <c r="BZ97" s="593"/>
      <c r="CA97" s="593"/>
      <c r="CB97" s="603"/>
      <c r="CC97" s="604"/>
      <c r="CE97" s="608">
        <f t="shared" si="69"/>
        <v>115</v>
      </c>
      <c r="CF97" s="608">
        <f t="shared" si="69"/>
        <v>150</v>
      </c>
      <c r="CG97" s="607">
        <f>+CE97/CF97</f>
        <v>0.76666666666666672</v>
      </c>
      <c r="CH97" s="607">
        <f t="shared" si="63"/>
        <v>0.76666666666666672</v>
      </c>
      <c r="CI97" s="607">
        <f t="shared" si="64"/>
        <v>1</v>
      </c>
      <c r="CJ97" s="607">
        <f t="shared" si="65"/>
        <v>0.76666666666666672</v>
      </c>
      <c r="CK97" s="608"/>
    </row>
    <row r="98" spans="1:139" s="605" customFormat="1" ht="336" x14ac:dyDescent="0.25">
      <c r="B98" s="584" t="s">
        <v>221</v>
      </c>
      <c r="C98" s="585" t="s">
        <v>213</v>
      </c>
      <c r="D98" s="586" t="s">
        <v>3377</v>
      </c>
      <c r="E98" s="587" t="s">
        <v>3962</v>
      </c>
      <c r="F98" s="588" t="s">
        <v>3926</v>
      </c>
      <c r="G98" s="586" t="s">
        <v>3963</v>
      </c>
      <c r="H98" s="586" t="s">
        <v>3964</v>
      </c>
      <c r="I98" s="586" t="s">
        <v>3965</v>
      </c>
      <c r="J98" s="589" t="s">
        <v>2585</v>
      </c>
      <c r="K98" s="586" t="s">
        <v>3966</v>
      </c>
      <c r="L98" s="586" t="s">
        <v>3967</v>
      </c>
      <c r="M98" s="586" t="s">
        <v>3968</v>
      </c>
      <c r="N98" s="584" t="s">
        <v>3969</v>
      </c>
      <c r="O98" s="590" t="s">
        <v>3970</v>
      </c>
      <c r="P98" s="591" t="s">
        <v>1538</v>
      </c>
      <c r="Q98" s="592" t="s">
        <v>30</v>
      </c>
      <c r="R98" s="593">
        <v>0.82</v>
      </c>
      <c r="S98" s="594" t="s">
        <v>2519</v>
      </c>
      <c r="T98" s="595">
        <v>0.8</v>
      </c>
      <c r="U98" s="596"/>
      <c r="V98" s="596"/>
      <c r="W98" s="593"/>
      <c r="X98" s="597" t="s">
        <v>3971</v>
      </c>
      <c r="Y98" s="811" t="s">
        <v>3972</v>
      </c>
      <c r="Z98" s="702"/>
      <c r="AA98" s="702"/>
      <c r="AC98" s="679" t="s">
        <v>3973</v>
      </c>
      <c r="AD98" s="811" t="s">
        <v>3972</v>
      </c>
      <c r="AE98" s="599">
        <v>407</v>
      </c>
      <c r="AF98" s="815">
        <v>600</v>
      </c>
      <c r="AG98" s="593">
        <f t="shared" ref="AG98:AG100" si="70">+AE98/AF98</f>
        <v>0.67833333333333334</v>
      </c>
      <c r="AH98" s="679" t="s">
        <v>3974</v>
      </c>
      <c r="AI98" s="597" t="s">
        <v>3938</v>
      </c>
      <c r="AJ98" s="596"/>
      <c r="AK98" s="596"/>
      <c r="AL98" s="593"/>
      <c r="AM98" s="679" t="s">
        <v>3975</v>
      </c>
      <c r="AN98" s="811" t="s">
        <v>3976</v>
      </c>
      <c r="AO98" s="599"/>
      <c r="AP98" s="596"/>
      <c r="AQ98" s="593"/>
      <c r="AR98" s="679" t="s">
        <v>3977</v>
      </c>
      <c r="AS98" s="597" t="s">
        <v>3942</v>
      </c>
      <c r="AT98" s="596">
        <v>568</v>
      </c>
      <c r="AU98" s="596">
        <v>600</v>
      </c>
      <c r="AV98" s="593">
        <f t="shared" si="68"/>
        <v>0.94666666666666666</v>
      </c>
      <c r="AW98" s="679" t="s">
        <v>3978</v>
      </c>
      <c r="AX98" s="597" t="s">
        <v>3944</v>
      </c>
      <c r="AY98" s="596"/>
      <c r="AZ98" s="596"/>
      <c r="BA98" s="593"/>
      <c r="BB98" s="601"/>
      <c r="BC98" s="602"/>
      <c r="BD98" s="596"/>
      <c r="BE98" s="596"/>
      <c r="BF98" s="593"/>
      <c r="BG98" s="593"/>
      <c r="BH98" s="603"/>
      <c r="BI98" s="599"/>
      <c r="BJ98" s="596"/>
      <c r="BK98" s="593"/>
      <c r="BL98" s="601"/>
      <c r="BM98" s="602"/>
      <c r="BN98" s="596"/>
      <c r="BO98" s="596"/>
      <c r="BP98" s="593"/>
      <c r="BQ98" s="593"/>
      <c r="BR98" s="603"/>
      <c r="BS98" s="599"/>
      <c r="BT98" s="596"/>
      <c r="BU98" s="593"/>
      <c r="BV98" s="593"/>
      <c r="BW98" s="603"/>
      <c r="BX98" s="596"/>
      <c r="BY98" s="596"/>
      <c r="BZ98" s="593"/>
      <c r="CA98" s="593"/>
      <c r="CB98" s="603"/>
      <c r="CC98" s="604"/>
      <c r="CE98" s="606">
        <f t="shared" si="69"/>
        <v>975</v>
      </c>
      <c r="CF98" s="606">
        <f t="shared" si="69"/>
        <v>1200</v>
      </c>
      <c r="CG98" s="607">
        <f>+CE98/CF98</f>
        <v>0.8125</v>
      </c>
      <c r="CH98" s="607">
        <f t="shared" si="63"/>
        <v>0.8125</v>
      </c>
      <c r="CI98" s="607">
        <f t="shared" si="64"/>
        <v>0.8</v>
      </c>
      <c r="CJ98" s="607">
        <f t="shared" si="65"/>
        <v>1.015625</v>
      </c>
      <c r="CK98" s="608"/>
    </row>
    <row r="99" spans="1:139" s="605" customFormat="1" ht="312" x14ac:dyDescent="0.25">
      <c r="B99" s="584" t="s">
        <v>221</v>
      </c>
      <c r="C99" s="585" t="s">
        <v>213</v>
      </c>
      <c r="D99" s="586" t="s">
        <v>2716</v>
      </c>
      <c r="E99" s="587" t="s">
        <v>3979</v>
      </c>
      <c r="F99" s="588" t="s">
        <v>3926</v>
      </c>
      <c r="G99" s="586" t="s">
        <v>3980</v>
      </c>
      <c r="H99" s="586" t="s">
        <v>3981</v>
      </c>
      <c r="I99" s="586" t="s">
        <v>3982</v>
      </c>
      <c r="J99" s="589" t="s">
        <v>2585</v>
      </c>
      <c r="K99" s="586" t="s">
        <v>3983</v>
      </c>
      <c r="L99" s="586" t="s">
        <v>3984</v>
      </c>
      <c r="M99" s="586" t="s">
        <v>3985</v>
      </c>
      <c r="N99" s="584" t="s">
        <v>3969</v>
      </c>
      <c r="O99" s="590" t="s">
        <v>3986</v>
      </c>
      <c r="P99" s="591" t="s">
        <v>1517</v>
      </c>
      <c r="Q99" s="592" t="s">
        <v>30</v>
      </c>
      <c r="R99" s="593">
        <v>0.81</v>
      </c>
      <c r="S99" s="594" t="s">
        <v>2519</v>
      </c>
      <c r="T99" s="595">
        <v>1</v>
      </c>
      <c r="U99" s="596">
        <v>629</v>
      </c>
      <c r="V99" s="596">
        <v>1000</v>
      </c>
      <c r="W99" s="593">
        <f>U99/V99</f>
        <v>0.629</v>
      </c>
      <c r="X99" s="597" t="s">
        <v>3987</v>
      </c>
      <c r="Y99" s="597" t="s">
        <v>3988</v>
      </c>
      <c r="Z99" s="596">
        <v>580</v>
      </c>
      <c r="AA99" s="596">
        <v>1000</v>
      </c>
      <c r="AB99" s="593">
        <f>Z99/AA99</f>
        <v>0.57999999999999996</v>
      </c>
      <c r="AC99" s="693" t="s">
        <v>3989</v>
      </c>
      <c r="AD99" s="597" t="s">
        <v>3988</v>
      </c>
      <c r="AE99" s="596">
        <v>703</v>
      </c>
      <c r="AF99" s="812">
        <v>1000</v>
      </c>
      <c r="AG99" s="593">
        <f t="shared" si="70"/>
        <v>0.70299999999999996</v>
      </c>
      <c r="AH99" s="693" t="s">
        <v>3990</v>
      </c>
      <c r="AI99" s="597" t="s">
        <v>3938</v>
      </c>
      <c r="AJ99" s="596">
        <v>718</v>
      </c>
      <c r="AK99" s="596">
        <v>1000</v>
      </c>
      <c r="AL99" s="593">
        <f t="shared" ref="AL99" si="71">+AJ99/AK99</f>
        <v>0.71799999999999997</v>
      </c>
      <c r="AM99" s="693" t="s">
        <v>3991</v>
      </c>
      <c r="AN99" s="597" t="s">
        <v>3992</v>
      </c>
      <c r="AO99" s="596">
        <f>51+34+399+395+111</f>
        <v>990</v>
      </c>
      <c r="AP99" s="596">
        <v>1000</v>
      </c>
      <c r="AQ99" s="593">
        <f t="shared" ref="AQ99" si="72">+AO99/AP99</f>
        <v>0.99</v>
      </c>
      <c r="AR99" s="693" t="s">
        <v>3993</v>
      </c>
      <c r="AS99" s="597" t="s">
        <v>3994</v>
      </c>
      <c r="AT99" s="596">
        <v>765</v>
      </c>
      <c r="AU99" s="596">
        <v>1000</v>
      </c>
      <c r="AV99" s="593">
        <f t="shared" si="68"/>
        <v>0.76500000000000001</v>
      </c>
      <c r="AW99" s="693" t="s">
        <v>3995</v>
      </c>
      <c r="AX99" s="597" t="s">
        <v>3944</v>
      </c>
      <c r="AY99" s="596"/>
      <c r="AZ99" s="596"/>
      <c r="BA99" s="593"/>
      <c r="BB99" s="601"/>
      <c r="BC99" s="602"/>
      <c r="BD99" s="596"/>
      <c r="BE99" s="596"/>
      <c r="BF99" s="593"/>
      <c r="BG99" s="593"/>
      <c r="BH99" s="603"/>
      <c r="BI99" s="599"/>
      <c r="BJ99" s="596"/>
      <c r="BK99" s="593"/>
      <c r="BL99" s="601"/>
      <c r="BM99" s="602"/>
      <c r="BN99" s="596"/>
      <c r="BO99" s="596"/>
      <c r="BP99" s="593"/>
      <c r="BQ99" s="593"/>
      <c r="BR99" s="603"/>
      <c r="BS99" s="599"/>
      <c r="BT99" s="596"/>
      <c r="BU99" s="593"/>
      <c r="BV99" s="593"/>
      <c r="BW99" s="603"/>
      <c r="BX99" s="596"/>
      <c r="BY99" s="596"/>
      <c r="BZ99" s="593"/>
      <c r="CA99" s="593"/>
      <c r="CB99" s="603"/>
      <c r="CC99" s="604"/>
      <c r="CE99" s="606">
        <f t="shared" si="69"/>
        <v>4385</v>
      </c>
      <c r="CF99" s="606">
        <f t="shared" si="69"/>
        <v>6000</v>
      </c>
      <c r="CG99" s="607">
        <f>+CE99/CF99</f>
        <v>0.73083333333333333</v>
      </c>
      <c r="CH99" s="607">
        <f t="shared" si="63"/>
        <v>0.73083333333333333</v>
      </c>
      <c r="CI99" s="607">
        <f t="shared" si="64"/>
        <v>1</v>
      </c>
      <c r="CJ99" s="607">
        <f t="shared" si="65"/>
        <v>0.73083333333333333</v>
      </c>
      <c r="CK99" s="608"/>
    </row>
    <row r="100" spans="1:139" s="605" customFormat="1" ht="201.75" customHeight="1" x14ac:dyDescent="0.25">
      <c r="B100" s="584" t="s">
        <v>2386</v>
      </c>
      <c r="C100" s="585" t="s">
        <v>2509</v>
      </c>
      <c r="D100" s="586" t="s">
        <v>65</v>
      </c>
      <c r="E100" s="587" t="s">
        <v>3996</v>
      </c>
      <c r="F100" s="588" t="s">
        <v>3997</v>
      </c>
      <c r="G100" s="586" t="s">
        <v>3998</v>
      </c>
      <c r="H100" s="586" t="s">
        <v>3999</v>
      </c>
      <c r="I100" s="586" t="s">
        <v>4000</v>
      </c>
      <c r="J100" s="589" t="s">
        <v>2585</v>
      </c>
      <c r="K100" s="586" t="s">
        <v>4001</v>
      </c>
      <c r="L100" s="586" t="s">
        <v>4002</v>
      </c>
      <c r="M100" s="586" t="s">
        <v>4003</v>
      </c>
      <c r="N100" s="584" t="s">
        <v>2519</v>
      </c>
      <c r="O100" s="590" t="s">
        <v>4002</v>
      </c>
      <c r="P100" s="591" t="s">
        <v>1538</v>
      </c>
      <c r="Q100" s="592" t="s">
        <v>60</v>
      </c>
      <c r="R100" s="593">
        <v>0.96</v>
      </c>
      <c r="S100" s="594" t="s">
        <v>2519</v>
      </c>
      <c r="T100" s="595">
        <v>0.98</v>
      </c>
      <c r="U100" s="596"/>
      <c r="V100" s="596"/>
      <c r="W100" s="593"/>
      <c r="X100" s="644" t="s">
        <v>4004</v>
      </c>
      <c r="Y100" s="675" t="s">
        <v>4005</v>
      </c>
      <c r="Z100" s="596"/>
      <c r="AA100" s="596"/>
      <c r="AB100" s="593"/>
      <c r="AC100" s="644" t="s">
        <v>4006</v>
      </c>
      <c r="AD100" s="675" t="s">
        <v>4005</v>
      </c>
      <c r="AE100" s="593">
        <v>0.32</v>
      </c>
      <c r="AF100" s="593">
        <v>0.98</v>
      </c>
      <c r="AG100" s="593">
        <f t="shared" si="70"/>
        <v>0.32653061224489799</v>
      </c>
      <c r="AH100" s="711" t="s">
        <v>4007</v>
      </c>
      <c r="AI100" s="675" t="s">
        <v>4008</v>
      </c>
      <c r="AJ100" s="596"/>
      <c r="AK100" s="596"/>
      <c r="AL100" s="593"/>
      <c r="AM100" s="711" t="s">
        <v>4009</v>
      </c>
      <c r="AN100" s="675" t="s">
        <v>4010</v>
      </c>
      <c r="AO100" s="593"/>
      <c r="AP100" s="596"/>
      <c r="AQ100" s="593"/>
      <c r="AR100" s="711" t="s">
        <v>4011</v>
      </c>
      <c r="AS100" s="675" t="s">
        <v>4012</v>
      </c>
      <c r="AT100" s="678">
        <v>0.48</v>
      </c>
      <c r="AU100" s="678">
        <v>0.98</v>
      </c>
      <c r="AV100" s="593">
        <f>AT100/AU100</f>
        <v>0.48979591836734693</v>
      </c>
      <c r="AW100" s="816" t="s">
        <v>4013</v>
      </c>
      <c r="AX100" s="675" t="s">
        <v>4014</v>
      </c>
      <c r="AY100" s="678"/>
      <c r="AZ100" s="596"/>
      <c r="BA100" s="593"/>
      <c r="BB100" s="816"/>
      <c r="BC100" s="602"/>
      <c r="BD100" s="596"/>
      <c r="BE100" s="596"/>
      <c r="BF100" s="593"/>
      <c r="BG100" s="676"/>
      <c r="BH100" s="602"/>
      <c r="BI100" s="678"/>
      <c r="BJ100" s="678"/>
      <c r="BK100" s="593"/>
      <c r="BL100" s="711"/>
      <c r="BM100" s="602"/>
      <c r="BN100" s="596"/>
      <c r="BO100" s="596"/>
      <c r="BP100" s="593"/>
      <c r="BQ100" s="676"/>
      <c r="BR100" s="602"/>
      <c r="BS100" s="596"/>
      <c r="BT100" s="596"/>
      <c r="BU100" s="593"/>
      <c r="BV100" s="636"/>
      <c r="BW100" s="602"/>
      <c r="BX100" s="593"/>
      <c r="BY100" s="593"/>
      <c r="BZ100" s="593"/>
      <c r="CA100" s="711"/>
      <c r="CB100" s="603"/>
      <c r="CC100" s="626"/>
      <c r="CE100" s="607">
        <f>AV100</f>
        <v>0.48979591836734693</v>
      </c>
      <c r="CF100" s="607">
        <f>AF100</f>
        <v>0.98</v>
      </c>
      <c r="CG100" s="607">
        <f>CE100/CF100</f>
        <v>0.4997917534360683</v>
      </c>
      <c r="CH100" s="607">
        <f t="shared" si="63"/>
        <v>0.4997917534360683</v>
      </c>
      <c r="CI100" s="607">
        <f t="shared" si="64"/>
        <v>0.98</v>
      </c>
      <c r="CJ100" s="607">
        <f t="shared" si="65"/>
        <v>0.50999158513884524</v>
      </c>
      <c r="CK100" s="615"/>
    </row>
    <row r="101" spans="1:139" s="605" customFormat="1" ht="252" x14ac:dyDescent="0.25">
      <c r="B101" s="584" t="s">
        <v>230</v>
      </c>
      <c r="C101" s="585" t="s">
        <v>2509</v>
      </c>
      <c r="D101" s="586" t="s">
        <v>91</v>
      </c>
      <c r="E101" s="587" t="s">
        <v>4015</v>
      </c>
      <c r="F101" s="588" t="s">
        <v>4016</v>
      </c>
      <c r="G101" s="586" t="s">
        <v>4017</v>
      </c>
      <c r="H101" s="586" t="s">
        <v>4018</v>
      </c>
      <c r="I101" s="586" t="s">
        <v>4019</v>
      </c>
      <c r="J101" s="589" t="s">
        <v>2515</v>
      </c>
      <c r="K101" s="586" t="s">
        <v>4020</v>
      </c>
      <c r="L101" s="586" t="s">
        <v>4021</v>
      </c>
      <c r="M101" s="586" t="s">
        <v>4022</v>
      </c>
      <c r="N101" s="584" t="s">
        <v>2519</v>
      </c>
      <c r="O101" s="590" t="s">
        <v>4023</v>
      </c>
      <c r="P101" s="591" t="s">
        <v>1538</v>
      </c>
      <c r="Q101" s="592" t="s">
        <v>30</v>
      </c>
      <c r="R101" s="593">
        <v>1</v>
      </c>
      <c r="S101" s="594" t="s">
        <v>2519</v>
      </c>
      <c r="T101" s="595">
        <v>1</v>
      </c>
      <c r="U101" s="817"/>
      <c r="V101" s="817"/>
      <c r="W101" s="593"/>
      <c r="X101" s="603" t="s">
        <v>4024</v>
      </c>
      <c r="Y101" s="735" t="s">
        <v>2893</v>
      </c>
      <c r="Z101" s="596"/>
      <c r="AA101" s="596"/>
      <c r="AB101" s="593"/>
      <c r="AC101" s="603" t="s">
        <v>4025</v>
      </c>
      <c r="AD101" s="735" t="s">
        <v>2893</v>
      </c>
      <c r="AE101" s="596">
        <v>13</v>
      </c>
      <c r="AF101" s="596">
        <v>13</v>
      </c>
      <c r="AG101" s="593">
        <f>+AE101/AF101</f>
        <v>1</v>
      </c>
      <c r="AH101" s="602" t="s">
        <v>4026</v>
      </c>
      <c r="AI101" s="735" t="s">
        <v>2897</v>
      </c>
      <c r="AJ101" s="596"/>
      <c r="AK101" s="596"/>
      <c r="AL101" s="593"/>
      <c r="AM101" s="603" t="s">
        <v>4027</v>
      </c>
      <c r="AN101" s="735" t="s">
        <v>2899</v>
      </c>
      <c r="AO101" s="596"/>
      <c r="AP101" s="596"/>
      <c r="AQ101" s="593"/>
      <c r="AR101" s="602" t="s">
        <v>4028</v>
      </c>
      <c r="AS101" s="735" t="s">
        <v>2771</v>
      </c>
      <c r="AT101" s="596">
        <v>25</v>
      </c>
      <c r="AU101" s="596">
        <v>25</v>
      </c>
      <c r="AV101" s="593">
        <f t="shared" si="68"/>
        <v>1</v>
      </c>
      <c r="AW101" s="603" t="s">
        <v>4029</v>
      </c>
      <c r="AX101" s="735" t="s">
        <v>2902</v>
      </c>
      <c r="AY101" s="596"/>
      <c r="AZ101" s="596"/>
      <c r="BA101" s="593"/>
      <c r="BB101" s="601"/>
      <c r="BC101" s="602"/>
      <c r="BD101" s="596"/>
      <c r="BE101" s="596"/>
      <c r="BF101" s="593"/>
      <c r="BG101" s="593"/>
      <c r="BH101" s="603"/>
      <c r="BI101" s="599"/>
      <c r="BJ101" s="596"/>
      <c r="BK101" s="593"/>
      <c r="BL101" s="601"/>
      <c r="BM101" s="602"/>
      <c r="BN101" s="596"/>
      <c r="BO101" s="596"/>
      <c r="BP101" s="593"/>
      <c r="BQ101" s="593"/>
      <c r="BR101" s="603"/>
      <c r="BS101" s="599"/>
      <c r="BT101" s="596"/>
      <c r="BU101" s="593"/>
      <c r="BV101" s="593"/>
      <c r="BW101" s="603"/>
      <c r="BX101" s="596"/>
      <c r="BY101" s="596"/>
      <c r="BZ101" s="593"/>
      <c r="CA101" s="593"/>
      <c r="CB101" s="603"/>
      <c r="CC101" s="604"/>
      <c r="CE101" s="608">
        <f>+U101+Z101+AE101+AJ101+AO101+AT101+AY101+BD101+BI101+BN101+BS101+BX101</f>
        <v>38</v>
      </c>
      <c r="CF101" s="608">
        <f t="shared" si="69"/>
        <v>38</v>
      </c>
      <c r="CG101" s="607">
        <f>+CE101/CF101</f>
        <v>1</v>
      </c>
      <c r="CH101" s="607">
        <f t="shared" si="63"/>
        <v>1</v>
      </c>
      <c r="CI101" s="607">
        <f t="shared" si="64"/>
        <v>1</v>
      </c>
      <c r="CJ101" s="607">
        <f t="shared" si="65"/>
        <v>1</v>
      </c>
      <c r="CK101" s="608"/>
    </row>
    <row r="102" spans="1:139" s="605" customFormat="1" ht="12" x14ac:dyDescent="0.25">
      <c r="B102" s="584"/>
      <c r="C102" s="584"/>
      <c r="D102" s="584"/>
      <c r="E102" s="589"/>
      <c r="F102" s="588"/>
      <c r="G102" s="818"/>
      <c r="H102" s="818"/>
      <c r="I102" s="818"/>
      <c r="J102" s="591"/>
      <c r="K102" s="625"/>
      <c r="L102" s="590"/>
      <c r="M102" s="625"/>
      <c r="N102" s="584"/>
      <c r="O102" s="625"/>
      <c r="P102" s="589"/>
      <c r="Q102" s="585"/>
      <c r="R102" s="691"/>
      <c r="S102" s="691"/>
      <c r="T102" s="691"/>
      <c r="U102" s="596"/>
      <c r="V102" s="596"/>
      <c r="W102" s="593"/>
      <c r="X102" s="610"/>
      <c r="Y102" s="610"/>
      <c r="Z102" s="596"/>
      <c r="AA102" s="596"/>
      <c r="AB102" s="593"/>
      <c r="AC102" s="610"/>
      <c r="AD102" s="610"/>
      <c r="AE102" s="599"/>
      <c r="AF102" s="596"/>
      <c r="AG102" s="593"/>
      <c r="AH102" s="612"/>
      <c r="AI102" s="610"/>
      <c r="AJ102" s="596"/>
      <c r="AK102" s="596"/>
      <c r="AL102" s="593"/>
      <c r="AM102" s="610"/>
      <c r="AN102" s="610"/>
      <c r="AO102" s="599"/>
      <c r="AP102" s="596"/>
      <c r="AQ102" s="593"/>
      <c r="AR102" s="610"/>
      <c r="AS102" s="610"/>
      <c r="AT102" s="596"/>
      <c r="AU102" s="596"/>
      <c r="AV102" s="593"/>
      <c r="AW102" s="610"/>
      <c r="AX102" s="610"/>
      <c r="AY102" s="599"/>
      <c r="AZ102" s="596"/>
      <c r="BA102" s="593"/>
      <c r="BB102" s="601"/>
      <c r="BC102" s="602"/>
      <c r="BD102" s="596"/>
      <c r="BE102" s="596"/>
      <c r="BF102" s="593"/>
      <c r="BG102" s="593"/>
      <c r="BH102" s="603"/>
      <c r="BI102" s="599"/>
      <c r="BJ102" s="596"/>
      <c r="BK102" s="593"/>
      <c r="BL102" s="601"/>
      <c r="BM102" s="602"/>
      <c r="BN102" s="596"/>
      <c r="BO102" s="596"/>
      <c r="BP102" s="593"/>
      <c r="BQ102" s="593"/>
      <c r="BR102" s="603"/>
      <c r="BS102" s="599"/>
      <c r="BT102" s="596"/>
      <c r="BU102" s="593"/>
      <c r="BV102" s="593"/>
      <c r="BW102" s="603"/>
      <c r="BX102" s="596"/>
      <c r="BY102" s="596"/>
      <c r="BZ102" s="593"/>
      <c r="CA102" s="593"/>
      <c r="CB102" s="603"/>
      <c r="CC102" s="604"/>
      <c r="CE102" s="608"/>
      <c r="CF102" s="608"/>
      <c r="CG102" s="607"/>
      <c r="CH102" s="607"/>
      <c r="CI102" s="607"/>
      <c r="CJ102" s="607"/>
      <c r="CK102" s="608"/>
    </row>
    <row r="103" spans="1:139" s="605" customFormat="1" ht="15" customHeight="1" x14ac:dyDescent="0.25">
      <c r="A103" s="819"/>
      <c r="B103" s="820"/>
      <c r="C103" s="820"/>
      <c r="D103" s="820"/>
      <c r="F103" s="614"/>
      <c r="G103" s="820"/>
      <c r="H103" s="820"/>
      <c r="I103" s="820"/>
      <c r="J103" s="820"/>
      <c r="K103" s="820"/>
      <c r="M103" s="614"/>
      <c r="R103" s="820"/>
      <c r="W103" s="821"/>
      <c r="X103" s="821"/>
      <c r="AB103" s="821"/>
      <c r="AC103" s="821"/>
      <c r="AG103" s="821"/>
      <c r="AH103" s="821"/>
      <c r="AL103" s="821"/>
      <c r="AM103" s="821"/>
      <c r="AQ103" s="821"/>
      <c r="AR103" s="821"/>
      <c r="AT103" s="635"/>
      <c r="AU103" s="822">
        <f>SUM(AU17:AU102)</f>
        <v>319542105854.35999</v>
      </c>
      <c r="AV103" s="823"/>
      <c r="AW103" s="821"/>
      <c r="BA103" s="821"/>
      <c r="BB103" s="821"/>
      <c r="BF103" s="821"/>
      <c r="BG103" s="821"/>
      <c r="BK103" s="821"/>
      <c r="BL103" s="821"/>
      <c r="BP103" s="821"/>
      <c r="BQ103" s="821"/>
      <c r="BU103" s="821"/>
      <c r="BV103" s="821"/>
      <c r="BZ103" s="821"/>
      <c r="CA103" s="821"/>
      <c r="CM103" s="819"/>
      <c r="CN103" s="819"/>
      <c r="CO103" s="819"/>
      <c r="CP103" s="819"/>
      <c r="CQ103" s="819"/>
      <c r="CR103" s="819"/>
      <c r="CS103" s="819"/>
      <c r="CT103" s="819"/>
      <c r="CU103" s="819"/>
      <c r="CV103" s="819"/>
      <c r="CW103" s="819"/>
      <c r="CX103" s="819"/>
      <c r="CY103" s="819"/>
      <c r="CZ103" s="819"/>
      <c r="DA103" s="819"/>
      <c r="DB103" s="819"/>
      <c r="DC103" s="819"/>
      <c r="DD103" s="819"/>
      <c r="DE103" s="819"/>
      <c r="DF103" s="819"/>
      <c r="DG103" s="819"/>
      <c r="DH103" s="819"/>
      <c r="DI103" s="819"/>
      <c r="DJ103" s="819"/>
      <c r="DK103" s="819"/>
      <c r="DL103" s="819"/>
      <c r="DM103" s="819"/>
      <c r="DN103" s="819"/>
      <c r="DO103" s="819"/>
      <c r="DP103" s="819"/>
      <c r="DQ103" s="819"/>
      <c r="DR103" s="819"/>
      <c r="DS103" s="819"/>
      <c r="DT103" s="819"/>
      <c r="DU103" s="819"/>
      <c r="DV103" s="819"/>
      <c r="DW103" s="819"/>
      <c r="DX103" s="819"/>
      <c r="DY103" s="819"/>
      <c r="DZ103" s="819"/>
      <c r="EA103" s="819"/>
      <c r="EB103" s="819"/>
      <c r="EC103" s="819"/>
      <c r="ED103" s="819"/>
      <c r="EE103" s="819"/>
      <c r="EF103" s="819"/>
      <c r="EG103" s="819"/>
      <c r="EH103" s="819"/>
      <c r="EI103" s="819"/>
    </row>
  </sheetData>
  <sheetProtection formatCells="0" formatColumns="0" formatRows="0" sort="0" autoFilter="0" pivotTables="0"/>
  <autoFilter ref="A12:EI101" xr:uid="{CE304FFC-26F7-499D-8797-9FAAFB31EA22}"/>
  <dataConsolidate/>
  <mergeCells count="30">
    <mergeCell ref="BS11:BW11"/>
    <mergeCell ref="BX11:CB11"/>
    <mergeCell ref="AO11:AS11"/>
    <mergeCell ref="AT11:AX11"/>
    <mergeCell ref="AY11:BC11"/>
    <mergeCell ref="BD11:BH11"/>
    <mergeCell ref="BI11:BM11"/>
    <mergeCell ref="BN11:BR11"/>
    <mergeCell ref="CE10:CG11"/>
    <mergeCell ref="CH10:CK11"/>
    <mergeCell ref="B11:D11"/>
    <mergeCell ref="E11:I11"/>
    <mergeCell ref="J11:Q11"/>
    <mergeCell ref="R11:T11"/>
    <mergeCell ref="U11:Y11"/>
    <mergeCell ref="Z11:AD11"/>
    <mergeCell ref="AE11:AI11"/>
    <mergeCell ref="AJ11:AN11"/>
    <mergeCell ref="B7:C8"/>
    <mergeCell ref="E7:F7"/>
    <mergeCell ref="G7:G8"/>
    <mergeCell ref="E8:F8"/>
    <mergeCell ref="B10:T10"/>
    <mergeCell ref="U10:CB10"/>
    <mergeCell ref="B2:C5"/>
    <mergeCell ref="D2:BY5"/>
    <mergeCell ref="BZ2:CC2"/>
    <mergeCell ref="BZ3:CC3"/>
    <mergeCell ref="BZ4:CC4"/>
    <mergeCell ref="BZ5:CC5"/>
  </mergeCells>
  <conditionalFormatting sqref="E90:E95">
    <cfRule type="containsText" dxfId="3" priority="3" operator="containsText" text="NO">
      <formula>NOT(ISERROR(SEARCH(("NO"),(E90))))</formula>
    </cfRule>
    <cfRule type="containsText" dxfId="2" priority="4" operator="containsText" text="SI">
      <formula>NOT(ISERROR(SEARCH(("SI"),(E90))))</formula>
    </cfRule>
  </conditionalFormatting>
  <conditionalFormatting sqref="E100">
    <cfRule type="containsText" dxfId="1" priority="1" operator="containsText" text="NO">
      <formula>NOT(ISERROR(SEARCH("NO",E100)))</formula>
    </cfRule>
    <cfRule type="containsText" dxfId="0" priority="2" operator="containsText" text="SI">
      <formula>NOT(ISERROR(SEARCH("SI",E100)))</formula>
    </cfRule>
  </conditionalFormatting>
  <dataValidations count="45">
    <dataValidation type="list" allowBlank="1" showInputMessage="1" showErrorMessage="1" errorTitle="Error" error="Seleccione un valor de la lista desplegable" sqref="Q22:Q24" xr:uid="{5501389C-F754-4E4E-826C-4996A11FE551}">
      <formula1>#REF!</formula1>
    </dataValidation>
    <dataValidation type="list" allowBlank="1" showInputMessage="1" showErrorMessage="1" sqref="P63 J63 B63:C63 P22:P24" xr:uid="{E682A36D-689E-4A19-AA2D-F825D71BDFB0}">
      <formula1>#REF!</formula1>
    </dataValidation>
    <dataValidation type="textLength" allowBlank="1" showInputMessage="1" showErrorMessage="1" errorTitle="Entrada no válida" error="Escriba un texto  Maximo 500 Caracteres" promptTitle="Cualquier contenido Maximo 500 Caracteres" sqref="H56:I57" xr:uid="{4BF27AFB-10A0-475F-BF10-AA280E51B655}">
      <formula1>0</formula1>
      <formula2>500</formula2>
    </dataValidation>
    <dataValidation type="textLength" allowBlank="1" showInputMessage="1" showErrorMessage="1" errorTitle="Entrada no válida" error="Escriba un texto  Maximo 100 Caracteres" promptTitle="Cualquier contenido Maximo 100 Caracteres" sqref="G56:G57" xr:uid="{E07A7D2A-BE9C-4E14-B7D4-4DB8BFA46486}">
      <formula1>0</formula1>
      <formula2>100</formula2>
    </dataValidation>
    <dataValidation type="list" allowBlank="1" showInputMessage="1" showErrorMessage="1" sqref="T103 Q103:Q1048576 S54:S57" xr:uid="{956AF638-6F56-42E8-A818-7CC9C672E6DD}">
      <formula1>TipoMeta</formula1>
    </dataValidation>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9186EE7E-5C08-4906-8EFF-E6AB2972683A}"/>
    <dataValidation allowBlank="1" showInputMessage="1" showErrorMessage="1" prompt="Indicar el proceso institucional al cuál está asociado el indicador de gestión._x000a__x000a_De la lista despegable  seleccione el proceso." sqref="B12" xr:uid="{11742BF3-6629-4EFE-ACC3-F621180231D7}"/>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BA5BE9AD-37BA-4D17-970E-2A3935A3CB2E}"/>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61FD3397-824B-43D7-8D7E-EDAB6A3920CA}"/>
    <dataValidation allowBlank="1" showInputMessage="1" showErrorMessage="1" prompt="Se refiere al código consecutivo que es asignado por la Subdirección de Diseño, Evaluación y Sistematización – Equipo del Sistema Integrado de Gestión." sqref="E12" xr:uid="{07076D39-6827-44B1-9283-73124FC9AAF6}"/>
    <dataValidation allowBlank="1" showInputMessage="1" showErrorMessage="1" prompt="Hace referencia a la fecha de expedición de la circular mediante la cual se solicita la creación o actualización del indicador de gestión." sqref="F12" xr:uid="{AF37563E-D3E7-4E77-9179-1816CD8F6984}"/>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7F050F71-3B7C-4FB3-B425-1A94FD0BCBE6}"/>
    <dataValidation allowBlank="1" showInputMessage="1" showErrorMessage="1" prompt="Describe al fin para el cual se formuló el indicador." sqref="H12" xr:uid="{29DEF3DB-385F-4477-ABD2-C998F780A83A}"/>
    <dataValidation allowBlank="1" showInputMessage="1" showErrorMessage="1" prompt="Corresponde al aspecto clave de cuyo resultado depende el logro de la meta propuesta para el indicador." sqref="I12" xr:uid="{32F2A212-44B2-44ED-AAD2-92A6648894A1}"/>
    <dataValidation allowBlank="1" showInputMessage="1" showErrorMessage="1" prompt="Corresponde a la ecuación matemática que relaciona las variables del indicador (numerador/denominador)." sqref="K12" xr:uid="{D58A5481-A707-467C-AF09-2CA1EE5D03C6}"/>
    <dataValidation allowBlank="1" showInputMessage="1" showErrorMessage="1" prompt="Hace referencia a la clasificación del indicador._x000a__x000a_De la lista desplegable seleccione una de las siguientes opciones: eficacia, eficiencia o efectividad." sqref="J12" xr:uid="{C9154F8B-12AE-4F40-AEB4-D2B4EBA884B5}"/>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4D1911EE-198D-4521-A968-74028BF07CE4}"/>
    <dataValidation allowBlank="1" showInputMessage="1" showErrorMessage="1" prompt="Relacionar la medida en la cual se obtiene el resultado del indicador, la cual para el presente formato se estandariza en &quot;Porcentaje&quot;." sqref="N12" xr:uid="{319CAB49-C030-4FF8-A681-D8E0858C3D13}"/>
    <dataValidation allowBlank="1" showInputMessage="1" showErrorMessage="1" prompt="Corresponde a la información a partir de la cual se obtienen los datos para el cálculo del indicador." sqref="L12" xr:uid="{1C228364-FFB0-40BF-B04B-0EDE278389AB}"/>
    <dataValidation allowBlank="1" showInputMessage="1" showErrorMessage="1" prompt="Es el elemento que soporta la medición del indicador, estos pueden ser; documento, base de datos, entre otros. " sqref="O12" xr:uid="{37E72844-A251-43C9-A749-AEFDDAE5982D}"/>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7B67E245-E7A6-43A4-B6EF-21F9401022EF}"/>
    <dataValidation allowBlank="1" showInputMessage="1" showErrorMessage="1" prompt="Debe coincidir con la unidad de medida del indicador para poder ser comparables." sqref="S12" xr:uid="{C04DAB33-5EBD-4F9C-99EF-316B6EEE981A}"/>
    <dataValidation allowBlank="1" showInputMessage="1" showErrorMessage="1" prompt="Es el resultado del indicador que se pretende alcanzar durante la vigencia, se debe tener como referencia la unidad de medida formulada para el indicador." sqref="T12" xr:uid="{CCA0221A-6618-4FC0-933F-3BF89C79705A}"/>
    <dataValidation allowBlank="1" showInputMessage="1" showErrorMessage="1" prompt="Corresponde a los resultados obtenidos en el periodo de medición." sqref="AE12 Z12 AJ12 AT12 AO12 AY12 BD12 BI12 BN12 BS12 BX12 U12" xr:uid="{2B13F59B-6578-407A-8F5E-E93FC0493FC4}"/>
    <dataValidation allowBlank="1" showInputMessage="1" showErrorMessage="1" prompt="Corresponde a los resultados planificados para el periodo de medición. Todos los indicadores de gestión deben incluir programación." sqref="AA12 V12 AU12 AP12 AK12 AZ12 BE12 BJ12 BO12 BT12 BY12 AF12" xr:uid="{C8EC27C8-F04C-4F85-8551-1883A32F6B61}"/>
    <dataValidation allowBlank="1" showInputMessage="1" showErrorMessage="1" prompt="Corresponde a la operación matemática de la fórmula del indicador y que reflejará el resultado del indicador para el periodo de medición." sqref="W12 BU12 AQ12 AL12 AG12 AV12 BA12 BF12 BK12 BP12 BZ12 AB12" xr:uid="{3519B720-75D2-4542-8840-F3D6CF62F475}"/>
    <dataValidation allowBlank="1" showInputMessage="1" showErrorMessage="1" prompt="Corresponde a los logros obtenidos durante el periodo de medición así como la identificación de las situaciones que conllevaron al incumplimiento de las metas propuestas." sqref="BV12 X12 AC12 AH12 AM12 AR12 AW12 BB12 BG12 BL12 CA12 BQ12" xr:uid="{19BF95F1-FCE2-4100-8504-7F4221FFE240}"/>
    <dataValidation type="list" allowBlank="1" showInputMessage="1" showErrorMessage="1" sqref="E7:E8" xr:uid="{09F2CEB2-F3B0-4AC9-BF54-8A98F2F66661}">
      <formula1>Meses</formula1>
    </dataValidation>
    <dataValidation type="list" allowBlank="1" showInputMessage="1" showErrorMessage="1" sqref="P103 M104:N1048576" xr:uid="{9FCBEAF3-8A79-45AD-91E3-A2FED8B85ED9}">
      <formula1>periodicidad</formula1>
    </dataValidation>
    <dataValidation type="list" allowBlank="1" showInputMessage="1" showErrorMessage="1" sqref="C103 D104:D1048576" xr:uid="{7E3CD10B-7D4A-421B-9315-116997662281}">
      <formula1>ProyectoInv</formula1>
    </dataValidation>
    <dataValidation type="list" allowBlank="1" showInputMessage="1" showErrorMessage="1" sqref="D103 E104:E1048576 D88" xr:uid="{BC27E48C-53CD-4201-856C-4B847AF6FB0B}">
      <formula1>ObjEstratégico</formula1>
    </dataValidation>
    <dataValidation allowBlank="1" showInputMessage="1" showErrorMessage="1" prompt="Formúlese según las características y programación del indicador." sqref="CE10 CH10" xr:uid="{C6307F98-D521-44F2-B95A-534FFFF1A784}"/>
    <dataValidation type="list" allowBlank="1" showInputMessage="1" showErrorMessage="1" sqref="C104:C1048576" xr:uid="{B9EE3598-9420-40A4-B3F8-64D9F9A64AA5}">
      <formula1>Subsistema</formula1>
    </dataValidation>
    <dataValidation type="list" allowBlank="1" showInputMessage="1" showErrorMessage="1" sqref="P104:P1048576" xr:uid="{606E3792-9860-4152-855E-E62ADFAEFAC5}">
      <formula1>TipoInd</formula1>
    </dataValidation>
    <dataValidation type="list" allowBlank="1" showInputMessage="1" showErrorMessage="1" sqref="B103:B1048576" xr:uid="{01EE12C4-9088-41DA-97C6-4BE191183546}">
      <formula1>Procesos</formula1>
    </dataValidation>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BAED3067-7242-48DD-A4DB-E10324465FAB}"/>
    <dataValidation allowBlank="1" showInputMessage="1" showErrorMessage="1" prompt="Corresponde al avance ejecutado acumulado (constante; suma o promedio) o al último reporte de ejecución (creciente o decreciente) del indicador, según corresponda y de acuerdo a su periodicidad." sqref="CE12" xr:uid="{A5CB27FC-6720-426E-9C6F-1F8359BC9EC7}"/>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DFEE7E15-0C92-464E-9AE0-927861AD6492}"/>
    <dataValidation allowBlank="1" showInputMessage="1" showErrorMessage="1" prompt="Es el producto de dividir el resultado del indicador acumulado (columna BS) entre lo programado del indicador acumulado (columna BT)._x000a_" sqref="CG12" xr:uid="{B17F8AB2-114F-4C48-8381-DCC5051E8857}"/>
    <dataValidation allowBlank="1" showInputMessage="1" showErrorMessage="1" prompt="Corresponde al porcentaje de avance acumulado, es decir, es el mismo valor calculado en la columna anterior (BU)._x000a_" sqref="CH12" xr:uid="{CD9B9E7E-98BF-4402-B00D-E381EE45315F}"/>
    <dataValidation allowBlank="1" showInputMessage="1" showErrorMessage="1" prompt="Registrar la meta anual formulada para el indicador, es decir, el valor de la columna S." sqref="CI12" xr:uid="{49E4D0EE-98B0-4390-B541-E7D337861ECD}"/>
    <dataValidation allowBlank="1" showInputMessage="1" showErrorMessage="1" prompt="Es el producto de dividir el resultado del indicador para la vigencia (columna BV) entre la meta anual del indicador para la vigencia (columna BW)." sqref="CJ12" xr:uid="{DA9A038E-672F-4034-8785-BB599CF7D15B}"/>
    <dataValidation allowBlank="1" showInputMessage="1" showErrorMessage="1" prompt="Registre las observaciones o recomendaciones de la revisión del seguimiento reportado por el proceso. Se diligencia por parte del equipo del Sistema de Gestión al recibir el reporte del seguimiento." sqref="AD12 AI12 AN12 AS12 AX12 BC12 BH12 BM12 BR12 BW12 CB12 Y12" xr:uid="{3E4918CC-1068-4B5C-82BF-C0A8147968A2}"/>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BD13787D-1B8B-4475-94E2-9DC760F1F8B6}"/>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93EAC4AA-3A32-44AA-8436-FA41D0784476}"/>
  </dataValidation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63E9-A150-4FFC-BF46-9B836552EC51}">
  <sheetPr>
    <tabColor theme="5" tint="0.59999389629810485"/>
  </sheetPr>
  <dimension ref="A1"/>
  <sheetViews>
    <sheetView showGridLines="0" topLeftCell="A5" workbookViewId="0">
      <selection activeCell="H19" sqref="H19"/>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FFA1-A5B8-4015-9ED9-A5CCE972DE85}">
  <dimension ref="B1:C16"/>
  <sheetViews>
    <sheetView workbookViewId="0">
      <selection activeCell="C9" sqref="C9"/>
    </sheetView>
  </sheetViews>
  <sheetFormatPr baseColWidth="10" defaultColWidth="9.140625" defaultRowHeight="15" x14ac:dyDescent="0.25"/>
  <cols>
    <col min="2" max="2" width="63.42578125" bestFit="1" customWidth="1"/>
    <col min="3" max="3" width="26.42578125" style="23" customWidth="1"/>
  </cols>
  <sheetData>
    <row r="1" spans="2:3" x14ac:dyDescent="0.25">
      <c r="B1" s="86" t="s">
        <v>404</v>
      </c>
      <c r="C1" s="86" t="s">
        <v>405</v>
      </c>
    </row>
    <row r="2" spans="2:3" x14ac:dyDescent="0.25">
      <c r="B2" s="87" t="s">
        <v>31</v>
      </c>
      <c r="C2" s="115">
        <v>1</v>
      </c>
    </row>
    <row r="3" spans="2:3" x14ac:dyDescent="0.25">
      <c r="B3" s="87" t="s">
        <v>406</v>
      </c>
      <c r="C3" s="115">
        <v>2</v>
      </c>
    </row>
    <row r="4" spans="2:3" x14ac:dyDescent="0.25">
      <c r="B4" s="87" t="s">
        <v>407</v>
      </c>
      <c r="C4" s="115">
        <v>4</v>
      </c>
    </row>
    <row r="5" spans="2:3" x14ac:dyDescent="0.25">
      <c r="B5" s="87" t="s">
        <v>99</v>
      </c>
      <c r="C5" s="115">
        <v>1</v>
      </c>
    </row>
    <row r="6" spans="2:3" x14ac:dyDescent="0.25">
      <c r="B6" s="87" t="s">
        <v>61</v>
      </c>
      <c r="C6" s="115">
        <v>2</v>
      </c>
    </row>
    <row r="7" spans="2:3" x14ac:dyDescent="0.25">
      <c r="B7" s="87" t="s">
        <v>408</v>
      </c>
      <c r="C7" s="115">
        <v>2</v>
      </c>
    </row>
    <row r="8" spans="2:3" x14ac:dyDescent="0.25">
      <c r="B8" s="87" t="s">
        <v>409</v>
      </c>
      <c r="C8" s="115">
        <v>1</v>
      </c>
    </row>
    <row r="9" spans="2:3" x14ac:dyDescent="0.25">
      <c r="B9" s="87" t="s">
        <v>410</v>
      </c>
      <c r="C9" s="115">
        <v>16</v>
      </c>
    </row>
    <row r="10" spans="2:3" x14ac:dyDescent="0.25">
      <c r="B10" s="87" t="s">
        <v>411</v>
      </c>
      <c r="C10" s="115">
        <v>25</v>
      </c>
    </row>
    <row r="11" spans="2:3" x14ac:dyDescent="0.25">
      <c r="B11" s="87" t="s">
        <v>412</v>
      </c>
      <c r="C11" s="115">
        <v>16</v>
      </c>
    </row>
    <row r="12" spans="2:3" x14ac:dyDescent="0.25">
      <c r="B12" s="87" t="s">
        <v>413</v>
      </c>
      <c r="C12" s="115">
        <v>44</v>
      </c>
    </row>
    <row r="13" spans="2:3" x14ac:dyDescent="0.25">
      <c r="B13" s="87" t="s">
        <v>414</v>
      </c>
      <c r="C13" s="115">
        <v>4</v>
      </c>
    </row>
    <row r="14" spans="2:3" x14ac:dyDescent="0.25">
      <c r="B14" s="87" t="s">
        <v>415</v>
      </c>
      <c r="C14" s="115">
        <v>9</v>
      </c>
    </row>
    <row r="15" spans="2:3" x14ac:dyDescent="0.25">
      <c r="B15" s="87" t="s">
        <v>416</v>
      </c>
      <c r="C15" s="115">
        <v>0</v>
      </c>
    </row>
    <row r="16" spans="2:3" x14ac:dyDescent="0.25">
      <c r="B16" s="86" t="s">
        <v>417</v>
      </c>
      <c r="C16" s="86">
        <f>SUM(C2:C15)</f>
        <v>127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442F-37A9-4006-9F9F-006955944A48}">
  <sheetPr>
    <tabColor theme="0"/>
  </sheetPr>
  <dimension ref="A1:BK160"/>
  <sheetViews>
    <sheetView showGridLines="0" tabSelected="1" zoomScale="80" zoomScaleNormal="80" workbookViewId="0">
      <selection activeCell="F12" sqref="F12:L13"/>
    </sheetView>
  </sheetViews>
  <sheetFormatPr baseColWidth="10" defaultColWidth="9.140625" defaultRowHeight="14.25" x14ac:dyDescent="0.2"/>
  <cols>
    <col min="1" max="1" width="8.5703125" style="166" customWidth="1"/>
    <col min="2" max="2" width="13" style="166" customWidth="1"/>
    <col min="3" max="3" width="11.140625" style="166" customWidth="1"/>
    <col min="4" max="4" width="14" style="166" customWidth="1"/>
    <col min="5" max="5" width="26.42578125" style="166" customWidth="1"/>
    <col min="6" max="6" width="44.42578125" style="166" customWidth="1"/>
    <col min="7" max="7" width="24.28515625" style="166" customWidth="1"/>
    <col min="8" max="8" width="26.42578125" style="166" customWidth="1"/>
    <col min="9" max="9" width="25.140625" style="166" customWidth="1"/>
    <col min="10" max="10" width="31.140625" style="166" customWidth="1"/>
    <col min="11" max="11" width="37.42578125" style="166" customWidth="1"/>
    <col min="12" max="12" width="38.140625" style="166" customWidth="1"/>
    <col min="13" max="13" width="14.28515625" style="84" customWidth="1"/>
    <col min="14" max="14" width="75" style="168" customWidth="1"/>
    <col min="15" max="15" width="13.7109375" style="85" customWidth="1"/>
    <col min="16" max="16" width="22" style="84" hidden="1" customWidth="1"/>
    <col min="17" max="17" width="21.42578125" style="166" hidden="1" customWidth="1"/>
    <col min="18" max="18" width="33.42578125" style="82" hidden="1" customWidth="1"/>
    <col min="19" max="19" width="14.42578125" style="167" customWidth="1"/>
    <col min="20" max="20" width="16.42578125" style="167" customWidth="1"/>
    <col min="21" max="21" width="20.7109375" style="167" customWidth="1"/>
    <col min="22" max="22" width="21.140625" style="166" customWidth="1"/>
    <col min="23" max="23" width="15.7109375" style="83" customWidth="1"/>
    <col min="24" max="24" width="17.28515625" style="82" customWidth="1"/>
    <col min="25" max="25" width="15.7109375" style="82" customWidth="1"/>
    <col min="26" max="26" width="51.42578125" style="166" customWidth="1"/>
    <col min="27" max="27" width="18.140625" style="166" customWidth="1"/>
    <col min="28" max="28" width="41.85546875" style="166" customWidth="1"/>
    <col min="29" max="29" width="15.28515625" style="83" customWidth="1"/>
    <col min="30" max="30" width="15.7109375" style="82" customWidth="1"/>
    <col min="31" max="31" width="18.42578125" style="83" customWidth="1"/>
    <col min="32" max="32" width="55.140625" style="166" customWidth="1"/>
    <col min="33" max="33" width="26.140625" style="166" customWidth="1"/>
    <col min="34" max="34" width="15.7109375" style="166" customWidth="1"/>
    <col min="35" max="35" width="15.7109375" style="83" customWidth="1"/>
    <col min="36" max="37" width="15.7109375" style="166" customWidth="1"/>
    <col min="38" max="39" width="16.7109375" style="166" customWidth="1"/>
    <col min="40" max="40" width="17.28515625" style="166" customWidth="1"/>
    <col min="41" max="41" width="15.7109375" style="83" customWidth="1"/>
    <col min="42" max="43" width="15.7109375" style="166" customWidth="1"/>
    <col min="44" max="45" width="16.7109375" style="166" customWidth="1"/>
    <col min="46" max="46" width="3.42578125" style="166" customWidth="1"/>
    <col min="47" max="47" width="14.7109375" style="82" hidden="1" customWidth="1"/>
    <col min="48" max="48" width="14.7109375" style="166" hidden="1" customWidth="1"/>
    <col min="49" max="49" width="14.7109375" style="82" hidden="1" customWidth="1"/>
    <col min="50" max="50" width="14.7109375" style="166" hidden="1" customWidth="1"/>
    <col min="51" max="62" width="9.140625" style="166" customWidth="1"/>
    <col min="63" max="63" width="8.140625" style="166" customWidth="1"/>
    <col min="64" max="64" width="9.42578125" style="166" customWidth="1"/>
    <col min="65" max="65" width="6.7109375" style="166" customWidth="1"/>
    <col min="66" max="66" width="3.140625" style="166" customWidth="1"/>
    <col min="67" max="16384" width="9.140625" style="166"/>
  </cols>
  <sheetData>
    <row r="1" spans="1:50" x14ac:dyDescent="0.2">
      <c r="O1" s="83"/>
      <c r="P1" s="82"/>
    </row>
    <row r="2" spans="1:50" x14ac:dyDescent="0.2">
      <c r="B2" s="190"/>
      <c r="C2" s="191"/>
      <c r="D2" s="196" t="s">
        <v>418</v>
      </c>
      <c r="E2" s="197"/>
      <c r="F2" s="197"/>
      <c r="G2" s="197"/>
      <c r="H2" s="197"/>
      <c r="I2" s="197"/>
      <c r="J2" s="197"/>
      <c r="K2" s="197"/>
      <c r="L2" s="197"/>
      <c r="M2" s="197"/>
      <c r="N2" s="198"/>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9"/>
      <c r="AP2" s="208" t="s">
        <v>419</v>
      </c>
      <c r="AQ2" s="182"/>
      <c r="AR2" s="182"/>
      <c r="AS2" s="209"/>
      <c r="AT2" s="92"/>
    </row>
    <row r="3" spans="1:50" x14ac:dyDescent="0.2">
      <c r="B3" s="192"/>
      <c r="C3" s="193"/>
      <c r="D3" s="200"/>
      <c r="E3" s="201"/>
      <c r="F3" s="201"/>
      <c r="G3" s="201"/>
      <c r="H3" s="201"/>
      <c r="I3" s="201"/>
      <c r="J3" s="201"/>
      <c r="K3" s="201"/>
      <c r="L3" s="201"/>
      <c r="M3" s="201"/>
      <c r="N3" s="202"/>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3"/>
      <c r="AP3" s="208" t="s">
        <v>420</v>
      </c>
      <c r="AQ3" s="182"/>
      <c r="AR3" s="182"/>
      <c r="AS3" s="209"/>
      <c r="AT3" s="92"/>
    </row>
    <row r="4" spans="1:50" x14ac:dyDescent="0.2">
      <c r="B4" s="192"/>
      <c r="C4" s="193"/>
      <c r="D4" s="200"/>
      <c r="E4" s="201"/>
      <c r="F4" s="201"/>
      <c r="G4" s="201"/>
      <c r="H4" s="201"/>
      <c r="I4" s="201"/>
      <c r="J4" s="201"/>
      <c r="K4" s="201"/>
      <c r="L4" s="201"/>
      <c r="M4" s="201"/>
      <c r="N4" s="202"/>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3"/>
      <c r="AP4" s="208" t="s">
        <v>421</v>
      </c>
      <c r="AQ4" s="182"/>
      <c r="AR4" s="182"/>
      <c r="AS4" s="209"/>
      <c r="AT4" s="92"/>
    </row>
    <row r="5" spans="1:50" x14ac:dyDescent="0.2">
      <c r="B5" s="194"/>
      <c r="C5" s="195"/>
      <c r="D5" s="204"/>
      <c r="E5" s="205"/>
      <c r="F5" s="205"/>
      <c r="G5" s="205"/>
      <c r="H5" s="205"/>
      <c r="I5" s="205"/>
      <c r="J5" s="205"/>
      <c r="K5" s="205"/>
      <c r="L5" s="205"/>
      <c r="M5" s="205"/>
      <c r="N5" s="206"/>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7"/>
      <c r="AP5" s="208" t="s">
        <v>422</v>
      </c>
      <c r="AQ5" s="182"/>
      <c r="AR5" s="182"/>
      <c r="AS5" s="209"/>
      <c r="AT5" s="92"/>
    </row>
    <row r="6" spans="1:50" ht="10.5" customHeight="1" x14ac:dyDescent="0.2">
      <c r="B6" s="88"/>
      <c r="C6" s="88"/>
      <c r="D6" s="88"/>
      <c r="E6" s="88"/>
      <c r="F6" s="88"/>
      <c r="G6" s="88"/>
      <c r="H6" s="88"/>
      <c r="I6" s="88"/>
      <c r="J6" s="88"/>
      <c r="K6" s="88"/>
      <c r="L6" s="88"/>
      <c r="M6" s="157"/>
      <c r="N6" s="258"/>
      <c r="O6" s="90"/>
      <c r="P6" s="89"/>
      <c r="Q6" s="88"/>
      <c r="R6" s="89"/>
      <c r="S6" s="88"/>
      <c r="T6" s="88"/>
      <c r="U6" s="88"/>
      <c r="V6" s="88"/>
      <c r="W6" s="90"/>
      <c r="X6" s="89"/>
      <c r="Y6" s="89"/>
      <c r="Z6" s="88"/>
      <c r="AA6" s="88"/>
      <c r="AB6" s="88"/>
      <c r="AC6" s="90"/>
      <c r="AD6" s="89"/>
      <c r="AE6" s="90"/>
      <c r="AF6" s="88"/>
      <c r="AG6" s="88"/>
      <c r="AH6" s="88"/>
      <c r="AI6" s="90"/>
      <c r="AJ6" s="88"/>
      <c r="AK6" s="88"/>
      <c r="AL6" s="88"/>
      <c r="AM6" s="88"/>
      <c r="AN6" s="88"/>
      <c r="AO6" s="90"/>
      <c r="AP6" s="88"/>
      <c r="AQ6" s="88"/>
      <c r="AR6" s="88"/>
    </row>
    <row r="7" spans="1:50" x14ac:dyDescent="0.2">
      <c r="B7" s="91" t="s">
        <v>423</v>
      </c>
      <c r="C7" s="180" t="s">
        <v>424</v>
      </c>
      <c r="D7" s="181"/>
      <c r="E7" s="181"/>
      <c r="F7" s="181"/>
      <c r="G7" s="181"/>
      <c r="H7" s="181"/>
      <c r="I7" s="181"/>
      <c r="J7" s="181"/>
      <c r="K7" s="181"/>
      <c r="L7" s="181"/>
      <c r="M7" s="182"/>
      <c r="N7" s="183"/>
      <c r="O7" s="181"/>
      <c r="P7" s="181"/>
      <c r="Q7" s="181"/>
      <c r="R7" s="181"/>
      <c r="S7" s="181"/>
      <c r="T7" s="181"/>
      <c r="U7" s="181"/>
      <c r="V7" s="181"/>
      <c r="W7" s="181"/>
      <c r="X7" s="184"/>
      <c r="Y7" s="184"/>
      <c r="Z7" s="181"/>
      <c r="AA7" s="181"/>
      <c r="AB7" s="181"/>
      <c r="AC7" s="184"/>
      <c r="AD7" s="184"/>
      <c r="AE7" s="184"/>
      <c r="AF7" s="181"/>
      <c r="AG7" s="181"/>
      <c r="AH7" s="181"/>
      <c r="AI7" s="181"/>
      <c r="AJ7" s="181"/>
      <c r="AK7" s="181"/>
      <c r="AL7" s="181"/>
      <c r="AM7" s="181"/>
      <c r="AN7" s="181"/>
      <c r="AO7" s="181"/>
      <c r="AP7" s="181"/>
      <c r="AQ7" s="181"/>
      <c r="AR7" s="181"/>
      <c r="AS7" s="185"/>
    </row>
    <row r="8" spans="1:50" x14ac:dyDescent="0.2">
      <c r="B8" s="91" t="s">
        <v>425</v>
      </c>
      <c r="C8" s="186" t="s">
        <v>426</v>
      </c>
      <c r="D8" s="186"/>
      <c r="E8" s="186"/>
      <c r="F8" s="186"/>
      <c r="G8" s="186"/>
      <c r="H8" s="186"/>
      <c r="I8" s="186"/>
      <c r="J8" s="186"/>
      <c r="K8" s="186"/>
      <c r="L8" s="186"/>
      <c r="M8" s="187"/>
      <c r="N8" s="188"/>
      <c r="O8" s="186"/>
      <c r="P8" s="186"/>
      <c r="Q8" s="186"/>
      <c r="R8" s="186"/>
      <c r="S8" s="186"/>
      <c r="T8" s="186"/>
      <c r="U8" s="186"/>
      <c r="V8" s="186"/>
      <c r="W8" s="186"/>
      <c r="X8" s="189"/>
      <c r="Y8" s="189"/>
      <c r="Z8" s="186"/>
      <c r="AA8" s="186"/>
      <c r="AB8" s="186"/>
      <c r="AC8" s="189"/>
      <c r="AD8" s="189"/>
      <c r="AE8" s="189"/>
      <c r="AF8" s="186"/>
      <c r="AG8" s="186"/>
      <c r="AH8" s="186"/>
      <c r="AI8" s="186"/>
      <c r="AJ8" s="186"/>
      <c r="AK8" s="186"/>
      <c r="AL8" s="186"/>
      <c r="AM8" s="186"/>
      <c r="AN8" s="186"/>
      <c r="AO8" s="186"/>
      <c r="AP8" s="186"/>
      <c r="AQ8" s="186"/>
      <c r="AR8" s="186"/>
      <c r="AS8" s="186"/>
    </row>
    <row r="9" spans="1:50" x14ac:dyDescent="0.2">
      <c r="B9" s="91" t="s">
        <v>427</v>
      </c>
      <c r="C9" s="186" t="s">
        <v>428</v>
      </c>
      <c r="D9" s="186"/>
      <c r="E9" s="186"/>
      <c r="F9" s="186"/>
      <c r="G9" s="186"/>
      <c r="H9" s="186"/>
      <c r="I9" s="186"/>
      <c r="J9" s="186"/>
      <c r="K9" s="186"/>
      <c r="L9" s="186"/>
      <c r="M9" s="187"/>
      <c r="N9" s="188"/>
      <c r="O9" s="186"/>
      <c r="P9" s="186"/>
      <c r="Q9" s="186"/>
      <c r="R9" s="186"/>
      <c r="S9" s="186"/>
      <c r="T9" s="186"/>
      <c r="U9" s="186"/>
      <c r="V9" s="186"/>
      <c r="W9" s="186"/>
      <c r="X9" s="189"/>
      <c r="Y9" s="189"/>
      <c r="Z9" s="186"/>
      <c r="AA9" s="186"/>
      <c r="AB9" s="186"/>
      <c r="AC9" s="189"/>
      <c r="AD9" s="189"/>
      <c r="AE9" s="189"/>
      <c r="AF9" s="186"/>
      <c r="AG9" s="186"/>
      <c r="AH9" s="186"/>
      <c r="AI9" s="186"/>
      <c r="AJ9" s="186"/>
      <c r="AK9" s="186"/>
      <c r="AL9" s="186"/>
      <c r="AM9" s="186"/>
      <c r="AN9" s="186"/>
      <c r="AO9" s="186"/>
      <c r="AP9" s="186"/>
      <c r="AQ9" s="186"/>
      <c r="AR9" s="186"/>
      <c r="AS9" s="186"/>
    </row>
    <row r="10" spans="1:50" ht="9.75" customHeight="1" x14ac:dyDescent="0.2">
      <c r="M10" s="168"/>
      <c r="O10" s="83"/>
      <c r="P10" s="166"/>
      <c r="R10" s="166"/>
      <c r="S10" s="166"/>
      <c r="T10" s="166"/>
      <c r="U10" s="166"/>
    </row>
    <row r="11" spans="1:50" s="259" customFormat="1" ht="20.25" customHeight="1" x14ac:dyDescent="0.2">
      <c r="B11" s="260" t="s">
        <v>429</v>
      </c>
      <c r="C11" s="261"/>
      <c r="D11" s="260" t="s">
        <v>430</v>
      </c>
      <c r="E11" s="262"/>
      <c r="F11" s="263" t="s">
        <v>431</v>
      </c>
      <c r="G11" s="263"/>
      <c r="H11" s="263"/>
      <c r="I11" s="263"/>
      <c r="J11" s="263"/>
      <c r="K11" s="263"/>
      <c r="L11" s="263"/>
      <c r="M11" s="264"/>
      <c r="N11" s="265"/>
      <c r="O11" s="266"/>
      <c r="P11" s="263"/>
      <c r="Q11" s="263"/>
      <c r="R11" s="263"/>
      <c r="S11" s="263"/>
      <c r="T11" s="263"/>
      <c r="U11" s="263"/>
      <c r="V11" s="263"/>
      <c r="W11" s="266"/>
      <c r="X11" s="263"/>
      <c r="Y11" s="263"/>
      <c r="Z11" s="263"/>
      <c r="AA11" s="263"/>
      <c r="AB11" s="263"/>
      <c r="AC11" s="266"/>
      <c r="AD11" s="263"/>
      <c r="AE11" s="263"/>
      <c r="AF11" s="263"/>
      <c r="AG11" s="263"/>
      <c r="AH11" s="263"/>
      <c r="AI11" s="266"/>
      <c r="AJ11" s="263"/>
      <c r="AK11" s="263"/>
      <c r="AL11" s="263"/>
      <c r="AM11" s="263"/>
      <c r="AN11" s="263"/>
      <c r="AO11" s="266"/>
      <c r="AP11" s="263"/>
      <c r="AQ11" s="263"/>
      <c r="AR11" s="263"/>
      <c r="AS11" s="263"/>
      <c r="AU11" s="172"/>
      <c r="AW11" s="172"/>
    </row>
    <row r="12" spans="1:50" s="259" customFormat="1" ht="20.25" customHeight="1" x14ac:dyDescent="0.2">
      <c r="B12" s="267"/>
      <c r="C12" s="268"/>
      <c r="D12" s="267"/>
      <c r="E12" s="269"/>
      <c r="F12" s="263" t="s">
        <v>432</v>
      </c>
      <c r="G12" s="263"/>
      <c r="H12" s="263"/>
      <c r="I12" s="263"/>
      <c r="J12" s="263"/>
      <c r="K12" s="263"/>
      <c r="L12" s="263"/>
      <c r="M12" s="260" t="s">
        <v>1654</v>
      </c>
      <c r="N12" s="261"/>
      <c r="O12" s="261"/>
      <c r="P12" s="261"/>
      <c r="Q12" s="261"/>
      <c r="R12" s="261"/>
      <c r="S12" s="261"/>
      <c r="T12" s="261"/>
      <c r="U12" s="262"/>
      <c r="V12" s="270" t="s">
        <v>433</v>
      </c>
      <c r="W12" s="271"/>
      <c r="X12" s="272" t="s">
        <v>434</v>
      </c>
      <c r="Y12" s="273"/>
      <c r="Z12" s="273"/>
      <c r="AA12" s="274"/>
      <c r="AB12" s="270" t="s">
        <v>435</v>
      </c>
      <c r="AC12" s="271"/>
      <c r="AD12" s="272" t="s">
        <v>436</v>
      </c>
      <c r="AE12" s="273"/>
      <c r="AF12" s="273"/>
      <c r="AG12" s="274"/>
      <c r="AH12" s="270" t="s">
        <v>437</v>
      </c>
      <c r="AI12" s="271"/>
      <c r="AJ12" s="272" t="s">
        <v>438</v>
      </c>
      <c r="AK12" s="273"/>
      <c r="AL12" s="273"/>
      <c r="AM12" s="274"/>
      <c r="AN12" s="270" t="s">
        <v>439</v>
      </c>
      <c r="AO12" s="271"/>
      <c r="AP12" s="272" t="s">
        <v>440</v>
      </c>
      <c r="AQ12" s="273"/>
      <c r="AR12" s="273"/>
      <c r="AS12" s="274"/>
      <c r="AU12" s="172"/>
      <c r="AW12" s="172"/>
    </row>
    <row r="13" spans="1:50" s="259" customFormat="1" ht="30.75" customHeight="1" x14ac:dyDescent="0.2">
      <c r="B13" s="275"/>
      <c r="C13" s="276"/>
      <c r="D13" s="275"/>
      <c r="E13" s="277"/>
      <c r="F13" s="263"/>
      <c r="G13" s="263"/>
      <c r="H13" s="263"/>
      <c r="I13" s="263"/>
      <c r="J13" s="263"/>
      <c r="K13" s="263"/>
      <c r="L13" s="263"/>
      <c r="M13" s="275"/>
      <c r="N13" s="276"/>
      <c r="O13" s="276"/>
      <c r="P13" s="276"/>
      <c r="Q13" s="276"/>
      <c r="R13" s="276"/>
      <c r="S13" s="276"/>
      <c r="T13" s="276"/>
      <c r="U13" s="277"/>
      <c r="V13" s="278"/>
      <c r="W13" s="279"/>
      <c r="X13" s="280"/>
      <c r="Y13" s="281"/>
      <c r="Z13" s="281"/>
      <c r="AA13" s="282"/>
      <c r="AB13" s="278"/>
      <c r="AC13" s="279"/>
      <c r="AD13" s="280"/>
      <c r="AE13" s="281"/>
      <c r="AF13" s="281"/>
      <c r="AG13" s="282"/>
      <c r="AH13" s="278"/>
      <c r="AI13" s="279"/>
      <c r="AJ13" s="280"/>
      <c r="AK13" s="281"/>
      <c r="AL13" s="281"/>
      <c r="AM13" s="282"/>
      <c r="AN13" s="278"/>
      <c r="AO13" s="279"/>
      <c r="AP13" s="280"/>
      <c r="AQ13" s="281"/>
      <c r="AR13" s="281"/>
      <c r="AS13" s="282"/>
      <c r="AU13" s="283" t="s">
        <v>441</v>
      </c>
      <c r="AV13" s="283"/>
      <c r="AW13" s="283"/>
      <c r="AX13" s="283"/>
    </row>
    <row r="14" spans="1:50" s="172" customFormat="1" ht="65.25" customHeight="1" x14ac:dyDescent="0.2">
      <c r="B14" s="173" t="s">
        <v>442</v>
      </c>
      <c r="C14" s="173" t="s">
        <v>443</v>
      </c>
      <c r="D14" s="174" t="s">
        <v>3</v>
      </c>
      <c r="E14" s="174" t="s">
        <v>5</v>
      </c>
      <c r="F14" s="173" t="s">
        <v>444</v>
      </c>
      <c r="G14" s="173" t="s">
        <v>7</v>
      </c>
      <c r="H14" s="173" t="s">
        <v>445</v>
      </c>
      <c r="I14" s="173" t="s">
        <v>9</v>
      </c>
      <c r="J14" s="173" t="s">
        <v>10</v>
      </c>
      <c r="K14" s="173" t="s">
        <v>11</v>
      </c>
      <c r="L14" s="173" t="s">
        <v>446</v>
      </c>
      <c r="M14" s="173" t="s">
        <v>447</v>
      </c>
      <c r="N14" s="173" t="s">
        <v>448</v>
      </c>
      <c r="O14" s="175" t="s">
        <v>449</v>
      </c>
      <c r="P14" s="173" t="s">
        <v>450</v>
      </c>
      <c r="Q14" s="173" t="s">
        <v>451</v>
      </c>
      <c r="R14" s="173" t="s">
        <v>452</v>
      </c>
      <c r="S14" s="173" t="s">
        <v>453</v>
      </c>
      <c r="T14" s="173" t="s">
        <v>454</v>
      </c>
      <c r="U14" s="176" t="s">
        <v>16</v>
      </c>
      <c r="V14" s="173" t="s">
        <v>455</v>
      </c>
      <c r="W14" s="173" t="s">
        <v>456</v>
      </c>
      <c r="X14" s="176" t="s">
        <v>457</v>
      </c>
      <c r="Y14" s="176" t="s">
        <v>458</v>
      </c>
      <c r="Z14" s="176" t="s">
        <v>459</v>
      </c>
      <c r="AA14" s="176" t="s">
        <v>460</v>
      </c>
      <c r="AB14" s="173" t="s">
        <v>461</v>
      </c>
      <c r="AC14" s="173" t="s">
        <v>462</v>
      </c>
      <c r="AD14" s="176" t="s">
        <v>463</v>
      </c>
      <c r="AE14" s="176" t="s">
        <v>464</v>
      </c>
      <c r="AF14" s="176" t="s">
        <v>465</v>
      </c>
      <c r="AG14" s="176" t="s">
        <v>466</v>
      </c>
      <c r="AH14" s="173" t="s">
        <v>467</v>
      </c>
      <c r="AI14" s="175" t="s">
        <v>468</v>
      </c>
      <c r="AJ14" s="176" t="s">
        <v>469</v>
      </c>
      <c r="AK14" s="176" t="s">
        <v>470</v>
      </c>
      <c r="AL14" s="176" t="s">
        <v>471</v>
      </c>
      <c r="AM14" s="176" t="s">
        <v>472</v>
      </c>
      <c r="AN14" s="173" t="s">
        <v>473</v>
      </c>
      <c r="AO14" s="175" t="s">
        <v>474</v>
      </c>
      <c r="AP14" s="177" t="s">
        <v>475</v>
      </c>
      <c r="AQ14" s="177" t="s">
        <v>476</v>
      </c>
      <c r="AR14" s="177" t="s">
        <v>477</v>
      </c>
      <c r="AS14" s="177" t="s">
        <v>460</v>
      </c>
      <c r="AT14" s="178"/>
      <c r="AU14" s="179" t="s">
        <v>478</v>
      </c>
      <c r="AV14" s="179" t="s">
        <v>479</v>
      </c>
      <c r="AW14" s="179" t="s">
        <v>480</v>
      </c>
      <c r="AX14" s="179" t="s">
        <v>481</v>
      </c>
    </row>
    <row r="15" spans="1:50" s="80" customFormat="1" ht="12" x14ac:dyDescent="0.2">
      <c r="B15" s="222" t="s">
        <v>320</v>
      </c>
      <c r="C15" s="222" t="s">
        <v>76</v>
      </c>
      <c r="D15" s="222" t="s">
        <v>102</v>
      </c>
      <c r="E15" s="222" t="s">
        <v>482</v>
      </c>
      <c r="F15" s="222" t="s">
        <v>53</v>
      </c>
      <c r="G15" s="222" t="s">
        <v>212</v>
      </c>
      <c r="H15" s="222" t="s">
        <v>25</v>
      </c>
      <c r="I15" s="222" t="s">
        <v>222</v>
      </c>
      <c r="J15" s="222" t="s">
        <v>403</v>
      </c>
      <c r="K15" s="222" t="s">
        <v>257</v>
      </c>
      <c r="L15" s="222" t="s">
        <v>225</v>
      </c>
      <c r="M15" s="223">
        <v>1</v>
      </c>
      <c r="N15" s="222" t="s">
        <v>483</v>
      </c>
      <c r="O15" s="223">
        <v>2</v>
      </c>
      <c r="P15" s="222" t="s">
        <v>45</v>
      </c>
      <c r="Q15" s="222" t="s">
        <v>484</v>
      </c>
      <c r="R15" s="222" t="s">
        <v>485</v>
      </c>
      <c r="S15" s="224">
        <v>44927</v>
      </c>
      <c r="T15" s="224">
        <v>45291</v>
      </c>
      <c r="U15" s="222" t="s">
        <v>31</v>
      </c>
      <c r="V15" s="222" t="s">
        <v>486</v>
      </c>
      <c r="W15" s="223">
        <v>0</v>
      </c>
      <c r="X15" s="223" t="s">
        <v>486</v>
      </c>
      <c r="Y15" s="223" t="s">
        <v>486</v>
      </c>
      <c r="Z15" s="222" t="s">
        <v>486</v>
      </c>
      <c r="AA15" s="222" t="s">
        <v>486</v>
      </c>
      <c r="AB15" s="222" t="s">
        <v>487</v>
      </c>
      <c r="AC15" s="223">
        <v>1</v>
      </c>
      <c r="AD15" s="225">
        <v>1</v>
      </c>
      <c r="AE15" s="226">
        <f>+Tabla3[[#This Row],[Avance cuantitativo
II trimestre]]/Tabla3[[#This Row],[Programación  meta
II trimestre ]]</f>
        <v>1</v>
      </c>
      <c r="AF15" s="227" t="s">
        <v>488</v>
      </c>
      <c r="AG15" s="227" t="s">
        <v>489</v>
      </c>
      <c r="AH15" s="222" t="s">
        <v>486</v>
      </c>
      <c r="AI15" s="223">
        <v>0</v>
      </c>
      <c r="AJ15" s="220"/>
      <c r="AK15" s="106"/>
      <c r="AL15" s="106"/>
      <c r="AM15" s="106"/>
      <c r="AN15" s="106" t="s">
        <v>487</v>
      </c>
      <c r="AO15" s="107">
        <v>1</v>
      </c>
      <c r="AP15" s="106"/>
      <c r="AQ15" s="106"/>
      <c r="AR15" s="106"/>
      <c r="AS15" s="106"/>
      <c r="AT15" s="108"/>
      <c r="AU15" s="107">
        <v>2</v>
      </c>
      <c r="AV15" s="107" t="s">
        <v>490</v>
      </c>
      <c r="AW15" s="109" t="s">
        <v>490</v>
      </c>
      <c r="AX15" s="106"/>
    </row>
    <row r="16" spans="1:50" s="80" customFormat="1" ht="12" x14ac:dyDescent="0.2">
      <c r="A16" s="80" t="s">
        <v>491</v>
      </c>
      <c r="B16" s="222" t="s">
        <v>320</v>
      </c>
      <c r="C16" s="222" t="s">
        <v>48</v>
      </c>
      <c r="D16" s="222" t="s">
        <v>50</v>
      </c>
      <c r="E16" s="222" t="s">
        <v>336</v>
      </c>
      <c r="F16" s="222" t="s">
        <v>220</v>
      </c>
      <c r="G16" s="222" t="s">
        <v>147</v>
      </c>
      <c r="H16" s="222" t="s">
        <v>25</v>
      </c>
      <c r="I16" s="222" t="s">
        <v>106</v>
      </c>
      <c r="J16" s="222" t="s">
        <v>318</v>
      </c>
      <c r="K16" s="222" t="s">
        <v>257</v>
      </c>
      <c r="L16" s="222" t="s">
        <v>225</v>
      </c>
      <c r="M16" s="223">
        <v>2</v>
      </c>
      <c r="N16" s="222" t="s">
        <v>492</v>
      </c>
      <c r="O16" s="223">
        <v>4</v>
      </c>
      <c r="P16" s="222" t="s">
        <v>45</v>
      </c>
      <c r="Q16" s="222" t="s">
        <v>493</v>
      </c>
      <c r="R16" s="222" t="s">
        <v>494</v>
      </c>
      <c r="S16" s="224">
        <v>44927</v>
      </c>
      <c r="T16" s="224" t="s">
        <v>495</v>
      </c>
      <c r="U16" s="222" t="s">
        <v>162</v>
      </c>
      <c r="V16" s="222" t="s">
        <v>496</v>
      </c>
      <c r="W16" s="223">
        <v>1</v>
      </c>
      <c r="X16" s="223">
        <v>1</v>
      </c>
      <c r="Y16" s="228">
        <f>+(X16/W16)</f>
        <v>1</v>
      </c>
      <c r="Z16" s="222" t="s">
        <v>497</v>
      </c>
      <c r="AA16" s="222" t="s">
        <v>498</v>
      </c>
      <c r="AB16" s="222" t="s">
        <v>499</v>
      </c>
      <c r="AC16" s="223">
        <v>1</v>
      </c>
      <c r="AD16" s="225">
        <v>1</v>
      </c>
      <c r="AE16" s="226">
        <f>+Tabla3[[#This Row],[Avance cuantitativo
II trimestre]]/Tabla3[[#This Row],[Programación  meta
II trimestre ]]</f>
        <v>1</v>
      </c>
      <c r="AF16" s="227" t="s">
        <v>500</v>
      </c>
      <c r="AG16" s="227" t="s">
        <v>501</v>
      </c>
      <c r="AH16" s="222" t="s">
        <v>502</v>
      </c>
      <c r="AI16" s="223">
        <v>1</v>
      </c>
      <c r="AJ16" s="220"/>
      <c r="AK16" s="106"/>
      <c r="AL16" s="106"/>
      <c r="AM16" s="106"/>
      <c r="AN16" s="106" t="s">
        <v>503</v>
      </c>
      <c r="AO16" s="107">
        <v>1</v>
      </c>
      <c r="AP16" s="106"/>
      <c r="AQ16" s="106"/>
      <c r="AR16" s="106"/>
      <c r="AS16" s="106"/>
      <c r="AT16" s="108"/>
      <c r="AU16" s="113">
        <v>1</v>
      </c>
      <c r="AV16" s="78">
        <f>(+Tabla3[[#This Row],[Porcentaje de cumplimiento 
I trimestre]]/AU16)/4</f>
        <v>0.25</v>
      </c>
      <c r="AW16" s="109">
        <v>25</v>
      </c>
      <c r="AX16" s="106"/>
    </row>
    <row r="17" spans="1:55" s="80" customFormat="1" ht="12" x14ac:dyDescent="0.2">
      <c r="A17" s="80" t="s">
        <v>491</v>
      </c>
      <c r="B17" s="222" t="s">
        <v>320</v>
      </c>
      <c r="C17" s="222" t="s">
        <v>48</v>
      </c>
      <c r="D17" s="222" t="s">
        <v>50</v>
      </c>
      <c r="E17" s="222" t="s">
        <v>35</v>
      </c>
      <c r="F17" s="222" t="s">
        <v>220</v>
      </c>
      <c r="G17" s="222" t="s">
        <v>147</v>
      </c>
      <c r="H17" s="222" t="s">
        <v>25</v>
      </c>
      <c r="I17" s="222" t="s">
        <v>106</v>
      </c>
      <c r="J17" s="222" t="s">
        <v>318</v>
      </c>
      <c r="K17" s="222" t="s">
        <v>257</v>
      </c>
      <c r="L17" s="222" t="s">
        <v>225</v>
      </c>
      <c r="M17" s="223">
        <v>3</v>
      </c>
      <c r="N17" s="222" t="s">
        <v>504</v>
      </c>
      <c r="O17" s="223">
        <v>1</v>
      </c>
      <c r="P17" s="222" t="s">
        <v>60</v>
      </c>
      <c r="Q17" s="222" t="s">
        <v>505</v>
      </c>
      <c r="R17" s="222" t="s">
        <v>506</v>
      </c>
      <c r="S17" s="224">
        <v>44927</v>
      </c>
      <c r="T17" s="224" t="s">
        <v>495</v>
      </c>
      <c r="U17" s="222" t="s">
        <v>162</v>
      </c>
      <c r="V17" s="222" t="s">
        <v>486</v>
      </c>
      <c r="W17" s="223">
        <v>0</v>
      </c>
      <c r="X17" s="223" t="s">
        <v>486</v>
      </c>
      <c r="Y17" s="223" t="s">
        <v>486</v>
      </c>
      <c r="Z17" s="222" t="s">
        <v>486</v>
      </c>
      <c r="AA17" s="222" t="s">
        <v>486</v>
      </c>
      <c r="AB17" s="222" t="s">
        <v>507</v>
      </c>
      <c r="AC17" s="223">
        <v>0.34</v>
      </c>
      <c r="AD17" s="225">
        <v>0.34</v>
      </c>
      <c r="AE17" s="226">
        <f>+Tabla3[[#This Row],[Avance cuantitativo
II trimestre]]/Tabla3[[#This Row],[Programación  meta
II trimestre ]]</f>
        <v>1</v>
      </c>
      <c r="AF17" s="227" t="s">
        <v>508</v>
      </c>
      <c r="AG17" s="227" t="s">
        <v>509</v>
      </c>
      <c r="AH17" s="222" t="s">
        <v>510</v>
      </c>
      <c r="AI17" s="223">
        <v>0.66</v>
      </c>
      <c r="AJ17" s="220"/>
      <c r="AK17" s="106"/>
      <c r="AL17" s="106"/>
      <c r="AM17" s="106"/>
      <c r="AN17" s="106" t="s">
        <v>511</v>
      </c>
      <c r="AO17" s="107">
        <v>1</v>
      </c>
      <c r="AP17" s="106"/>
      <c r="AQ17" s="106"/>
      <c r="AR17" s="106"/>
      <c r="AS17" s="106"/>
      <c r="AT17" s="108"/>
      <c r="AU17" s="107">
        <v>1</v>
      </c>
      <c r="AV17" s="107" t="s">
        <v>490</v>
      </c>
      <c r="AW17" s="109" t="s">
        <v>490</v>
      </c>
      <c r="AX17" s="106"/>
    </row>
    <row r="18" spans="1:55" s="80" customFormat="1" ht="12" x14ac:dyDescent="0.2">
      <c r="A18" s="80" t="s">
        <v>491</v>
      </c>
      <c r="B18" s="222" t="s">
        <v>320</v>
      </c>
      <c r="C18" s="222" t="s">
        <v>48</v>
      </c>
      <c r="D18" s="222" t="s">
        <v>50</v>
      </c>
      <c r="E18" s="222" t="s">
        <v>336</v>
      </c>
      <c r="F18" s="222" t="s">
        <v>220</v>
      </c>
      <c r="G18" s="222" t="s">
        <v>147</v>
      </c>
      <c r="H18" s="222" t="s">
        <v>25</v>
      </c>
      <c r="I18" s="222" t="s">
        <v>106</v>
      </c>
      <c r="J18" s="222" t="s">
        <v>318</v>
      </c>
      <c r="K18" s="222" t="s">
        <v>257</v>
      </c>
      <c r="L18" s="222" t="s">
        <v>225</v>
      </c>
      <c r="M18" s="223">
        <v>4</v>
      </c>
      <c r="N18" s="222" t="s">
        <v>512</v>
      </c>
      <c r="O18" s="223">
        <v>3</v>
      </c>
      <c r="P18" s="222" t="s">
        <v>45</v>
      </c>
      <c r="Q18" s="222" t="s">
        <v>513</v>
      </c>
      <c r="R18" s="222" t="s">
        <v>514</v>
      </c>
      <c r="S18" s="224">
        <v>44927</v>
      </c>
      <c r="T18" s="224" t="s">
        <v>495</v>
      </c>
      <c r="U18" s="222" t="s">
        <v>162</v>
      </c>
      <c r="V18" s="222" t="s">
        <v>486</v>
      </c>
      <c r="W18" s="223">
        <v>0</v>
      </c>
      <c r="X18" s="223" t="s">
        <v>486</v>
      </c>
      <c r="Y18" s="223" t="s">
        <v>486</v>
      </c>
      <c r="Z18" s="222" t="s">
        <v>486</v>
      </c>
      <c r="AA18" s="222" t="s">
        <v>486</v>
      </c>
      <c r="AB18" s="222" t="s">
        <v>515</v>
      </c>
      <c r="AC18" s="223">
        <v>1</v>
      </c>
      <c r="AD18" s="225">
        <v>1</v>
      </c>
      <c r="AE18" s="226">
        <f>+Tabla3[[#This Row],[Avance cuantitativo
II trimestre]]/Tabla3[[#This Row],[Programación  meta
II trimestre ]]</f>
        <v>1</v>
      </c>
      <c r="AF18" s="227" t="s">
        <v>516</v>
      </c>
      <c r="AG18" s="227" t="s">
        <v>501</v>
      </c>
      <c r="AH18" s="222" t="s">
        <v>515</v>
      </c>
      <c r="AI18" s="223">
        <v>1</v>
      </c>
      <c r="AJ18" s="220"/>
      <c r="AK18" s="106"/>
      <c r="AL18" s="106"/>
      <c r="AM18" s="106"/>
      <c r="AN18" s="106" t="s">
        <v>515</v>
      </c>
      <c r="AO18" s="107">
        <v>1</v>
      </c>
      <c r="AP18" s="106"/>
      <c r="AQ18" s="106"/>
      <c r="AR18" s="106"/>
      <c r="AS18" s="106"/>
      <c r="AT18" s="108"/>
      <c r="AU18" s="107">
        <v>3</v>
      </c>
      <c r="AV18" s="107" t="s">
        <v>490</v>
      </c>
      <c r="AW18" s="109" t="s">
        <v>490</v>
      </c>
      <c r="AX18" s="106"/>
    </row>
    <row r="19" spans="1:55" s="80" customFormat="1" ht="12" x14ac:dyDescent="0.2">
      <c r="A19" s="80" t="s">
        <v>491</v>
      </c>
      <c r="B19" s="222" t="s">
        <v>320</v>
      </c>
      <c r="C19" s="222" t="s">
        <v>48</v>
      </c>
      <c r="D19" s="222" t="s">
        <v>50</v>
      </c>
      <c r="E19" s="222" t="s">
        <v>336</v>
      </c>
      <c r="F19" s="222" t="s">
        <v>220</v>
      </c>
      <c r="G19" s="222" t="s">
        <v>147</v>
      </c>
      <c r="H19" s="222" t="s">
        <v>55</v>
      </c>
      <c r="I19" s="222" t="s">
        <v>106</v>
      </c>
      <c r="J19" s="222" t="s">
        <v>318</v>
      </c>
      <c r="K19" s="222" t="s">
        <v>257</v>
      </c>
      <c r="L19" s="222" t="s">
        <v>225</v>
      </c>
      <c r="M19" s="223">
        <v>5</v>
      </c>
      <c r="N19" s="222" t="s">
        <v>517</v>
      </c>
      <c r="O19" s="223">
        <v>25</v>
      </c>
      <c r="P19" s="222" t="s">
        <v>45</v>
      </c>
      <c r="Q19" s="222" t="s">
        <v>518</v>
      </c>
      <c r="R19" s="222" t="s">
        <v>519</v>
      </c>
      <c r="S19" s="224">
        <v>44927</v>
      </c>
      <c r="T19" s="224" t="s">
        <v>495</v>
      </c>
      <c r="U19" s="222" t="s">
        <v>162</v>
      </c>
      <c r="V19" s="222" t="s">
        <v>520</v>
      </c>
      <c r="W19" s="223">
        <v>4</v>
      </c>
      <c r="X19" s="223">
        <v>4</v>
      </c>
      <c r="Y19" s="228">
        <f>+(X19/W19)</f>
        <v>1</v>
      </c>
      <c r="Z19" s="222" t="s">
        <v>521</v>
      </c>
      <c r="AA19" s="222" t="s">
        <v>522</v>
      </c>
      <c r="AB19" s="222" t="s">
        <v>520</v>
      </c>
      <c r="AC19" s="223">
        <v>7</v>
      </c>
      <c r="AD19" s="225">
        <v>7</v>
      </c>
      <c r="AE19" s="226">
        <f>+Tabla3[[#This Row],[Avance cuantitativo
II trimestre]]/Tabla3[[#This Row],[Programación  meta
II trimestre ]]</f>
        <v>1</v>
      </c>
      <c r="AF19" s="227" t="s">
        <v>523</v>
      </c>
      <c r="AG19" s="227" t="s">
        <v>501</v>
      </c>
      <c r="AH19" s="222" t="s">
        <v>520</v>
      </c>
      <c r="AI19" s="223">
        <v>7</v>
      </c>
      <c r="AJ19" s="220"/>
      <c r="AK19" s="106"/>
      <c r="AL19" s="106"/>
      <c r="AM19" s="106"/>
      <c r="AN19" s="106" t="s">
        <v>520</v>
      </c>
      <c r="AO19" s="107">
        <v>7</v>
      </c>
      <c r="AP19" s="106"/>
      <c r="AQ19" s="106"/>
      <c r="AR19" s="106"/>
      <c r="AS19" s="106"/>
      <c r="AT19" s="108"/>
      <c r="AU19" s="107">
        <v>25</v>
      </c>
      <c r="AV19" s="110">
        <f>(Tabla3[[#This Row],[Avance cuantitativo I trimestre]]/AU19)</f>
        <v>0.16</v>
      </c>
      <c r="AW19" s="109">
        <f>+AV19*100</f>
        <v>16</v>
      </c>
      <c r="AX19" s="106"/>
    </row>
    <row r="20" spans="1:55" s="80" customFormat="1" ht="12" x14ac:dyDescent="0.2">
      <c r="A20" s="80" t="s">
        <v>491</v>
      </c>
      <c r="B20" s="222" t="s">
        <v>289</v>
      </c>
      <c r="C20" s="222" t="s">
        <v>63</v>
      </c>
      <c r="D20" s="222" t="s">
        <v>50</v>
      </c>
      <c r="E20" s="222" t="s">
        <v>524</v>
      </c>
      <c r="F20" s="222" t="s">
        <v>220</v>
      </c>
      <c r="G20" s="222" t="s">
        <v>212</v>
      </c>
      <c r="H20" s="222" t="s">
        <v>25</v>
      </c>
      <c r="I20" s="222" t="s">
        <v>106</v>
      </c>
      <c r="J20" s="222" t="s">
        <v>322</v>
      </c>
      <c r="K20" s="222" t="s">
        <v>257</v>
      </c>
      <c r="L20" s="222" t="s">
        <v>225</v>
      </c>
      <c r="M20" s="223">
        <v>6</v>
      </c>
      <c r="N20" s="222" t="s">
        <v>525</v>
      </c>
      <c r="O20" s="223">
        <v>2</v>
      </c>
      <c r="P20" s="222" t="s">
        <v>45</v>
      </c>
      <c r="Q20" s="222" t="s">
        <v>526</v>
      </c>
      <c r="R20" s="222" t="s">
        <v>527</v>
      </c>
      <c r="S20" s="224">
        <v>44927</v>
      </c>
      <c r="T20" s="224" t="s">
        <v>495</v>
      </c>
      <c r="U20" s="222" t="s">
        <v>162</v>
      </c>
      <c r="V20" s="222" t="s">
        <v>486</v>
      </c>
      <c r="W20" s="223">
        <v>0</v>
      </c>
      <c r="X20" s="223" t="s">
        <v>486</v>
      </c>
      <c r="Y20" s="223" t="s">
        <v>486</v>
      </c>
      <c r="Z20" s="222" t="s">
        <v>486</v>
      </c>
      <c r="AA20" s="222" t="s">
        <v>486</v>
      </c>
      <c r="AB20" s="222" t="s">
        <v>528</v>
      </c>
      <c r="AC20" s="223">
        <v>1</v>
      </c>
      <c r="AD20" s="225">
        <v>1</v>
      </c>
      <c r="AE20" s="226">
        <f>+Tabla3[[#This Row],[Avance cuantitativo
II trimestre]]/Tabla3[[#This Row],[Programación  meta
II trimestre ]]</f>
        <v>1</v>
      </c>
      <c r="AF20" s="227" t="s">
        <v>529</v>
      </c>
      <c r="AG20" s="227" t="s">
        <v>530</v>
      </c>
      <c r="AH20" s="222" t="s">
        <v>486</v>
      </c>
      <c r="AI20" s="223">
        <v>0</v>
      </c>
      <c r="AJ20" s="220"/>
      <c r="AK20" s="106"/>
      <c r="AL20" s="106"/>
      <c r="AM20" s="106"/>
      <c r="AN20" s="106" t="s">
        <v>528</v>
      </c>
      <c r="AO20" s="107">
        <v>1</v>
      </c>
      <c r="AP20" s="106"/>
      <c r="AQ20" s="106"/>
      <c r="AR20" s="106"/>
      <c r="AS20" s="106"/>
      <c r="AT20" s="108"/>
      <c r="AU20" s="107">
        <v>2</v>
      </c>
      <c r="AV20" s="107" t="s">
        <v>490</v>
      </c>
      <c r="AW20" s="109" t="s">
        <v>490</v>
      </c>
      <c r="AX20" s="106"/>
      <c r="BA20" s="165"/>
      <c r="BB20" s="165"/>
      <c r="BC20" s="164"/>
    </row>
    <row r="21" spans="1:55" s="80" customFormat="1" ht="12" x14ac:dyDescent="0.2">
      <c r="A21" s="80" t="s">
        <v>491</v>
      </c>
      <c r="B21" s="222" t="s">
        <v>289</v>
      </c>
      <c r="C21" s="222" t="s">
        <v>63</v>
      </c>
      <c r="D21" s="222" t="s">
        <v>50</v>
      </c>
      <c r="E21" s="222" t="s">
        <v>524</v>
      </c>
      <c r="F21" s="222" t="s">
        <v>220</v>
      </c>
      <c r="G21" s="222" t="s">
        <v>212</v>
      </c>
      <c r="H21" s="222" t="s">
        <v>25</v>
      </c>
      <c r="I21" s="222" t="s">
        <v>106</v>
      </c>
      <c r="J21" s="222" t="s">
        <v>322</v>
      </c>
      <c r="K21" s="222" t="s">
        <v>257</v>
      </c>
      <c r="L21" s="222" t="s">
        <v>225</v>
      </c>
      <c r="M21" s="223">
        <v>7</v>
      </c>
      <c r="N21" s="222" t="s">
        <v>531</v>
      </c>
      <c r="O21" s="223">
        <v>12</v>
      </c>
      <c r="P21" s="222" t="s">
        <v>45</v>
      </c>
      <c r="Q21" s="222" t="s">
        <v>532</v>
      </c>
      <c r="R21" s="222" t="s">
        <v>533</v>
      </c>
      <c r="S21" s="224">
        <v>44927</v>
      </c>
      <c r="T21" s="224" t="s">
        <v>495</v>
      </c>
      <c r="U21" s="222" t="s">
        <v>162</v>
      </c>
      <c r="V21" s="222" t="s">
        <v>534</v>
      </c>
      <c r="W21" s="223">
        <v>3</v>
      </c>
      <c r="X21" s="223">
        <v>3</v>
      </c>
      <c r="Y21" s="228">
        <f>+(X21/W21)</f>
        <v>1</v>
      </c>
      <c r="Z21" s="222" t="s">
        <v>535</v>
      </c>
      <c r="AA21" s="222" t="s">
        <v>536</v>
      </c>
      <c r="AB21" s="222" t="s">
        <v>534</v>
      </c>
      <c r="AC21" s="223">
        <v>3</v>
      </c>
      <c r="AD21" s="225">
        <v>3</v>
      </c>
      <c r="AE21" s="226">
        <f>+Tabla3[[#This Row],[Avance cuantitativo
II trimestre]]/Tabla3[[#This Row],[Programación  meta
II trimestre ]]</f>
        <v>1</v>
      </c>
      <c r="AF21" s="227" t="s">
        <v>537</v>
      </c>
      <c r="AG21" s="227" t="s">
        <v>501</v>
      </c>
      <c r="AH21" s="222" t="s">
        <v>534</v>
      </c>
      <c r="AI21" s="223">
        <v>3</v>
      </c>
      <c r="AJ21" s="220"/>
      <c r="AK21" s="106"/>
      <c r="AL21" s="106"/>
      <c r="AM21" s="106"/>
      <c r="AN21" s="106" t="s">
        <v>534</v>
      </c>
      <c r="AO21" s="107">
        <v>3</v>
      </c>
      <c r="AP21" s="106"/>
      <c r="AQ21" s="106"/>
      <c r="AR21" s="106"/>
      <c r="AS21" s="106"/>
      <c r="AT21" s="108"/>
      <c r="AU21" s="113">
        <v>1</v>
      </c>
      <c r="AV21" s="78">
        <f>(+Tabla3[[#This Row],[Porcentaje de cumplimiento 
I trimestre]]/AU21)/4</f>
        <v>0.25</v>
      </c>
      <c r="AW21" s="109">
        <v>25</v>
      </c>
      <c r="AX21" s="106"/>
    </row>
    <row r="22" spans="1:55" s="80" customFormat="1" ht="12" x14ac:dyDescent="0.2">
      <c r="A22" s="80" t="s">
        <v>491</v>
      </c>
      <c r="B22" s="222" t="s">
        <v>320</v>
      </c>
      <c r="C22" s="222" t="s">
        <v>48</v>
      </c>
      <c r="D22" s="222" t="s">
        <v>65</v>
      </c>
      <c r="E22" s="222" t="s">
        <v>336</v>
      </c>
      <c r="F22" s="222" t="s">
        <v>229</v>
      </c>
      <c r="G22" s="222" t="s">
        <v>39</v>
      </c>
      <c r="H22" s="222" t="s">
        <v>25</v>
      </c>
      <c r="I22" s="222" t="s">
        <v>106</v>
      </c>
      <c r="J22" s="222" t="s">
        <v>325</v>
      </c>
      <c r="K22" s="222" t="s">
        <v>257</v>
      </c>
      <c r="L22" s="222" t="s">
        <v>225</v>
      </c>
      <c r="M22" s="223">
        <v>8</v>
      </c>
      <c r="N22" s="222" t="s">
        <v>538</v>
      </c>
      <c r="O22" s="223">
        <v>4</v>
      </c>
      <c r="P22" s="222" t="s">
        <v>45</v>
      </c>
      <c r="Q22" s="222" t="s">
        <v>539</v>
      </c>
      <c r="R22" s="222" t="s">
        <v>540</v>
      </c>
      <c r="S22" s="224">
        <v>44927</v>
      </c>
      <c r="T22" s="224" t="s">
        <v>495</v>
      </c>
      <c r="U22" s="222" t="s">
        <v>162</v>
      </c>
      <c r="V22" s="222" t="s">
        <v>541</v>
      </c>
      <c r="W22" s="223">
        <v>1</v>
      </c>
      <c r="X22" s="223">
        <v>1</v>
      </c>
      <c r="Y22" s="228">
        <f>+(X22/W22)</f>
        <v>1</v>
      </c>
      <c r="Z22" s="222" t="s">
        <v>542</v>
      </c>
      <c r="AA22" s="222" t="s">
        <v>543</v>
      </c>
      <c r="AB22" s="222" t="s">
        <v>541</v>
      </c>
      <c r="AC22" s="223">
        <v>1</v>
      </c>
      <c r="AD22" s="225">
        <v>1</v>
      </c>
      <c r="AE22" s="226">
        <f>+Tabla3[[#This Row],[Avance cuantitativo
II trimestre]]/Tabla3[[#This Row],[Programación  meta
II trimestre ]]</f>
        <v>1</v>
      </c>
      <c r="AF22" s="227" t="s">
        <v>544</v>
      </c>
      <c r="AG22" s="227" t="s">
        <v>501</v>
      </c>
      <c r="AH22" s="222" t="s">
        <v>541</v>
      </c>
      <c r="AI22" s="223">
        <v>1</v>
      </c>
      <c r="AJ22" s="220"/>
      <c r="AK22" s="106"/>
      <c r="AL22" s="106"/>
      <c r="AM22" s="106"/>
      <c r="AN22" s="106" t="s">
        <v>541</v>
      </c>
      <c r="AO22" s="107">
        <v>1</v>
      </c>
      <c r="AP22" s="106"/>
      <c r="AQ22" s="106"/>
      <c r="AR22" s="106"/>
      <c r="AS22" s="106"/>
      <c r="AT22" s="108"/>
      <c r="AU22" s="107">
        <v>4</v>
      </c>
      <c r="AV22" s="110">
        <f>(Tabla3[[#This Row],[Avance cuantitativo I trimestre]]/AU22)</f>
        <v>0.25</v>
      </c>
      <c r="AW22" s="109">
        <f t="shared" ref="AW22:AW24" si="0">+AV22*100</f>
        <v>25</v>
      </c>
      <c r="AX22" s="106"/>
    </row>
    <row r="23" spans="1:55" s="80" customFormat="1" ht="11.25" customHeight="1" x14ac:dyDescent="0.2">
      <c r="A23" s="80" t="s">
        <v>491</v>
      </c>
      <c r="B23" s="222" t="s">
        <v>320</v>
      </c>
      <c r="C23" s="222" t="s">
        <v>48</v>
      </c>
      <c r="D23" s="222" t="s">
        <v>65</v>
      </c>
      <c r="E23" s="222" t="s">
        <v>336</v>
      </c>
      <c r="F23" s="222" t="s">
        <v>229</v>
      </c>
      <c r="G23" s="222" t="s">
        <v>39</v>
      </c>
      <c r="H23" s="222" t="s">
        <v>25</v>
      </c>
      <c r="I23" s="222" t="s">
        <v>106</v>
      </c>
      <c r="J23" s="222" t="s">
        <v>325</v>
      </c>
      <c r="K23" s="222" t="s">
        <v>257</v>
      </c>
      <c r="L23" s="222" t="s">
        <v>225</v>
      </c>
      <c r="M23" s="223">
        <v>9</v>
      </c>
      <c r="N23" s="222" t="s">
        <v>545</v>
      </c>
      <c r="O23" s="223">
        <v>11</v>
      </c>
      <c r="P23" s="222" t="s">
        <v>45</v>
      </c>
      <c r="Q23" s="222" t="s">
        <v>546</v>
      </c>
      <c r="R23" s="222" t="s">
        <v>547</v>
      </c>
      <c r="S23" s="224">
        <v>44927</v>
      </c>
      <c r="T23" s="224" t="s">
        <v>495</v>
      </c>
      <c r="U23" s="222" t="s">
        <v>162</v>
      </c>
      <c r="V23" s="222" t="s">
        <v>548</v>
      </c>
      <c r="W23" s="223">
        <v>3</v>
      </c>
      <c r="X23" s="223">
        <v>3</v>
      </c>
      <c r="Y23" s="228">
        <f>+(X23/W23)</f>
        <v>1</v>
      </c>
      <c r="Z23" s="229" t="s">
        <v>549</v>
      </c>
      <c r="AA23" s="222" t="s">
        <v>543</v>
      </c>
      <c r="AB23" s="222" t="s">
        <v>548</v>
      </c>
      <c r="AC23" s="223">
        <v>3</v>
      </c>
      <c r="AD23" s="225">
        <v>3</v>
      </c>
      <c r="AE23" s="226">
        <f>+Tabla3[[#This Row],[Avance cuantitativo
II trimestre]]/Tabla3[[#This Row],[Programación  meta
II trimestre ]]</f>
        <v>1</v>
      </c>
      <c r="AF23" s="227" t="s">
        <v>550</v>
      </c>
      <c r="AG23" s="227" t="s">
        <v>551</v>
      </c>
      <c r="AH23" s="222" t="s">
        <v>548</v>
      </c>
      <c r="AI23" s="223">
        <v>3</v>
      </c>
      <c r="AJ23" s="220"/>
      <c r="AK23" s="106"/>
      <c r="AL23" s="106"/>
      <c r="AM23" s="106"/>
      <c r="AN23" s="106" t="s">
        <v>548</v>
      </c>
      <c r="AO23" s="107">
        <v>2</v>
      </c>
      <c r="AP23" s="106"/>
      <c r="AQ23" s="106"/>
      <c r="AR23" s="106"/>
      <c r="AS23" s="106"/>
      <c r="AT23" s="108"/>
      <c r="AU23" s="107">
        <v>11</v>
      </c>
      <c r="AV23" s="110">
        <f>(Tabla3[[#This Row],[Avance cuantitativo I trimestre]]/AU23)</f>
        <v>0.27272727272727271</v>
      </c>
      <c r="AW23" s="112">
        <f t="shared" si="0"/>
        <v>27.27272727272727</v>
      </c>
      <c r="AX23" s="106"/>
      <c r="BB23" s="163"/>
    </row>
    <row r="24" spans="1:55" s="80" customFormat="1" ht="12" x14ac:dyDescent="0.2">
      <c r="A24" s="80" t="s">
        <v>491</v>
      </c>
      <c r="B24" s="222" t="s">
        <v>320</v>
      </c>
      <c r="C24" s="222" t="s">
        <v>48</v>
      </c>
      <c r="D24" s="222" t="s">
        <v>65</v>
      </c>
      <c r="E24" s="222" t="s">
        <v>336</v>
      </c>
      <c r="F24" s="222" t="s">
        <v>186</v>
      </c>
      <c r="G24" s="222" t="s">
        <v>212</v>
      </c>
      <c r="H24" s="222" t="s">
        <v>25</v>
      </c>
      <c r="I24" s="222" t="s">
        <v>106</v>
      </c>
      <c r="J24" s="222" t="s">
        <v>325</v>
      </c>
      <c r="K24" s="222" t="s">
        <v>257</v>
      </c>
      <c r="L24" s="222" t="s">
        <v>225</v>
      </c>
      <c r="M24" s="223">
        <v>10</v>
      </c>
      <c r="N24" s="222" t="s">
        <v>552</v>
      </c>
      <c r="O24" s="223">
        <v>4</v>
      </c>
      <c r="P24" s="222" t="s">
        <v>45</v>
      </c>
      <c r="Q24" s="222" t="s">
        <v>553</v>
      </c>
      <c r="R24" s="222" t="s">
        <v>554</v>
      </c>
      <c r="S24" s="224">
        <v>44927</v>
      </c>
      <c r="T24" s="224" t="s">
        <v>495</v>
      </c>
      <c r="U24" s="222" t="s">
        <v>172</v>
      </c>
      <c r="V24" s="222" t="s">
        <v>555</v>
      </c>
      <c r="W24" s="223">
        <v>1</v>
      </c>
      <c r="X24" s="223">
        <v>1</v>
      </c>
      <c r="Y24" s="228">
        <f>+(X24/W24)</f>
        <v>1</v>
      </c>
      <c r="Z24" s="222" t="s">
        <v>556</v>
      </c>
      <c r="AA24" s="222" t="s">
        <v>543</v>
      </c>
      <c r="AB24" s="222" t="s">
        <v>557</v>
      </c>
      <c r="AC24" s="223">
        <v>1</v>
      </c>
      <c r="AD24" s="225">
        <v>1</v>
      </c>
      <c r="AE24" s="226">
        <f>+Tabla3[[#This Row],[Avance cuantitativo
II trimestre]]/Tabla3[[#This Row],[Programación  meta
II trimestre ]]</f>
        <v>1</v>
      </c>
      <c r="AF24" s="227" t="s">
        <v>558</v>
      </c>
      <c r="AG24" s="227"/>
      <c r="AH24" s="222" t="s">
        <v>559</v>
      </c>
      <c r="AI24" s="223">
        <v>1</v>
      </c>
      <c r="AJ24" s="220"/>
      <c r="AK24" s="106"/>
      <c r="AL24" s="106"/>
      <c r="AM24" s="106"/>
      <c r="AN24" s="106" t="s">
        <v>560</v>
      </c>
      <c r="AO24" s="107">
        <v>1</v>
      </c>
      <c r="AP24" s="106"/>
      <c r="AQ24" s="106"/>
      <c r="AR24" s="106"/>
      <c r="AS24" s="106"/>
      <c r="AT24" s="108"/>
      <c r="AU24" s="107">
        <v>4</v>
      </c>
      <c r="AV24" s="110">
        <f>(Tabla3[[#This Row],[Avance cuantitativo I trimestre]]/AU24)</f>
        <v>0.25</v>
      </c>
      <c r="AW24" s="109">
        <f t="shared" si="0"/>
        <v>25</v>
      </c>
      <c r="AX24" s="106"/>
    </row>
    <row r="25" spans="1:55" s="80" customFormat="1" ht="12" x14ac:dyDescent="0.2">
      <c r="A25" s="80" t="s">
        <v>491</v>
      </c>
      <c r="B25" s="222" t="s">
        <v>320</v>
      </c>
      <c r="C25" s="222" t="s">
        <v>48</v>
      </c>
      <c r="D25" s="222" t="s">
        <v>65</v>
      </c>
      <c r="E25" s="222" t="s">
        <v>336</v>
      </c>
      <c r="F25" s="222" t="s">
        <v>146</v>
      </c>
      <c r="G25" s="222" t="s">
        <v>212</v>
      </c>
      <c r="H25" s="222" t="s">
        <v>25</v>
      </c>
      <c r="I25" s="222" t="s">
        <v>106</v>
      </c>
      <c r="J25" s="222" t="s">
        <v>325</v>
      </c>
      <c r="K25" s="222" t="s">
        <v>240</v>
      </c>
      <c r="L25" s="222" t="s">
        <v>233</v>
      </c>
      <c r="M25" s="223">
        <v>11</v>
      </c>
      <c r="N25" s="222" t="s">
        <v>561</v>
      </c>
      <c r="O25" s="223">
        <v>3</v>
      </c>
      <c r="P25" s="222" t="s">
        <v>45</v>
      </c>
      <c r="Q25" s="222" t="s">
        <v>562</v>
      </c>
      <c r="R25" s="222" t="s">
        <v>563</v>
      </c>
      <c r="S25" s="224">
        <v>45017</v>
      </c>
      <c r="T25" s="224" t="s">
        <v>495</v>
      </c>
      <c r="U25" s="222" t="s">
        <v>162</v>
      </c>
      <c r="V25" s="222" t="s">
        <v>486</v>
      </c>
      <c r="W25" s="223">
        <v>0</v>
      </c>
      <c r="X25" s="223" t="s">
        <v>486</v>
      </c>
      <c r="Y25" s="223" t="s">
        <v>486</v>
      </c>
      <c r="Z25" s="222" t="s">
        <v>486</v>
      </c>
      <c r="AA25" s="222" t="s">
        <v>486</v>
      </c>
      <c r="AB25" s="222" t="s">
        <v>564</v>
      </c>
      <c r="AC25" s="223">
        <v>1</v>
      </c>
      <c r="AD25" s="225">
        <v>1</v>
      </c>
      <c r="AE25" s="226">
        <f>+Tabla3[[#This Row],[Avance cuantitativo
II trimestre]]/Tabla3[[#This Row],[Programación  meta
II trimestre ]]</f>
        <v>1</v>
      </c>
      <c r="AF25" s="227" t="s">
        <v>565</v>
      </c>
      <c r="AG25" s="227" t="s">
        <v>566</v>
      </c>
      <c r="AH25" s="222" t="s">
        <v>564</v>
      </c>
      <c r="AI25" s="223">
        <v>1</v>
      </c>
      <c r="AJ25" s="220"/>
      <c r="AK25" s="106"/>
      <c r="AL25" s="106"/>
      <c r="AM25" s="106"/>
      <c r="AN25" s="106" t="s">
        <v>564</v>
      </c>
      <c r="AO25" s="107">
        <v>1</v>
      </c>
      <c r="AP25" s="106"/>
      <c r="AQ25" s="106"/>
      <c r="AR25" s="106"/>
      <c r="AS25" s="106"/>
      <c r="AT25" s="108"/>
      <c r="AU25" s="107">
        <v>3</v>
      </c>
      <c r="AV25" s="107" t="s">
        <v>490</v>
      </c>
      <c r="AW25" s="109" t="s">
        <v>490</v>
      </c>
      <c r="AX25" s="106"/>
    </row>
    <row r="26" spans="1:55" s="80" customFormat="1" ht="12" x14ac:dyDescent="0.2">
      <c r="A26" s="80" t="s">
        <v>491</v>
      </c>
      <c r="B26" s="222" t="s">
        <v>320</v>
      </c>
      <c r="C26" s="222" t="s">
        <v>48</v>
      </c>
      <c r="D26" s="222" t="s">
        <v>65</v>
      </c>
      <c r="E26" s="222" t="s">
        <v>336</v>
      </c>
      <c r="F26" s="222" t="s">
        <v>146</v>
      </c>
      <c r="G26" s="222" t="s">
        <v>212</v>
      </c>
      <c r="H26" s="222" t="s">
        <v>25</v>
      </c>
      <c r="I26" s="222" t="s">
        <v>106</v>
      </c>
      <c r="J26" s="222" t="s">
        <v>325</v>
      </c>
      <c r="K26" s="222" t="s">
        <v>240</v>
      </c>
      <c r="L26" s="222" t="s">
        <v>233</v>
      </c>
      <c r="M26" s="223">
        <v>12</v>
      </c>
      <c r="N26" s="222" t="s">
        <v>567</v>
      </c>
      <c r="O26" s="223">
        <v>3</v>
      </c>
      <c r="P26" s="222" t="s">
        <v>45</v>
      </c>
      <c r="Q26" s="222" t="s">
        <v>568</v>
      </c>
      <c r="R26" s="222" t="s">
        <v>569</v>
      </c>
      <c r="S26" s="224">
        <v>45017</v>
      </c>
      <c r="T26" s="224" t="s">
        <v>495</v>
      </c>
      <c r="U26" s="222" t="s">
        <v>162</v>
      </c>
      <c r="V26" s="222" t="s">
        <v>486</v>
      </c>
      <c r="W26" s="223">
        <v>0</v>
      </c>
      <c r="X26" s="223" t="s">
        <v>486</v>
      </c>
      <c r="Y26" s="223" t="s">
        <v>486</v>
      </c>
      <c r="Z26" s="222" t="s">
        <v>486</v>
      </c>
      <c r="AA26" s="222" t="s">
        <v>486</v>
      </c>
      <c r="AB26" s="222" t="s">
        <v>570</v>
      </c>
      <c r="AC26" s="223">
        <v>1</v>
      </c>
      <c r="AD26" s="225">
        <v>1</v>
      </c>
      <c r="AE26" s="226">
        <f>+Tabla3[[#This Row],[Avance cuantitativo
II trimestre]]/Tabla3[[#This Row],[Programación  meta
II trimestre ]]</f>
        <v>1</v>
      </c>
      <c r="AF26" s="227" t="s">
        <v>571</v>
      </c>
      <c r="AG26" s="227" t="s">
        <v>501</v>
      </c>
      <c r="AH26" s="222" t="s">
        <v>570</v>
      </c>
      <c r="AI26" s="223">
        <v>1</v>
      </c>
      <c r="AJ26" s="220"/>
      <c r="AK26" s="106"/>
      <c r="AL26" s="106"/>
      <c r="AM26" s="106"/>
      <c r="AN26" s="106" t="s">
        <v>570</v>
      </c>
      <c r="AO26" s="107">
        <v>1</v>
      </c>
      <c r="AP26" s="106"/>
      <c r="AQ26" s="106"/>
      <c r="AR26" s="106"/>
      <c r="AS26" s="106"/>
      <c r="AT26" s="108"/>
      <c r="AU26" s="107">
        <v>3</v>
      </c>
      <c r="AV26" s="107" t="s">
        <v>490</v>
      </c>
      <c r="AW26" s="109" t="s">
        <v>490</v>
      </c>
      <c r="AX26" s="106"/>
    </row>
    <row r="27" spans="1:55" s="80" customFormat="1" ht="12" x14ac:dyDescent="0.2">
      <c r="B27" s="222" t="s">
        <v>305</v>
      </c>
      <c r="C27" s="222" t="s">
        <v>48</v>
      </c>
      <c r="D27" s="222" t="s">
        <v>65</v>
      </c>
      <c r="E27" s="222" t="s">
        <v>572</v>
      </c>
      <c r="F27" s="222" t="s">
        <v>176</v>
      </c>
      <c r="G27" s="222" t="s">
        <v>94</v>
      </c>
      <c r="H27" s="222" t="s">
        <v>25</v>
      </c>
      <c r="I27" s="222" t="s">
        <v>138</v>
      </c>
      <c r="J27" s="222" t="s">
        <v>359</v>
      </c>
      <c r="K27" s="222" t="s">
        <v>573</v>
      </c>
      <c r="L27" s="222" t="s">
        <v>225</v>
      </c>
      <c r="M27" s="223">
        <v>13</v>
      </c>
      <c r="N27" s="222" t="s">
        <v>574</v>
      </c>
      <c r="O27" s="223">
        <v>2</v>
      </c>
      <c r="P27" s="222" t="s">
        <v>45</v>
      </c>
      <c r="Q27" s="222" t="s">
        <v>575</v>
      </c>
      <c r="R27" s="222" t="s">
        <v>576</v>
      </c>
      <c r="S27" s="224">
        <v>44927</v>
      </c>
      <c r="T27" s="224" t="s">
        <v>495</v>
      </c>
      <c r="U27" s="222" t="s">
        <v>110</v>
      </c>
      <c r="V27" s="222" t="s">
        <v>486</v>
      </c>
      <c r="W27" s="223">
        <v>0</v>
      </c>
      <c r="X27" s="223" t="s">
        <v>486</v>
      </c>
      <c r="Y27" s="223" t="s">
        <v>486</v>
      </c>
      <c r="Z27" s="222" t="s">
        <v>486</v>
      </c>
      <c r="AA27" s="222" t="s">
        <v>486</v>
      </c>
      <c r="AB27" s="222" t="s">
        <v>486</v>
      </c>
      <c r="AC27" s="223">
        <v>0</v>
      </c>
      <c r="AD27" s="225" t="s">
        <v>486</v>
      </c>
      <c r="AE27" s="226"/>
      <c r="AF27" s="227" t="s">
        <v>486</v>
      </c>
      <c r="AG27" s="227"/>
      <c r="AH27" s="222" t="s">
        <v>577</v>
      </c>
      <c r="AI27" s="223">
        <v>1</v>
      </c>
      <c r="AJ27" s="220"/>
      <c r="AK27" s="106"/>
      <c r="AL27" s="106"/>
      <c r="AM27" s="106"/>
      <c r="AN27" s="106" t="s">
        <v>577</v>
      </c>
      <c r="AO27" s="107">
        <v>1</v>
      </c>
      <c r="AP27" s="106"/>
      <c r="AQ27" s="106"/>
      <c r="AR27" s="106"/>
      <c r="AS27" s="106"/>
      <c r="AT27" s="108"/>
      <c r="AU27" s="107">
        <v>2</v>
      </c>
      <c r="AV27" s="107" t="s">
        <v>490</v>
      </c>
      <c r="AW27" s="109" t="s">
        <v>490</v>
      </c>
      <c r="AX27" s="106"/>
    </row>
    <row r="28" spans="1:55" s="80" customFormat="1" ht="12" x14ac:dyDescent="0.2">
      <c r="B28" s="222" t="s">
        <v>209</v>
      </c>
      <c r="C28" s="222" t="s">
        <v>48</v>
      </c>
      <c r="D28" s="222" t="s">
        <v>50</v>
      </c>
      <c r="E28" s="222" t="s">
        <v>578</v>
      </c>
      <c r="F28" s="222" t="s">
        <v>68</v>
      </c>
      <c r="G28" s="222" t="s">
        <v>221</v>
      </c>
      <c r="H28" s="222" t="s">
        <v>25</v>
      </c>
      <c r="I28" s="222" t="s">
        <v>128</v>
      </c>
      <c r="J28" s="222" t="s">
        <v>128</v>
      </c>
      <c r="K28" s="222" t="s">
        <v>215</v>
      </c>
      <c r="L28" s="222" t="s">
        <v>225</v>
      </c>
      <c r="M28" s="223">
        <v>14</v>
      </c>
      <c r="N28" s="222" t="s">
        <v>579</v>
      </c>
      <c r="O28" s="223">
        <v>4</v>
      </c>
      <c r="P28" s="222" t="s">
        <v>45</v>
      </c>
      <c r="Q28" s="222" t="s">
        <v>580</v>
      </c>
      <c r="R28" s="222" t="s">
        <v>581</v>
      </c>
      <c r="S28" s="224">
        <v>44927</v>
      </c>
      <c r="T28" s="224">
        <v>45291</v>
      </c>
      <c r="U28" s="222" t="s">
        <v>269</v>
      </c>
      <c r="V28" s="222" t="s">
        <v>580</v>
      </c>
      <c r="W28" s="223">
        <v>1</v>
      </c>
      <c r="X28" s="223">
        <v>1</v>
      </c>
      <c r="Y28" s="228">
        <f>+(X28/W28)</f>
        <v>1</v>
      </c>
      <c r="Z28" s="222" t="s">
        <v>582</v>
      </c>
      <c r="AA28" s="222" t="s">
        <v>522</v>
      </c>
      <c r="AB28" s="222" t="s">
        <v>580</v>
      </c>
      <c r="AC28" s="223">
        <v>1</v>
      </c>
      <c r="AD28" s="225">
        <v>1</v>
      </c>
      <c r="AE28" s="226">
        <f>+Tabla3[[#This Row],[Avance cuantitativo
II trimestre]]/Tabla3[[#This Row],[Programación  meta
II trimestre ]]</f>
        <v>1</v>
      </c>
      <c r="AF28" s="227" t="s">
        <v>583</v>
      </c>
      <c r="AG28" s="227" t="s">
        <v>584</v>
      </c>
      <c r="AH28" s="222" t="s">
        <v>580</v>
      </c>
      <c r="AI28" s="223">
        <v>1</v>
      </c>
      <c r="AJ28" s="220"/>
      <c r="AK28" s="106"/>
      <c r="AL28" s="106"/>
      <c r="AM28" s="106"/>
      <c r="AN28" s="106" t="s">
        <v>580</v>
      </c>
      <c r="AO28" s="107">
        <v>1</v>
      </c>
      <c r="AP28" s="106"/>
      <c r="AQ28" s="106"/>
      <c r="AR28" s="106"/>
      <c r="AS28" s="106"/>
      <c r="AT28" s="108"/>
      <c r="AU28" s="107">
        <v>4</v>
      </c>
      <c r="AV28" s="110">
        <f>(Tabla3[[#This Row],[Avance cuantitativo I trimestre]]/AU28)</f>
        <v>0.25</v>
      </c>
      <c r="AW28" s="109">
        <f>+AV28*100</f>
        <v>25</v>
      </c>
      <c r="AX28" s="106"/>
    </row>
    <row r="29" spans="1:55" s="80" customFormat="1" ht="12" x14ac:dyDescent="0.2">
      <c r="B29" s="222" t="s">
        <v>320</v>
      </c>
      <c r="C29" s="222" t="s">
        <v>63</v>
      </c>
      <c r="D29" s="222" t="s">
        <v>20</v>
      </c>
      <c r="E29" s="222" t="s">
        <v>336</v>
      </c>
      <c r="F29" s="222" t="s">
        <v>93</v>
      </c>
      <c r="G29" s="222" t="s">
        <v>585</v>
      </c>
      <c r="H29" s="222" t="s">
        <v>55</v>
      </c>
      <c r="I29" s="222" t="s">
        <v>586</v>
      </c>
      <c r="J29" s="222" t="s">
        <v>587</v>
      </c>
      <c r="K29" s="222" t="s">
        <v>257</v>
      </c>
      <c r="L29" s="222" t="s">
        <v>225</v>
      </c>
      <c r="M29" s="223">
        <v>15</v>
      </c>
      <c r="N29" s="222" t="s">
        <v>588</v>
      </c>
      <c r="O29" s="223">
        <v>2</v>
      </c>
      <c r="P29" s="222" t="s">
        <v>45</v>
      </c>
      <c r="Q29" s="222" t="s">
        <v>589</v>
      </c>
      <c r="R29" s="222" t="s">
        <v>590</v>
      </c>
      <c r="S29" s="224">
        <v>44927</v>
      </c>
      <c r="T29" s="224" t="s">
        <v>495</v>
      </c>
      <c r="U29" s="222" t="s">
        <v>253</v>
      </c>
      <c r="V29" s="222" t="s">
        <v>486</v>
      </c>
      <c r="W29" s="223">
        <v>0</v>
      </c>
      <c r="X29" s="223" t="s">
        <v>486</v>
      </c>
      <c r="Y29" s="223" t="s">
        <v>486</v>
      </c>
      <c r="Z29" s="222" t="s">
        <v>486</v>
      </c>
      <c r="AA29" s="222" t="s">
        <v>486</v>
      </c>
      <c r="AB29" s="222" t="s">
        <v>591</v>
      </c>
      <c r="AC29" s="223">
        <v>1</v>
      </c>
      <c r="AD29" s="225">
        <v>1</v>
      </c>
      <c r="AE29" s="226">
        <f>+Tabla3[[#This Row],[Avance cuantitativo
II trimestre]]/Tabla3[[#This Row],[Programación  meta
II trimestre ]]</f>
        <v>1</v>
      </c>
      <c r="AF29" s="227" t="s">
        <v>592</v>
      </c>
      <c r="AG29" s="227" t="s">
        <v>593</v>
      </c>
      <c r="AH29" s="222" t="s">
        <v>486</v>
      </c>
      <c r="AI29" s="223">
        <v>0</v>
      </c>
      <c r="AJ29" s="220"/>
      <c r="AK29" s="106"/>
      <c r="AL29" s="106"/>
      <c r="AM29" s="106"/>
      <c r="AN29" s="106" t="s">
        <v>591</v>
      </c>
      <c r="AO29" s="107">
        <v>1</v>
      </c>
      <c r="AP29" s="106"/>
      <c r="AQ29" s="106"/>
      <c r="AR29" s="106"/>
      <c r="AS29" s="106"/>
      <c r="AT29" s="108"/>
      <c r="AU29" s="107">
        <v>2</v>
      </c>
      <c r="AV29" s="107" t="s">
        <v>490</v>
      </c>
      <c r="AW29" s="109" t="s">
        <v>490</v>
      </c>
      <c r="AX29" s="106"/>
    </row>
    <row r="30" spans="1:55" s="80" customFormat="1" ht="12" x14ac:dyDescent="0.2">
      <c r="B30" s="222" t="s">
        <v>320</v>
      </c>
      <c r="C30" s="222" t="s">
        <v>63</v>
      </c>
      <c r="D30" s="222" t="s">
        <v>20</v>
      </c>
      <c r="E30" s="222" t="s">
        <v>336</v>
      </c>
      <c r="F30" s="222" t="s">
        <v>93</v>
      </c>
      <c r="G30" s="222" t="s">
        <v>585</v>
      </c>
      <c r="H30" s="222" t="s">
        <v>55</v>
      </c>
      <c r="I30" s="222" t="s">
        <v>586</v>
      </c>
      <c r="J30" s="222" t="s">
        <v>587</v>
      </c>
      <c r="K30" s="222" t="s">
        <v>257</v>
      </c>
      <c r="L30" s="222" t="s">
        <v>225</v>
      </c>
      <c r="M30" s="223">
        <v>16</v>
      </c>
      <c r="N30" s="222" t="s">
        <v>594</v>
      </c>
      <c r="O30" s="223">
        <v>2</v>
      </c>
      <c r="P30" s="222" t="s">
        <v>45</v>
      </c>
      <c r="Q30" s="222" t="s">
        <v>595</v>
      </c>
      <c r="R30" s="222" t="s">
        <v>596</v>
      </c>
      <c r="S30" s="224">
        <v>44927</v>
      </c>
      <c r="T30" s="224" t="s">
        <v>495</v>
      </c>
      <c r="U30" s="222" t="s">
        <v>253</v>
      </c>
      <c r="V30" s="222" t="s">
        <v>486</v>
      </c>
      <c r="W30" s="223">
        <v>0</v>
      </c>
      <c r="X30" s="223" t="s">
        <v>486</v>
      </c>
      <c r="Y30" s="223" t="s">
        <v>486</v>
      </c>
      <c r="Z30" s="222" t="s">
        <v>486</v>
      </c>
      <c r="AA30" s="222" t="s">
        <v>486</v>
      </c>
      <c r="AB30" s="222" t="s">
        <v>597</v>
      </c>
      <c r="AC30" s="223">
        <v>1</v>
      </c>
      <c r="AD30" s="225">
        <v>1</v>
      </c>
      <c r="AE30" s="226">
        <f>+Tabla3[[#This Row],[Avance cuantitativo
II trimestre]]/Tabla3[[#This Row],[Programación  meta
II trimestre ]]</f>
        <v>1</v>
      </c>
      <c r="AF30" s="227" t="s">
        <v>598</v>
      </c>
      <c r="AG30" s="227" t="s">
        <v>599</v>
      </c>
      <c r="AH30" s="222" t="s">
        <v>486</v>
      </c>
      <c r="AI30" s="223">
        <v>0</v>
      </c>
      <c r="AJ30" s="220"/>
      <c r="AK30" s="106"/>
      <c r="AL30" s="106"/>
      <c r="AM30" s="106"/>
      <c r="AN30" s="106" t="s">
        <v>600</v>
      </c>
      <c r="AO30" s="107">
        <v>1</v>
      </c>
      <c r="AP30" s="106"/>
      <c r="AQ30" s="106"/>
      <c r="AR30" s="106"/>
      <c r="AS30" s="106"/>
      <c r="AT30" s="108"/>
      <c r="AU30" s="107">
        <v>2</v>
      </c>
      <c r="AV30" s="107" t="s">
        <v>490</v>
      </c>
      <c r="AW30" s="109" t="s">
        <v>490</v>
      </c>
      <c r="AX30" s="106"/>
    </row>
    <row r="31" spans="1:55" s="80" customFormat="1" ht="12" x14ac:dyDescent="0.2">
      <c r="B31" s="222" t="s">
        <v>320</v>
      </c>
      <c r="C31" s="222" t="s">
        <v>63</v>
      </c>
      <c r="D31" s="222" t="s">
        <v>20</v>
      </c>
      <c r="E31" s="222" t="s">
        <v>336</v>
      </c>
      <c r="F31" s="222" t="s">
        <v>93</v>
      </c>
      <c r="G31" s="222" t="s">
        <v>585</v>
      </c>
      <c r="H31" s="222" t="s">
        <v>55</v>
      </c>
      <c r="I31" s="222" t="s">
        <v>586</v>
      </c>
      <c r="J31" s="222" t="s">
        <v>587</v>
      </c>
      <c r="K31" s="222" t="s">
        <v>257</v>
      </c>
      <c r="L31" s="222" t="s">
        <v>225</v>
      </c>
      <c r="M31" s="223">
        <v>17</v>
      </c>
      <c r="N31" s="222" t="s">
        <v>601</v>
      </c>
      <c r="O31" s="223">
        <v>2</v>
      </c>
      <c r="P31" s="222" t="s">
        <v>45</v>
      </c>
      <c r="Q31" s="222" t="s">
        <v>602</v>
      </c>
      <c r="R31" s="222" t="s">
        <v>603</v>
      </c>
      <c r="S31" s="224">
        <v>44927</v>
      </c>
      <c r="T31" s="224" t="s">
        <v>495</v>
      </c>
      <c r="U31" s="222" t="s">
        <v>253</v>
      </c>
      <c r="V31" s="222" t="s">
        <v>486</v>
      </c>
      <c r="W31" s="223">
        <v>0</v>
      </c>
      <c r="X31" s="223" t="s">
        <v>486</v>
      </c>
      <c r="Y31" s="223" t="s">
        <v>486</v>
      </c>
      <c r="Z31" s="222" t="s">
        <v>486</v>
      </c>
      <c r="AA31" s="222" t="s">
        <v>486</v>
      </c>
      <c r="AB31" s="222" t="s">
        <v>604</v>
      </c>
      <c r="AC31" s="223">
        <v>1</v>
      </c>
      <c r="AD31" s="225">
        <v>1</v>
      </c>
      <c r="AE31" s="226">
        <f>+Tabla3[[#This Row],[Avance cuantitativo
II trimestre]]/Tabla3[[#This Row],[Programación  meta
II trimestre ]]</f>
        <v>1</v>
      </c>
      <c r="AF31" s="227" t="s">
        <v>605</v>
      </c>
      <c r="AG31" s="227" t="s">
        <v>606</v>
      </c>
      <c r="AH31" s="222" t="s">
        <v>486</v>
      </c>
      <c r="AI31" s="223">
        <v>0</v>
      </c>
      <c r="AJ31" s="220"/>
      <c r="AK31" s="106"/>
      <c r="AL31" s="106"/>
      <c r="AM31" s="106"/>
      <c r="AN31" s="106" t="s">
        <v>607</v>
      </c>
      <c r="AO31" s="107">
        <v>1</v>
      </c>
      <c r="AP31" s="106"/>
      <c r="AQ31" s="106"/>
      <c r="AR31" s="106"/>
      <c r="AS31" s="106"/>
      <c r="AT31" s="108"/>
      <c r="AU31" s="107">
        <v>2</v>
      </c>
      <c r="AV31" s="107" t="s">
        <v>490</v>
      </c>
      <c r="AW31" s="109" t="s">
        <v>490</v>
      </c>
      <c r="AX31" s="106"/>
      <c r="BA31" s="163"/>
      <c r="BB31" s="163"/>
    </row>
    <row r="32" spans="1:55" s="80" customFormat="1" ht="12" x14ac:dyDescent="0.2">
      <c r="B32" s="222" t="s">
        <v>608</v>
      </c>
      <c r="C32" s="222" t="s">
        <v>63</v>
      </c>
      <c r="D32" s="222" t="s">
        <v>65</v>
      </c>
      <c r="E32" s="222" t="s">
        <v>336</v>
      </c>
      <c r="F32" s="222" t="s">
        <v>93</v>
      </c>
      <c r="G32" s="222" t="s">
        <v>585</v>
      </c>
      <c r="H32" s="222" t="s">
        <v>25</v>
      </c>
      <c r="I32" s="222" t="s">
        <v>609</v>
      </c>
      <c r="J32" s="222" t="s">
        <v>610</v>
      </c>
      <c r="K32" s="222" t="s">
        <v>257</v>
      </c>
      <c r="L32" s="222" t="s">
        <v>611</v>
      </c>
      <c r="M32" s="223">
        <v>18</v>
      </c>
      <c r="N32" s="222" t="s">
        <v>612</v>
      </c>
      <c r="O32" s="223">
        <v>2</v>
      </c>
      <c r="P32" s="222" t="s">
        <v>45</v>
      </c>
      <c r="Q32" s="222" t="s">
        <v>613</v>
      </c>
      <c r="R32" s="222" t="s">
        <v>614</v>
      </c>
      <c r="S32" s="224">
        <v>44927</v>
      </c>
      <c r="T32" s="224" t="s">
        <v>495</v>
      </c>
      <c r="U32" s="222" t="s">
        <v>217</v>
      </c>
      <c r="V32" s="222" t="s">
        <v>486</v>
      </c>
      <c r="W32" s="223">
        <v>0</v>
      </c>
      <c r="X32" s="223" t="s">
        <v>486</v>
      </c>
      <c r="Y32" s="223" t="s">
        <v>486</v>
      </c>
      <c r="Z32" s="222" t="s">
        <v>486</v>
      </c>
      <c r="AA32" s="222" t="s">
        <v>486</v>
      </c>
      <c r="AB32" s="222" t="s">
        <v>613</v>
      </c>
      <c r="AC32" s="223">
        <v>1</v>
      </c>
      <c r="AD32" s="225">
        <v>1</v>
      </c>
      <c r="AE32" s="226">
        <f>+Tabla3[[#This Row],[Avance cuantitativo
II trimestre]]/Tabla3[[#This Row],[Programación  meta
II trimestre ]]</f>
        <v>1</v>
      </c>
      <c r="AF32" s="227" t="s">
        <v>615</v>
      </c>
      <c r="AG32" s="227" t="s">
        <v>616</v>
      </c>
      <c r="AH32" s="222" t="s">
        <v>486</v>
      </c>
      <c r="AI32" s="223">
        <v>0</v>
      </c>
      <c r="AJ32" s="220"/>
      <c r="AK32" s="106"/>
      <c r="AL32" s="106"/>
      <c r="AM32" s="106"/>
      <c r="AN32" s="106" t="s">
        <v>613</v>
      </c>
      <c r="AO32" s="107">
        <v>1</v>
      </c>
      <c r="AP32" s="106"/>
      <c r="AQ32" s="106"/>
      <c r="AR32" s="106"/>
      <c r="AS32" s="106"/>
      <c r="AT32" s="108"/>
      <c r="AU32" s="107">
        <v>2</v>
      </c>
      <c r="AV32" s="107" t="s">
        <v>490</v>
      </c>
      <c r="AW32" s="109" t="s">
        <v>490</v>
      </c>
      <c r="AX32" s="106"/>
    </row>
    <row r="33" spans="2:54" s="80" customFormat="1" ht="12" x14ac:dyDescent="0.2">
      <c r="B33" s="222" t="s">
        <v>608</v>
      </c>
      <c r="C33" s="222" t="s">
        <v>63</v>
      </c>
      <c r="D33" s="222" t="s">
        <v>65</v>
      </c>
      <c r="E33" s="222" t="s">
        <v>336</v>
      </c>
      <c r="F33" s="222" t="s">
        <v>93</v>
      </c>
      <c r="G33" s="222" t="s">
        <v>585</v>
      </c>
      <c r="H33" s="222" t="s">
        <v>25</v>
      </c>
      <c r="I33" s="222" t="s">
        <v>609</v>
      </c>
      <c r="J33" s="222" t="s">
        <v>610</v>
      </c>
      <c r="K33" s="222" t="s">
        <v>257</v>
      </c>
      <c r="L33" s="222" t="s">
        <v>611</v>
      </c>
      <c r="M33" s="223">
        <v>19</v>
      </c>
      <c r="N33" s="222" t="s">
        <v>617</v>
      </c>
      <c r="O33" s="223">
        <v>2</v>
      </c>
      <c r="P33" s="222" t="s">
        <v>45</v>
      </c>
      <c r="Q33" s="222" t="s">
        <v>618</v>
      </c>
      <c r="R33" s="222" t="s">
        <v>619</v>
      </c>
      <c r="S33" s="224">
        <v>44927</v>
      </c>
      <c r="T33" s="224" t="s">
        <v>495</v>
      </c>
      <c r="U33" s="222" t="s">
        <v>217</v>
      </c>
      <c r="V33" s="222" t="s">
        <v>486</v>
      </c>
      <c r="W33" s="223">
        <v>0</v>
      </c>
      <c r="X33" s="223" t="s">
        <v>486</v>
      </c>
      <c r="Y33" s="223" t="s">
        <v>486</v>
      </c>
      <c r="Z33" s="222" t="s">
        <v>486</v>
      </c>
      <c r="AA33" s="222" t="s">
        <v>486</v>
      </c>
      <c r="AB33" s="222" t="s">
        <v>620</v>
      </c>
      <c r="AC33" s="223">
        <v>1</v>
      </c>
      <c r="AD33" s="225">
        <v>1</v>
      </c>
      <c r="AE33" s="226">
        <f>+Tabla3[[#This Row],[Avance cuantitativo
II trimestre]]/Tabla3[[#This Row],[Programación  meta
II trimestre ]]</f>
        <v>1</v>
      </c>
      <c r="AF33" s="227" t="s">
        <v>621</v>
      </c>
      <c r="AG33" s="227" t="s">
        <v>622</v>
      </c>
      <c r="AH33" s="222" t="s">
        <v>486</v>
      </c>
      <c r="AI33" s="223">
        <v>0</v>
      </c>
      <c r="AJ33" s="220"/>
      <c r="AK33" s="106"/>
      <c r="AL33" s="106"/>
      <c r="AM33" s="106"/>
      <c r="AN33" s="106" t="s">
        <v>620</v>
      </c>
      <c r="AO33" s="107">
        <v>1</v>
      </c>
      <c r="AP33" s="106"/>
      <c r="AQ33" s="106"/>
      <c r="AR33" s="106"/>
      <c r="AS33" s="106"/>
      <c r="AT33" s="108"/>
      <c r="AU33" s="107">
        <v>2</v>
      </c>
      <c r="AV33" s="107" t="s">
        <v>490</v>
      </c>
      <c r="AW33" s="109" t="s">
        <v>490</v>
      </c>
      <c r="AX33" s="106"/>
    </row>
    <row r="34" spans="2:54" s="80" customFormat="1" ht="12" x14ac:dyDescent="0.2">
      <c r="B34" s="230" t="s">
        <v>608</v>
      </c>
      <c r="C34" s="230" t="s">
        <v>48</v>
      </c>
      <c r="D34" s="230" t="s">
        <v>65</v>
      </c>
      <c r="E34" s="230" t="s">
        <v>623</v>
      </c>
      <c r="F34" s="230" t="s">
        <v>93</v>
      </c>
      <c r="G34" s="222" t="s">
        <v>585</v>
      </c>
      <c r="H34" s="230" t="s">
        <v>25</v>
      </c>
      <c r="I34" s="230" t="s">
        <v>609</v>
      </c>
      <c r="J34" s="230" t="s">
        <v>610</v>
      </c>
      <c r="K34" s="230" t="s">
        <v>257</v>
      </c>
      <c r="L34" s="230" t="s">
        <v>611</v>
      </c>
      <c r="M34" s="223">
        <v>20</v>
      </c>
      <c r="N34" s="222" t="s">
        <v>624</v>
      </c>
      <c r="O34" s="231">
        <v>24</v>
      </c>
      <c r="P34" s="232" t="s">
        <v>45</v>
      </c>
      <c r="Q34" s="222" t="s">
        <v>625</v>
      </c>
      <c r="R34" s="222" t="s">
        <v>626</v>
      </c>
      <c r="S34" s="233">
        <v>44927</v>
      </c>
      <c r="T34" s="230" t="s">
        <v>495</v>
      </c>
      <c r="U34" s="230" t="s">
        <v>217</v>
      </c>
      <c r="V34" s="230" t="s">
        <v>627</v>
      </c>
      <c r="W34" s="231">
        <v>6</v>
      </c>
      <c r="X34" s="234">
        <v>6</v>
      </c>
      <c r="Y34" s="228">
        <f>+(X34/W34)</f>
        <v>1</v>
      </c>
      <c r="Z34" s="222" t="s">
        <v>628</v>
      </c>
      <c r="AA34" s="222" t="s">
        <v>629</v>
      </c>
      <c r="AB34" s="230" t="s">
        <v>627</v>
      </c>
      <c r="AC34" s="231">
        <v>6</v>
      </c>
      <c r="AD34" s="235">
        <v>6</v>
      </c>
      <c r="AE34" s="236">
        <f>+Tabla3[[#This Row],[Avance cuantitativo
II trimestre]]/Tabla3[[#This Row],[Programación  meta
II trimestre ]]</f>
        <v>1</v>
      </c>
      <c r="AF34" s="227" t="s">
        <v>630</v>
      </c>
      <c r="AG34" s="227" t="s">
        <v>631</v>
      </c>
      <c r="AH34" s="222" t="s">
        <v>627</v>
      </c>
      <c r="AI34" s="231">
        <v>6</v>
      </c>
      <c r="AJ34" s="169"/>
      <c r="AK34" s="169"/>
      <c r="AL34" s="169"/>
      <c r="AM34" s="169"/>
      <c r="AN34" s="169" t="s">
        <v>627</v>
      </c>
      <c r="AO34" s="111">
        <v>6</v>
      </c>
      <c r="AP34" s="169"/>
      <c r="AQ34" s="169"/>
      <c r="AR34" s="169"/>
      <c r="AS34" s="169"/>
      <c r="AT34" s="108"/>
      <c r="AU34" s="107">
        <v>24</v>
      </c>
      <c r="AV34" s="110">
        <f>(Tabla3[[#This Row],[Avance cuantitativo I trimestre]]/AU34)</f>
        <v>0.25</v>
      </c>
      <c r="AW34" s="109">
        <f t="shared" ref="AW34:AW37" si="1">+AV34*100</f>
        <v>25</v>
      </c>
      <c r="AX34" s="106"/>
      <c r="BB34" s="163"/>
    </row>
    <row r="35" spans="2:54" s="80" customFormat="1" ht="12" x14ac:dyDescent="0.2">
      <c r="B35" s="222" t="s">
        <v>608</v>
      </c>
      <c r="C35" s="222" t="s">
        <v>48</v>
      </c>
      <c r="D35" s="222" t="s">
        <v>65</v>
      </c>
      <c r="E35" s="222" t="s">
        <v>336</v>
      </c>
      <c r="F35" s="222" t="s">
        <v>93</v>
      </c>
      <c r="G35" s="222" t="s">
        <v>585</v>
      </c>
      <c r="H35" s="222" t="s">
        <v>25</v>
      </c>
      <c r="I35" s="222" t="s">
        <v>609</v>
      </c>
      <c r="J35" s="222" t="s">
        <v>610</v>
      </c>
      <c r="K35" s="222" t="s">
        <v>257</v>
      </c>
      <c r="L35" s="222" t="s">
        <v>611</v>
      </c>
      <c r="M35" s="223">
        <v>21</v>
      </c>
      <c r="N35" s="222" t="s">
        <v>632</v>
      </c>
      <c r="O35" s="223">
        <v>4</v>
      </c>
      <c r="P35" s="222" t="s">
        <v>45</v>
      </c>
      <c r="Q35" s="222" t="s">
        <v>633</v>
      </c>
      <c r="R35" s="222" t="s">
        <v>626</v>
      </c>
      <c r="S35" s="224">
        <v>44927</v>
      </c>
      <c r="T35" s="224" t="s">
        <v>495</v>
      </c>
      <c r="U35" s="222" t="s">
        <v>217</v>
      </c>
      <c r="V35" s="222" t="s">
        <v>634</v>
      </c>
      <c r="W35" s="223">
        <v>1</v>
      </c>
      <c r="X35" s="223">
        <v>1</v>
      </c>
      <c r="Y35" s="228">
        <f>+(X35/W35)</f>
        <v>1</v>
      </c>
      <c r="Z35" s="222" t="s">
        <v>635</v>
      </c>
      <c r="AA35" s="222" t="s">
        <v>636</v>
      </c>
      <c r="AB35" s="222" t="s">
        <v>634</v>
      </c>
      <c r="AC35" s="223">
        <v>1</v>
      </c>
      <c r="AD35" s="225">
        <v>1</v>
      </c>
      <c r="AE35" s="226">
        <f>+Tabla3[[#This Row],[Avance cuantitativo
II trimestre]]/Tabla3[[#This Row],[Programación  meta
II trimestre ]]</f>
        <v>1</v>
      </c>
      <c r="AF35" s="227" t="s">
        <v>637</v>
      </c>
      <c r="AG35" s="237" t="s">
        <v>638</v>
      </c>
      <c r="AH35" s="222" t="s">
        <v>634</v>
      </c>
      <c r="AI35" s="223">
        <v>1</v>
      </c>
      <c r="AJ35" s="220"/>
      <c r="AK35" s="106"/>
      <c r="AL35" s="106"/>
      <c r="AM35" s="106"/>
      <c r="AN35" s="106" t="s">
        <v>634</v>
      </c>
      <c r="AO35" s="107">
        <v>1</v>
      </c>
      <c r="AP35" s="106"/>
      <c r="AQ35" s="106"/>
      <c r="AR35" s="106"/>
      <c r="AS35" s="106"/>
      <c r="AT35" s="108"/>
      <c r="AU35" s="107">
        <v>4</v>
      </c>
      <c r="AV35" s="110">
        <f>(Tabla3[[#This Row],[Avance cuantitativo I trimestre]]/AU35)</f>
        <v>0.25</v>
      </c>
      <c r="AW35" s="109">
        <f t="shared" si="1"/>
        <v>25</v>
      </c>
      <c r="AX35" s="106"/>
    </row>
    <row r="36" spans="2:54" s="80" customFormat="1" ht="12" x14ac:dyDescent="0.2">
      <c r="B36" s="222" t="s">
        <v>608</v>
      </c>
      <c r="C36" s="222" t="s">
        <v>48</v>
      </c>
      <c r="D36" s="222" t="s">
        <v>65</v>
      </c>
      <c r="E36" s="222" t="s">
        <v>336</v>
      </c>
      <c r="F36" s="222" t="s">
        <v>93</v>
      </c>
      <c r="G36" s="222" t="s">
        <v>585</v>
      </c>
      <c r="H36" s="222" t="s">
        <v>25</v>
      </c>
      <c r="I36" s="222" t="s">
        <v>609</v>
      </c>
      <c r="J36" s="222" t="s">
        <v>610</v>
      </c>
      <c r="K36" s="222" t="s">
        <v>257</v>
      </c>
      <c r="L36" s="222" t="s">
        <v>611</v>
      </c>
      <c r="M36" s="223">
        <v>22</v>
      </c>
      <c r="N36" s="222" t="s">
        <v>639</v>
      </c>
      <c r="O36" s="223">
        <v>4</v>
      </c>
      <c r="P36" s="222" t="s">
        <v>45</v>
      </c>
      <c r="Q36" s="222" t="s">
        <v>640</v>
      </c>
      <c r="R36" s="222" t="s">
        <v>626</v>
      </c>
      <c r="S36" s="224">
        <v>44927</v>
      </c>
      <c r="T36" s="224" t="s">
        <v>495</v>
      </c>
      <c r="U36" s="222" t="s">
        <v>217</v>
      </c>
      <c r="V36" s="222" t="s">
        <v>641</v>
      </c>
      <c r="W36" s="223">
        <v>1</v>
      </c>
      <c r="X36" s="223">
        <v>1</v>
      </c>
      <c r="Y36" s="228">
        <f>+(X36/W36)</f>
        <v>1</v>
      </c>
      <c r="Z36" s="222" t="s">
        <v>642</v>
      </c>
      <c r="AA36" s="222" t="s">
        <v>643</v>
      </c>
      <c r="AB36" s="222" t="s">
        <v>641</v>
      </c>
      <c r="AC36" s="223">
        <v>1</v>
      </c>
      <c r="AD36" s="225">
        <v>1</v>
      </c>
      <c r="AE36" s="226">
        <f>+Tabla3[[#This Row],[Avance cuantitativo
II trimestre]]/Tabla3[[#This Row],[Programación  meta
II trimestre ]]</f>
        <v>1</v>
      </c>
      <c r="AF36" s="227" t="s">
        <v>644</v>
      </c>
      <c r="AG36" s="227"/>
      <c r="AH36" s="222" t="s">
        <v>641</v>
      </c>
      <c r="AI36" s="223">
        <v>1</v>
      </c>
      <c r="AJ36" s="220"/>
      <c r="AK36" s="106"/>
      <c r="AL36" s="106"/>
      <c r="AM36" s="106"/>
      <c r="AN36" s="106" t="s">
        <v>641</v>
      </c>
      <c r="AO36" s="107">
        <v>1</v>
      </c>
      <c r="AP36" s="106"/>
      <c r="AQ36" s="106"/>
      <c r="AR36" s="106"/>
      <c r="AS36" s="106"/>
      <c r="AT36" s="108"/>
      <c r="AU36" s="107">
        <v>4</v>
      </c>
      <c r="AV36" s="110">
        <f>(Tabla3[[#This Row],[Avance cuantitativo I trimestre]]/AU36)</f>
        <v>0.25</v>
      </c>
      <c r="AW36" s="109">
        <f t="shared" si="1"/>
        <v>25</v>
      </c>
      <c r="AX36" s="106"/>
    </row>
    <row r="37" spans="2:54" s="80" customFormat="1" ht="12" x14ac:dyDescent="0.2">
      <c r="B37" s="222" t="s">
        <v>608</v>
      </c>
      <c r="C37" s="222" t="s">
        <v>48</v>
      </c>
      <c r="D37" s="222" t="s">
        <v>65</v>
      </c>
      <c r="E37" s="222" t="s">
        <v>336</v>
      </c>
      <c r="F37" s="222" t="s">
        <v>93</v>
      </c>
      <c r="G37" s="222" t="s">
        <v>585</v>
      </c>
      <c r="H37" s="222" t="s">
        <v>25</v>
      </c>
      <c r="I37" s="222" t="s">
        <v>609</v>
      </c>
      <c r="J37" s="222" t="s">
        <v>610</v>
      </c>
      <c r="K37" s="222" t="s">
        <v>257</v>
      </c>
      <c r="L37" s="222" t="s">
        <v>611</v>
      </c>
      <c r="M37" s="223">
        <v>23</v>
      </c>
      <c r="N37" s="222" t="s">
        <v>645</v>
      </c>
      <c r="O37" s="223">
        <v>4</v>
      </c>
      <c r="P37" s="222" t="s">
        <v>45</v>
      </c>
      <c r="Q37" s="222" t="s">
        <v>646</v>
      </c>
      <c r="R37" s="222" t="s">
        <v>626</v>
      </c>
      <c r="S37" s="224">
        <v>44927</v>
      </c>
      <c r="T37" s="224" t="s">
        <v>495</v>
      </c>
      <c r="U37" s="222" t="s">
        <v>217</v>
      </c>
      <c r="V37" s="222" t="s">
        <v>647</v>
      </c>
      <c r="W37" s="223">
        <v>1</v>
      </c>
      <c r="X37" s="223">
        <v>1</v>
      </c>
      <c r="Y37" s="228">
        <f>+(X37/W37)</f>
        <v>1</v>
      </c>
      <c r="Z37" s="222" t="s">
        <v>648</v>
      </c>
      <c r="AA37" s="222" t="s">
        <v>649</v>
      </c>
      <c r="AB37" s="222" t="s">
        <v>647</v>
      </c>
      <c r="AC37" s="223">
        <v>1</v>
      </c>
      <c r="AD37" s="225">
        <v>1</v>
      </c>
      <c r="AE37" s="226">
        <f>+Tabla3[[#This Row],[Avance cuantitativo
II trimestre]]/Tabla3[[#This Row],[Programación  meta
II trimestre ]]</f>
        <v>1</v>
      </c>
      <c r="AF37" s="227" t="s">
        <v>650</v>
      </c>
      <c r="AG37" s="227" t="s">
        <v>651</v>
      </c>
      <c r="AH37" s="222" t="s">
        <v>647</v>
      </c>
      <c r="AI37" s="223">
        <v>1</v>
      </c>
      <c r="AJ37" s="220"/>
      <c r="AK37" s="106"/>
      <c r="AL37" s="106"/>
      <c r="AM37" s="106"/>
      <c r="AN37" s="106" t="s">
        <v>647</v>
      </c>
      <c r="AO37" s="107">
        <v>1</v>
      </c>
      <c r="AP37" s="106"/>
      <c r="AQ37" s="106"/>
      <c r="AR37" s="106"/>
      <c r="AS37" s="106"/>
      <c r="AT37" s="108"/>
      <c r="AU37" s="107">
        <v>4</v>
      </c>
      <c r="AV37" s="110">
        <f>(Tabla3[[#This Row],[Avance cuantitativo I trimestre]]/AU37)</f>
        <v>0.25</v>
      </c>
      <c r="AW37" s="109">
        <f t="shared" si="1"/>
        <v>25</v>
      </c>
      <c r="AX37" s="106"/>
    </row>
    <row r="38" spans="2:54" s="80" customFormat="1" ht="12" x14ac:dyDescent="0.2">
      <c r="B38" s="222" t="s">
        <v>608</v>
      </c>
      <c r="C38" s="222" t="s">
        <v>48</v>
      </c>
      <c r="D38" s="222" t="s">
        <v>50</v>
      </c>
      <c r="E38" s="222" t="s">
        <v>336</v>
      </c>
      <c r="F38" s="222" t="s">
        <v>93</v>
      </c>
      <c r="G38" s="222" t="s">
        <v>585</v>
      </c>
      <c r="H38" s="222" t="s">
        <v>25</v>
      </c>
      <c r="I38" s="222" t="s">
        <v>609</v>
      </c>
      <c r="J38" s="222" t="s">
        <v>610</v>
      </c>
      <c r="K38" s="222" t="s">
        <v>257</v>
      </c>
      <c r="L38" s="222" t="s">
        <v>611</v>
      </c>
      <c r="M38" s="223">
        <v>24</v>
      </c>
      <c r="N38" s="222" t="s">
        <v>652</v>
      </c>
      <c r="O38" s="228">
        <v>1</v>
      </c>
      <c r="P38" s="222" t="s">
        <v>30</v>
      </c>
      <c r="Q38" s="222" t="s">
        <v>653</v>
      </c>
      <c r="R38" s="222" t="s">
        <v>654</v>
      </c>
      <c r="S38" s="224">
        <v>44927</v>
      </c>
      <c r="T38" s="224" t="s">
        <v>495</v>
      </c>
      <c r="U38" s="222" t="s">
        <v>217</v>
      </c>
      <c r="V38" s="222" t="s">
        <v>655</v>
      </c>
      <c r="W38" s="228">
        <v>1</v>
      </c>
      <c r="X38" s="238">
        <v>1</v>
      </c>
      <c r="Y38" s="228">
        <f>+(X38/W38)</f>
        <v>1</v>
      </c>
      <c r="Z38" s="222" t="s">
        <v>656</v>
      </c>
      <c r="AA38" s="222" t="s">
        <v>657</v>
      </c>
      <c r="AB38" s="222" t="s">
        <v>655</v>
      </c>
      <c r="AC38" s="228">
        <v>1</v>
      </c>
      <c r="AD38" s="225">
        <v>1</v>
      </c>
      <c r="AE38" s="226">
        <f>+Tabla3[[#This Row],[Avance cuantitativo
II trimestre]]/Tabla3[[#This Row],[Programación  meta
II trimestre ]]</f>
        <v>1</v>
      </c>
      <c r="AF38" s="227" t="s">
        <v>658</v>
      </c>
      <c r="AG38" s="227" t="s">
        <v>638</v>
      </c>
      <c r="AH38" s="222" t="s">
        <v>655</v>
      </c>
      <c r="AI38" s="228">
        <v>1</v>
      </c>
      <c r="AJ38" s="220"/>
      <c r="AK38" s="106"/>
      <c r="AL38" s="106"/>
      <c r="AM38" s="106"/>
      <c r="AN38" s="106" t="s">
        <v>655</v>
      </c>
      <c r="AO38" s="78">
        <v>1</v>
      </c>
      <c r="AP38" s="106"/>
      <c r="AQ38" s="106"/>
      <c r="AR38" s="106"/>
      <c r="AS38" s="106"/>
      <c r="AT38" s="108"/>
      <c r="AU38" s="113">
        <v>1</v>
      </c>
      <c r="AV38" s="78">
        <f>(+Tabla3[[#This Row],[Porcentaje de cumplimiento 
I trimestre]]/AU38)/4</f>
        <v>0.25</v>
      </c>
      <c r="AW38" s="109">
        <v>25</v>
      </c>
      <c r="AX38" s="106"/>
    </row>
    <row r="39" spans="2:54" s="80" customFormat="1" ht="12" x14ac:dyDescent="0.2">
      <c r="B39" s="222" t="s">
        <v>320</v>
      </c>
      <c r="C39" s="222" t="s">
        <v>48</v>
      </c>
      <c r="D39" s="222" t="s">
        <v>65</v>
      </c>
      <c r="E39" s="222" t="s">
        <v>336</v>
      </c>
      <c r="F39" s="222" t="s">
        <v>93</v>
      </c>
      <c r="G39" s="222" t="s">
        <v>221</v>
      </c>
      <c r="H39" s="222" t="s">
        <v>40</v>
      </c>
      <c r="I39" s="222" t="s">
        <v>222</v>
      </c>
      <c r="J39" s="222" t="s">
        <v>403</v>
      </c>
      <c r="K39" s="222" t="s">
        <v>257</v>
      </c>
      <c r="L39" s="222" t="s">
        <v>225</v>
      </c>
      <c r="M39" s="223">
        <v>25</v>
      </c>
      <c r="N39" s="222" t="s">
        <v>659</v>
      </c>
      <c r="O39" s="223">
        <v>2</v>
      </c>
      <c r="P39" s="222" t="s">
        <v>45</v>
      </c>
      <c r="Q39" s="222" t="s">
        <v>660</v>
      </c>
      <c r="R39" s="222" t="s">
        <v>661</v>
      </c>
      <c r="S39" s="224">
        <v>44927</v>
      </c>
      <c r="T39" s="224" t="s">
        <v>495</v>
      </c>
      <c r="U39" s="222" t="s">
        <v>192</v>
      </c>
      <c r="V39" s="222" t="s">
        <v>486</v>
      </c>
      <c r="W39" s="223">
        <v>0</v>
      </c>
      <c r="X39" s="223" t="s">
        <v>486</v>
      </c>
      <c r="Y39" s="223" t="s">
        <v>486</v>
      </c>
      <c r="Z39" s="222" t="s">
        <v>486</v>
      </c>
      <c r="AA39" s="222" t="s">
        <v>486</v>
      </c>
      <c r="AB39" s="222" t="s">
        <v>662</v>
      </c>
      <c r="AC39" s="223">
        <v>1</v>
      </c>
      <c r="AD39" s="225">
        <v>1</v>
      </c>
      <c r="AE39" s="226">
        <f>+Tabla3[[#This Row],[Avance cuantitativo
II trimestre]]/Tabla3[[#This Row],[Programación  meta
II trimestre ]]</f>
        <v>1</v>
      </c>
      <c r="AF39" s="227" t="s">
        <v>663</v>
      </c>
      <c r="AG39" s="227" t="s">
        <v>664</v>
      </c>
      <c r="AH39" s="222" t="s">
        <v>486</v>
      </c>
      <c r="AI39" s="223">
        <v>0</v>
      </c>
      <c r="AJ39" s="220"/>
      <c r="AK39" s="106"/>
      <c r="AL39" s="106"/>
      <c r="AM39" s="106"/>
      <c r="AN39" s="106" t="s">
        <v>662</v>
      </c>
      <c r="AO39" s="107">
        <v>1</v>
      </c>
      <c r="AP39" s="106"/>
      <c r="AQ39" s="106"/>
      <c r="AR39" s="106"/>
      <c r="AS39" s="106"/>
      <c r="AT39" s="108"/>
      <c r="AU39" s="107">
        <v>2</v>
      </c>
      <c r="AV39" s="107" t="s">
        <v>490</v>
      </c>
      <c r="AW39" s="109" t="s">
        <v>490</v>
      </c>
      <c r="AX39" s="106"/>
      <c r="BB39" s="163"/>
    </row>
    <row r="40" spans="2:54" s="80" customFormat="1" ht="12" x14ac:dyDescent="0.2">
      <c r="B40" s="222" t="s">
        <v>320</v>
      </c>
      <c r="C40" s="222" t="s">
        <v>48</v>
      </c>
      <c r="D40" s="222" t="s">
        <v>20</v>
      </c>
      <c r="E40" s="222" t="s">
        <v>524</v>
      </c>
      <c r="F40" s="222" t="s">
        <v>220</v>
      </c>
      <c r="G40" s="222" t="s">
        <v>221</v>
      </c>
      <c r="H40" s="222" t="s">
        <v>40</v>
      </c>
      <c r="I40" s="222" t="s">
        <v>222</v>
      </c>
      <c r="J40" s="222" t="s">
        <v>403</v>
      </c>
      <c r="K40" s="222" t="s">
        <v>257</v>
      </c>
      <c r="L40" s="222" t="s">
        <v>225</v>
      </c>
      <c r="M40" s="223">
        <v>26</v>
      </c>
      <c r="N40" s="222" t="s">
        <v>665</v>
      </c>
      <c r="O40" s="223">
        <v>2</v>
      </c>
      <c r="P40" s="222" t="s">
        <v>45</v>
      </c>
      <c r="Q40" s="222" t="s">
        <v>666</v>
      </c>
      <c r="R40" s="222" t="s">
        <v>667</v>
      </c>
      <c r="S40" s="224">
        <v>44927</v>
      </c>
      <c r="T40" s="224" t="s">
        <v>495</v>
      </c>
      <c r="U40" s="222" t="s">
        <v>192</v>
      </c>
      <c r="V40" s="222" t="s">
        <v>486</v>
      </c>
      <c r="W40" s="223">
        <v>0</v>
      </c>
      <c r="X40" s="223" t="s">
        <v>486</v>
      </c>
      <c r="Y40" s="223" t="s">
        <v>486</v>
      </c>
      <c r="Z40" s="222" t="s">
        <v>486</v>
      </c>
      <c r="AA40" s="222" t="s">
        <v>486</v>
      </c>
      <c r="AB40" s="222" t="s">
        <v>668</v>
      </c>
      <c r="AC40" s="223">
        <v>1</v>
      </c>
      <c r="AD40" s="225">
        <v>1</v>
      </c>
      <c r="AE40" s="226">
        <f>+Tabla3[[#This Row],[Avance cuantitativo
II trimestre]]/Tabla3[[#This Row],[Programación  meta
II trimestre ]]</f>
        <v>1</v>
      </c>
      <c r="AF40" s="227" t="s">
        <v>669</v>
      </c>
      <c r="AG40" s="227" t="s">
        <v>651</v>
      </c>
      <c r="AH40" s="222" t="s">
        <v>486</v>
      </c>
      <c r="AI40" s="223">
        <v>0</v>
      </c>
      <c r="AJ40" s="220"/>
      <c r="AK40" s="106"/>
      <c r="AL40" s="106"/>
      <c r="AM40" s="106"/>
      <c r="AN40" s="106" t="s">
        <v>668</v>
      </c>
      <c r="AO40" s="107">
        <v>1</v>
      </c>
      <c r="AP40" s="106"/>
      <c r="AQ40" s="106"/>
      <c r="AR40" s="106"/>
      <c r="AS40" s="106"/>
      <c r="AT40" s="108"/>
      <c r="AU40" s="107">
        <v>2</v>
      </c>
      <c r="AV40" s="107" t="s">
        <v>490</v>
      </c>
      <c r="AW40" s="109" t="s">
        <v>490</v>
      </c>
      <c r="AX40" s="106"/>
    </row>
    <row r="41" spans="2:54" s="80" customFormat="1" ht="12" x14ac:dyDescent="0.2">
      <c r="B41" s="222" t="s">
        <v>312</v>
      </c>
      <c r="C41" s="222" t="s">
        <v>33</v>
      </c>
      <c r="D41" s="222" t="s">
        <v>20</v>
      </c>
      <c r="E41" s="222" t="s">
        <v>670</v>
      </c>
      <c r="F41" s="222" t="s">
        <v>104</v>
      </c>
      <c r="G41" s="222" t="s">
        <v>221</v>
      </c>
      <c r="H41" s="222" t="s">
        <v>55</v>
      </c>
      <c r="I41" s="222" t="s">
        <v>83</v>
      </c>
      <c r="J41" s="222" t="s">
        <v>264</v>
      </c>
      <c r="K41" s="222" t="s">
        <v>257</v>
      </c>
      <c r="L41" s="222" t="s">
        <v>671</v>
      </c>
      <c r="M41" s="223">
        <v>27</v>
      </c>
      <c r="N41" s="222" t="s">
        <v>672</v>
      </c>
      <c r="O41" s="223">
        <v>2</v>
      </c>
      <c r="P41" s="222" t="s">
        <v>45</v>
      </c>
      <c r="Q41" s="222" t="s">
        <v>673</v>
      </c>
      <c r="R41" s="222" t="s">
        <v>674</v>
      </c>
      <c r="S41" s="224">
        <v>44927</v>
      </c>
      <c r="T41" s="224" t="s">
        <v>495</v>
      </c>
      <c r="U41" s="222" t="s">
        <v>192</v>
      </c>
      <c r="V41" s="222" t="s">
        <v>486</v>
      </c>
      <c r="W41" s="223">
        <v>0</v>
      </c>
      <c r="X41" s="223" t="s">
        <v>486</v>
      </c>
      <c r="Y41" s="223" t="s">
        <v>486</v>
      </c>
      <c r="Z41" s="222" t="s">
        <v>486</v>
      </c>
      <c r="AA41" s="222" t="s">
        <v>486</v>
      </c>
      <c r="AB41" s="222" t="s">
        <v>675</v>
      </c>
      <c r="AC41" s="223">
        <v>1</v>
      </c>
      <c r="AD41" s="225">
        <v>1</v>
      </c>
      <c r="AE41" s="226">
        <f>+Tabla3[[#This Row],[Avance cuantitativo
II trimestre]]/Tabla3[[#This Row],[Programación  meta
II trimestre ]]</f>
        <v>1</v>
      </c>
      <c r="AF41" s="227" t="s">
        <v>676</v>
      </c>
      <c r="AG41" s="227" t="s">
        <v>677</v>
      </c>
      <c r="AH41" s="222" t="s">
        <v>486</v>
      </c>
      <c r="AI41" s="223">
        <v>0</v>
      </c>
      <c r="AJ41" s="220"/>
      <c r="AK41" s="106"/>
      <c r="AL41" s="106"/>
      <c r="AM41" s="106"/>
      <c r="AN41" s="106" t="s">
        <v>675</v>
      </c>
      <c r="AO41" s="107">
        <v>1</v>
      </c>
      <c r="AP41" s="106"/>
      <c r="AQ41" s="106"/>
      <c r="AR41" s="106"/>
      <c r="AS41" s="106"/>
      <c r="AT41" s="108"/>
      <c r="AU41" s="107">
        <v>2</v>
      </c>
      <c r="AV41" s="107" t="s">
        <v>490</v>
      </c>
      <c r="AW41" s="109" t="s">
        <v>490</v>
      </c>
      <c r="AX41" s="106"/>
      <c r="BA41" s="163"/>
      <c r="BB41" s="163"/>
    </row>
    <row r="42" spans="2:54" s="80" customFormat="1" ht="12" x14ac:dyDescent="0.2">
      <c r="B42" s="222" t="s">
        <v>320</v>
      </c>
      <c r="C42" s="222" t="s">
        <v>48</v>
      </c>
      <c r="D42" s="222" t="s">
        <v>65</v>
      </c>
      <c r="E42" s="222" t="s">
        <v>336</v>
      </c>
      <c r="F42" s="222" t="s">
        <v>93</v>
      </c>
      <c r="G42" s="222" t="s">
        <v>221</v>
      </c>
      <c r="H42" s="222" t="s">
        <v>40</v>
      </c>
      <c r="I42" s="222" t="s">
        <v>222</v>
      </c>
      <c r="J42" s="222" t="s">
        <v>403</v>
      </c>
      <c r="K42" s="222" t="s">
        <v>257</v>
      </c>
      <c r="L42" s="222" t="s">
        <v>225</v>
      </c>
      <c r="M42" s="223">
        <v>28</v>
      </c>
      <c r="N42" s="222" t="s">
        <v>678</v>
      </c>
      <c r="O42" s="223">
        <v>2</v>
      </c>
      <c r="P42" s="222" t="s">
        <v>45</v>
      </c>
      <c r="Q42" s="222" t="s">
        <v>679</v>
      </c>
      <c r="R42" s="222" t="s">
        <v>680</v>
      </c>
      <c r="S42" s="224">
        <v>44927</v>
      </c>
      <c r="T42" s="224" t="s">
        <v>495</v>
      </c>
      <c r="U42" s="222" t="s">
        <v>192</v>
      </c>
      <c r="V42" s="222" t="s">
        <v>486</v>
      </c>
      <c r="W42" s="223">
        <v>0</v>
      </c>
      <c r="X42" s="223" t="s">
        <v>486</v>
      </c>
      <c r="Y42" s="223" t="s">
        <v>486</v>
      </c>
      <c r="Z42" s="222" t="s">
        <v>486</v>
      </c>
      <c r="AA42" s="222" t="s">
        <v>486</v>
      </c>
      <c r="AB42" s="222" t="s">
        <v>681</v>
      </c>
      <c r="AC42" s="223">
        <v>1</v>
      </c>
      <c r="AD42" s="225">
        <v>1</v>
      </c>
      <c r="AE42" s="226">
        <f>+Tabla3[[#This Row],[Avance cuantitativo
II trimestre]]/Tabla3[[#This Row],[Programación  meta
II trimestre ]]</f>
        <v>1</v>
      </c>
      <c r="AF42" s="227" t="s">
        <v>682</v>
      </c>
      <c r="AG42" s="227" t="s">
        <v>651</v>
      </c>
      <c r="AH42" s="222" t="s">
        <v>486</v>
      </c>
      <c r="AI42" s="223">
        <v>0</v>
      </c>
      <c r="AJ42" s="220"/>
      <c r="AK42" s="106"/>
      <c r="AL42" s="106"/>
      <c r="AM42" s="106"/>
      <c r="AN42" s="106" t="s">
        <v>681</v>
      </c>
      <c r="AO42" s="107">
        <v>1</v>
      </c>
      <c r="AP42" s="106"/>
      <c r="AQ42" s="106"/>
      <c r="AR42" s="106"/>
      <c r="AS42" s="106"/>
      <c r="AT42" s="108"/>
      <c r="AU42" s="107">
        <v>2</v>
      </c>
      <c r="AV42" s="107" t="s">
        <v>490</v>
      </c>
      <c r="AW42" s="109" t="s">
        <v>490</v>
      </c>
      <c r="AX42" s="106"/>
    </row>
    <row r="43" spans="2:54" s="80" customFormat="1" ht="12" x14ac:dyDescent="0.2">
      <c r="B43" s="222" t="s">
        <v>320</v>
      </c>
      <c r="C43" s="222" t="s">
        <v>48</v>
      </c>
      <c r="D43" s="222" t="s">
        <v>65</v>
      </c>
      <c r="E43" s="222" t="s">
        <v>336</v>
      </c>
      <c r="F43" s="222" t="s">
        <v>93</v>
      </c>
      <c r="G43" s="222" t="s">
        <v>221</v>
      </c>
      <c r="H43" s="222" t="s">
        <v>40</v>
      </c>
      <c r="I43" s="222" t="s">
        <v>222</v>
      </c>
      <c r="J43" s="222" t="s">
        <v>403</v>
      </c>
      <c r="K43" s="222" t="s">
        <v>257</v>
      </c>
      <c r="L43" s="222" t="s">
        <v>225</v>
      </c>
      <c r="M43" s="223">
        <v>29</v>
      </c>
      <c r="N43" s="222" t="s">
        <v>683</v>
      </c>
      <c r="O43" s="223">
        <v>2</v>
      </c>
      <c r="P43" s="222" t="s">
        <v>45</v>
      </c>
      <c r="Q43" s="222" t="s">
        <v>684</v>
      </c>
      <c r="R43" s="222" t="s">
        <v>685</v>
      </c>
      <c r="S43" s="224">
        <v>44927</v>
      </c>
      <c r="T43" s="224" t="s">
        <v>495</v>
      </c>
      <c r="U43" s="222" t="s">
        <v>192</v>
      </c>
      <c r="V43" s="222" t="s">
        <v>486</v>
      </c>
      <c r="W43" s="223">
        <v>0</v>
      </c>
      <c r="X43" s="223" t="s">
        <v>486</v>
      </c>
      <c r="Y43" s="223" t="s">
        <v>486</v>
      </c>
      <c r="Z43" s="222" t="s">
        <v>486</v>
      </c>
      <c r="AA43" s="222" t="s">
        <v>486</v>
      </c>
      <c r="AB43" s="222" t="s">
        <v>686</v>
      </c>
      <c r="AC43" s="223">
        <v>1</v>
      </c>
      <c r="AD43" s="225">
        <v>1</v>
      </c>
      <c r="AE43" s="226">
        <f>+Tabla3[[#This Row],[Avance cuantitativo
II trimestre]]/Tabla3[[#This Row],[Programación  meta
II trimestre ]]</f>
        <v>1</v>
      </c>
      <c r="AF43" s="227" t="s">
        <v>687</v>
      </c>
      <c r="AG43" s="227" t="s">
        <v>688</v>
      </c>
      <c r="AH43" s="222" t="s">
        <v>486</v>
      </c>
      <c r="AI43" s="223">
        <v>0</v>
      </c>
      <c r="AJ43" s="220"/>
      <c r="AK43" s="106"/>
      <c r="AL43" s="106"/>
      <c r="AM43" s="106"/>
      <c r="AN43" s="106" t="s">
        <v>686</v>
      </c>
      <c r="AO43" s="107">
        <v>1</v>
      </c>
      <c r="AP43" s="106"/>
      <c r="AQ43" s="106"/>
      <c r="AR43" s="106"/>
      <c r="AS43" s="106"/>
      <c r="AT43" s="108"/>
      <c r="AU43" s="107">
        <v>2</v>
      </c>
      <c r="AV43" s="107" t="s">
        <v>490</v>
      </c>
      <c r="AW43" s="109" t="s">
        <v>490</v>
      </c>
      <c r="AX43" s="106"/>
      <c r="BB43" s="163"/>
    </row>
    <row r="44" spans="2:54" s="80" customFormat="1" ht="12" x14ac:dyDescent="0.2">
      <c r="B44" s="222" t="s">
        <v>320</v>
      </c>
      <c r="C44" s="222" t="s">
        <v>48</v>
      </c>
      <c r="D44" s="222" t="s">
        <v>91</v>
      </c>
      <c r="E44" s="222" t="s">
        <v>336</v>
      </c>
      <c r="F44" s="222" t="s">
        <v>68</v>
      </c>
      <c r="G44" s="222" t="s">
        <v>221</v>
      </c>
      <c r="H44" s="222" t="s">
        <v>40</v>
      </c>
      <c r="I44" s="222" t="s">
        <v>222</v>
      </c>
      <c r="J44" s="222" t="s">
        <v>403</v>
      </c>
      <c r="K44" s="222" t="s">
        <v>215</v>
      </c>
      <c r="L44" s="222" t="s">
        <v>225</v>
      </c>
      <c r="M44" s="223">
        <v>30</v>
      </c>
      <c r="N44" s="222" t="s">
        <v>689</v>
      </c>
      <c r="O44" s="223">
        <v>2</v>
      </c>
      <c r="P44" s="222" t="s">
        <v>45</v>
      </c>
      <c r="Q44" s="222" t="s">
        <v>690</v>
      </c>
      <c r="R44" s="222" t="s">
        <v>691</v>
      </c>
      <c r="S44" s="224">
        <v>44927</v>
      </c>
      <c r="T44" s="224" t="s">
        <v>495</v>
      </c>
      <c r="U44" s="222" t="s">
        <v>192</v>
      </c>
      <c r="V44" s="222" t="s">
        <v>486</v>
      </c>
      <c r="W44" s="223">
        <v>0</v>
      </c>
      <c r="X44" s="223" t="s">
        <v>486</v>
      </c>
      <c r="Y44" s="223" t="s">
        <v>486</v>
      </c>
      <c r="Z44" s="222" t="s">
        <v>486</v>
      </c>
      <c r="AA44" s="222" t="s">
        <v>486</v>
      </c>
      <c r="AB44" s="222" t="s">
        <v>692</v>
      </c>
      <c r="AC44" s="223">
        <v>1</v>
      </c>
      <c r="AD44" s="225">
        <v>1</v>
      </c>
      <c r="AE44" s="226">
        <f>+Tabla3[[#This Row],[Avance cuantitativo
II trimestre]]/Tabla3[[#This Row],[Programación  meta
II trimestre ]]</f>
        <v>1</v>
      </c>
      <c r="AF44" s="227" t="s">
        <v>693</v>
      </c>
      <c r="AG44" s="227" t="s">
        <v>694</v>
      </c>
      <c r="AH44" s="222" t="s">
        <v>486</v>
      </c>
      <c r="AI44" s="223">
        <v>0</v>
      </c>
      <c r="AJ44" s="220"/>
      <c r="AK44" s="106"/>
      <c r="AL44" s="106"/>
      <c r="AM44" s="106"/>
      <c r="AN44" s="106" t="s">
        <v>692</v>
      </c>
      <c r="AO44" s="107">
        <v>1</v>
      </c>
      <c r="AP44" s="106"/>
      <c r="AQ44" s="106"/>
      <c r="AR44" s="106"/>
      <c r="AS44" s="106"/>
      <c r="AT44" s="108"/>
      <c r="AU44" s="107">
        <v>2</v>
      </c>
      <c r="AV44" s="107" t="s">
        <v>490</v>
      </c>
      <c r="AW44" s="109" t="s">
        <v>490</v>
      </c>
      <c r="AX44" s="106"/>
      <c r="BA44" s="163"/>
      <c r="BB44" s="163"/>
    </row>
    <row r="45" spans="2:54" s="80" customFormat="1" ht="12" x14ac:dyDescent="0.2">
      <c r="B45" s="222" t="s">
        <v>320</v>
      </c>
      <c r="C45" s="222" t="s">
        <v>48</v>
      </c>
      <c r="D45" s="222" t="s">
        <v>91</v>
      </c>
      <c r="E45" s="222" t="s">
        <v>336</v>
      </c>
      <c r="F45" s="222" t="s">
        <v>104</v>
      </c>
      <c r="G45" s="222" t="s">
        <v>54</v>
      </c>
      <c r="H45" s="222" t="s">
        <v>25</v>
      </c>
      <c r="I45" s="222" t="s">
        <v>106</v>
      </c>
      <c r="J45" s="222" t="s">
        <v>334</v>
      </c>
      <c r="K45" s="222" t="s">
        <v>150</v>
      </c>
      <c r="L45" s="222" t="s">
        <v>225</v>
      </c>
      <c r="M45" s="223">
        <v>31</v>
      </c>
      <c r="N45" s="222" t="s">
        <v>695</v>
      </c>
      <c r="O45" s="223">
        <v>4</v>
      </c>
      <c r="P45" s="222" t="s">
        <v>45</v>
      </c>
      <c r="Q45" s="222" t="s">
        <v>696</v>
      </c>
      <c r="R45" s="222" t="s">
        <v>697</v>
      </c>
      <c r="S45" s="224">
        <v>44927</v>
      </c>
      <c r="T45" s="224">
        <v>45291</v>
      </c>
      <c r="U45" s="222" t="s">
        <v>61</v>
      </c>
      <c r="V45" s="222" t="s">
        <v>698</v>
      </c>
      <c r="W45" s="223">
        <v>1</v>
      </c>
      <c r="X45" s="223">
        <v>1</v>
      </c>
      <c r="Y45" s="228">
        <f>+(X45/W45)</f>
        <v>1</v>
      </c>
      <c r="Z45" s="222" t="s">
        <v>699</v>
      </c>
      <c r="AA45" s="222" t="s">
        <v>700</v>
      </c>
      <c r="AB45" s="222" t="s">
        <v>701</v>
      </c>
      <c r="AC45" s="223">
        <v>1</v>
      </c>
      <c r="AD45" s="225">
        <v>1</v>
      </c>
      <c r="AE45" s="226">
        <f>+Tabla3[[#This Row],[Avance cuantitativo
II trimestre]]/Tabla3[[#This Row],[Programación  meta
II trimestre ]]</f>
        <v>1</v>
      </c>
      <c r="AF45" s="227" t="s">
        <v>702</v>
      </c>
      <c r="AG45" s="227" t="s">
        <v>651</v>
      </c>
      <c r="AH45" s="222" t="s">
        <v>703</v>
      </c>
      <c r="AI45" s="223">
        <v>1</v>
      </c>
      <c r="AJ45" s="220"/>
      <c r="AK45" s="106"/>
      <c r="AL45" s="106"/>
      <c r="AM45" s="106"/>
      <c r="AN45" s="106" t="s">
        <v>704</v>
      </c>
      <c r="AO45" s="107">
        <v>1</v>
      </c>
      <c r="AP45" s="106"/>
      <c r="AQ45" s="106"/>
      <c r="AR45" s="106"/>
      <c r="AS45" s="106"/>
      <c r="AT45" s="108"/>
      <c r="AU45" s="107">
        <v>4</v>
      </c>
      <c r="AV45" s="110">
        <f>(Tabla3[[#This Row],[Avance cuantitativo I trimestre]]/AU45)</f>
        <v>0.25</v>
      </c>
      <c r="AW45" s="109">
        <f>+AV45*100</f>
        <v>25</v>
      </c>
      <c r="AX45" s="106"/>
    </row>
    <row r="46" spans="2:54" s="80" customFormat="1" ht="12" x14ac:dyDescent="0.2">
      <c r="B46" s="222" t="s">
        <v>320</v>
      </c>
      <c r="C46" s="222" t="s">
        <v>48</v>
      </c>
      <c r="D46" s="222" t="s">
        <v>91</v>
      </c>
      <c r="E46" s="222" t="s">
        <v>336</v>
      </c>
      <c r="F46" s="222" t="s">
        <v>104</v>
      </c>
      <c r="G46" s="222" t="s">
        <v>54</v>
      </c>
      <c r="H46" s="222" t="s">
        <v>25</v>
      </c>
      <c r="I46" s="222" t="s">
        <v>106</v>
      </c>
      <c r="J46" s="222" t="s">
        <v>334</v>
      </c>
      <c r="K46" s="222" t="s">
        <v>150</v>
      </c>
      <c r="L46" s="222" t="s">
        <v>225</v>
      </c>
      <c r="M46" s="223">
        <v>32</v>
      </c>
      <c r="N46" s="222" t="s">
        <v>705</v>
      </c>
      <c r="O46" s="228">
        <v>1</v>
      </c>
      <c r="P46" s="222" t="s">
        <v>30</v>
      </c>
      <c r="Q46" s="222" t="s">
        <v>706</v>
      </c>
      <c r="R46" s="222" t="s">
        <v>707</v>
      </c>
      <c r="S46" s="224">
        <v>45200</v>
      </c>
      <c r="T46" s="224">
        <v>45291</v>
      </c>
      <c r="U46" s="222" t="s">
        <v>61</v>
      </c>
      <c r="V46" s="222" t="s">
        <v>708</v>
      </c>
      <c r="W46" s="228">
        <v>1</v>
      </c>
      <c r="X46" s="238">
        <v>1</v>
      </c>
      <c r="Y46" s="228">
        <f>+(X46/W46)</f>
        <v>1</v>
      </c>
      <c r="Z46" s="222" t="s">
        <v>709</v>
      </c>
      <c r="AA46" s="222" t="s">
        <v>710</v>
      </c>
      <c r="AB46" s="222" t="s">
        <v>711</v>
      </c>
      <c r="AC46" s="228">
        <v>1</v>
      </c>
      <c r="AD46" s="239">
        <v>1</v>
      </c>
      <c r="AE46" s="226">
        <f>+Tabla3[[#This Row],[Avance cuantitativo
II trimestre]]/Tabla3[[#This Row],[Programación  meta
II trimestre ]]</f>
        <v>1</v>
      </c>
      <c r="AF46" s="237" t="s">
        <v>712</v>
      </c>
      <c r="AG46" s="227" t="s">
        <v>713</v>
      </c>
      <c r="AH46" s="222" t="s">
        <v>711</v>
      </c>
      <c r="AI46" s="228">
        <v>1</v>
      </c>
      <c r="AJ46" s="220"/>
      <c r="AK46" s="106"/>
      <c r="AL46" s="106"/>
      <c r="AM46" s="106"/>
      <c r="AN46" s="106" t="s">
        <v>711</v>
      </c>
      <c r="AO46" s="78">
        <v>1</v>
      </c>
      <c r="AP46" s="106"/>
      <c r="AQ46" s="106"/>
      <c r="AR46" s="106"/>
      <c r="AS46" s="106"/>
      <c r="AT46" s="108"/>
      <c r="AU46" s="113">
        <v>1</v>
      </c>
      <c r="AV46" s="78">
        <f>(+Tabla3[[#This Row],[Porcentaje de cumplimiento 
I trimestre]]/AU46)/4</f>
        <v>0.25</v>
      </c>
      <c r="AW46" s="109">
        <v>25</v>
      </c>
      <c r="AX46" s="106"/>
      <c r="BB46" s="163"/>
    </row>
    <row r="47" spans="2:54" s="80" customFormat="1" ht="12" x14ac:dyDescent="0.2">
      <c r="B47" s="222" t="s">
        <v>320</v>
      </c>
      <c r="C47" s="222" t="s">
        <v>48</v>
      </c>
      <c r="D47" s="222" t="s">
        <v>65</v>
      </c>
      <c r="E47" s="222" t="s">
        <v>336</v>
      </c>
      <c r="F47" s="222" t="s">
        <v>115</v>
      </c>
      <c r="G47" s="222" t="s">
        <v>187</v>
      </c>
      <c r="H47" s="222" t="s">
        <v>25</v>
      </c>
      <c r="I47" s="222" t="s">
        <v>222</v>
      </c>
      <c r="J47" s="222" t="s">
        <v>403</v>
      </c>
      <c r="K47" s="222" t="s">
        <v>252</v>
      </c>
      <c r="L47" s="222" t="s">
        <v>225</v>
      </c>
      <c r="M47" s="223">
        <v>33</v>
      </c>
      <c r="N47" s="222" t="s">
        <v>714</v>
      </c>
      <c r="O47" s="223">
        <v>4</v>
      </c>
      <c r="P47" s="222" t="s">
        <v>45</v>
      </c>
      <c r="Q47" s="222" t="s">
        <v>715</v>
      </c>
      <c r="R47" s="222" t="s">
        <v>716</v>
      </c>
      <c r="S47" s="224">
        <v>44927</v>
      </c>
      <c r="T47" s="224">
        <v>45291</v>
      </c>
      <c r="U47" s="222" t="s">
        <v>409</v>
      </c>
      <c r="V47" s="222" t="s">
        <v>717</v>
      </c>
      <c r="W47" s="223">
        <v>1</v>
      </c>
      <c r="X47" s="223">
        <v>1</v>
      </c>
      <c r="Y47" s="228">
        <f>+(X47/W47)</f>
        <v>1</v>
      </c>
      <c r="Z47" s="222" t="s">
        <v>718</v>
      </c>
      <c r="AA47" s="222" t="s">
        <v>719</v>
      </c>
      <c r="AB47" s="222" t="s">
        <v>717</v>
      </c>
      <c r="AC47" s="223">
        <v>1</v>
      </c>
      <c r="AD47" s="225">
        <v>1</v>
      </c>
      <c r="AE47" s="226">
        <f>+Tabla3[[#This Row],[Avance cuantitativo
II trimestre]]/Tabla3[[#This Row],[Programación  meta
II trimestre ]]</f>
        <v>1</v>
      </c>
      <c r="AF47" s="227" t="s">
        <v>720</v>
      </c>
      <c r="AG47" s="227" t="s">
        <v>638</v>
      </c>
      <c r="AH47" s="222" t="s">
        <v>717</v>
      </c>
      <c r="AI47" s="223">
        <v>1</v>
      </c>
      <c r="AJ47" s="220"/>
      <c r="AK47" s="106"/>
      <c r="AL47" s="106"/>
      <c r="AM47" s="106"/>
      <c r="AN47" s="106" t="s">
        <v>717</v>
      </c>
      <c r="AO47" s="107">
        <v>1</v>
      </c>
      <c r="AP47" s="106"/>
      <c r="AQ47" s="106"/>
      <c r="AR47" s="106"/>
      <c r="AS47" s="106"/>
      <c r="AT47" s="108"/>
      <c r="AU47" s="107">
        <v>4</v>
      </c>
      <c r="AV47" s="110">
        <f>(Tabla3[[#This Row],[Avance cuantitativo I trimestre]]/AU47)</f>
        <v>0.25</v>
      </c>
      <c r="AW47" s="109">
        <f t="shared" ref="AW47:AW49" si="2">+AV47*100</f>
        <v>25</v>
      </c>
      <c r="AX47" s="106"/>
    </row>
    <row r="48" spans="2:54" s="80" customFormat="1" ht="12" x14ac:dyDescent="0.2">
      <c r="B48" s="222" t="s">
        <v>320</v>
      </c>
      <c r="C48" s="222" t="s">
        <v>48</v>
      </c>
      <c r="D48" s="222" t="s">
        <v>65</v>
      </c>
      <c r="E48" s="222" t="s">
        <v>336</v>
      </c>
      <c r="F48" s="222" t="s">
        <v>23</v>
      </c>
      <c r="G48" s="222" t="s">
        <v>137</v>
      </c>
      <c r="H48" s="222" t="s">
        <v>25</v>
      </c>
      <c r="I48" s="222" t="s">
        <v>138</v>
      </c>
      <c r="J48" s="222" t="s">
        <v>403</v>
      </c>
      <c r="K48" s="222" t="s">
        <v>257</v>
      </c>
      <c r="L48" s="222" t="s">
        <v>225</v>
      </c>
      <c r="M48" s="223">
        <v>34</v>
      </c>
      <c r="N48" s="222" t="s">
        <v>721</v>
      </c>
      <c r="O48" s="223">
        <v>4</v>
      </c>
      <c r="P48" s="222" t="s">
        <v>45</v>
      </c>
      <c r="Q48" s="222" t="s">
        <v>722</v>
      </c>
      <c r="R48" s="222" t="s">
        <v>723</v>
      </c>
      <c r="S48" s="224">
        <v>44927</v>
      </c>
      <c r="T48" s="224" t="s">
        <v>495</v>
      </c>
      <c r="U48" s="222" t="s">
        <v>724</v>
      </c>
      <c r="V48" s="222" t="s">
        <v>725</v>
      </c>
      <c r="W48" s="223">
        <v>1</v>
      </c>
      <c r="X48" s="223">
        <v>1</v>
      </c>
      <c r="Y48" s="228">
        <f>+(X48/W48)</f>
        <v>1</v>
      </c>
      <c r="Z48" s="222" t="s">
        <v>726</v>
      </c>
      <c r="AA48" s="222" t="s">
        <v>727</v>
      </c>
      <c r="AB48" s="222" t="s">
        <v>725</v>
      </c>
      <c r="AC48" s="223">
        <v>1</v>
      </c>
      <c r="AD48" s="225">
        <v>1</v>
      </c>
      <c r="AE48" s="226">
        <f>+Tabla3[[#This Row],[Avance cuantitativo
II trimestre]]/Tabla3[[#This Row],[Programación  meta
II trimestre ]]</f>
        <v>1</v>
      </c>
      <c r="AF48" s="227" t="s">
        <v>728</v>
      </c>
      <c r="AG48" s="227" t="s">
        <v>638</v>
      </c>
      <c r="AH48" s="222" t="s">
        <v>725</v>
      </c>
      <c r="AI48" s="223">
        <v>1</v>
      </c>
      <c r="AJ48" s="220"/>
      <c r="AK48" s="106"/>
      <c r="AL48" s="106"/>
      <c r="AM48" s="106"/>
      <c r="AN48" s="106" t="s">
        <v>725</v>
      </c>
      <c r="AO48" s="107">
        <v>1</v>
      </c>
      <c r="AP48" s="106"/>
      <c r="AQ48" s="106"/>
      <c r="AR48" s="106"/>
      <c r="AS48" s="106"/>
      <c r="AT48" s="108"/>
      <c r="AU48" s="107">
        <v>4</v>
      </c>
      <c r="AV48" s="110">
        <f>(Tabla3[[#This Row],[Avance cuantitativo I trimestre]]/AU48)</f>
        <v>0.25</v>
      </c>
      <c r="AW48" s="109">
        <f t="shared" si="2"/>
        <v>25</v>
      </c>
      <c r="AX48" s="106"/>
    </row>
    <row r="49" spans="2:54" s="80" customFormat="1" ht="12" x14ac:dyDescent="0.2">
      <c r="B49" s="222" t="s">
        <v>320</v>
      </c>
      <c r="C49" s="222" t="s">
        <v>48</v>
      </c>
      <c r="D49" s="222" t="s">
        <v>65</v>
      </c>
      <c r="E49" s="222" t="s">
        <v>336</v>
      </c>
      <c r="F49" s="222" t="s">
        <v>23</v>
      </c>
      <c r="G49" s="222" t="s">
        <v>137</v>
      </c>
      <c r="H49" s="222" t="s">
        <v>25</v>
      </c>
      <c r="I49" s="222" t="s">
        <v>138</v>
      </c>
      <c r="J49" s="222" t="s">
        <v>403</v>
      </c>
      <c r="K49" s="222" t="s">
        <v>257</v>
      </c>
      <c r="L49" s="222" t="s">
        <v>225</v>
      </c>
      <c r="M49" s="223">
        <v>35</v>
      </c>
      <c r="N49" s="222" t="s">
        <v>729</v>
      </c>
      <c r="O49" s="223">
        <v>12</v>
      </c>
      <c r="P49" s="222" t="s">
        <v>45</v>
      </c>
      <c r="Q49" s="222" t="s">
        <v>730</v>
      </c>
      <c r="R49" s="222" t="s">
        <v>731</v>
      </c>
      <c r="S49" s="224">
        <v>44927</v>
      </c>
      <c r="T49" s="224" t="s">
        <v>495</v>
      </c>
      <c r="U49" s="222" t="s">
        <v>724</v>
      </c>
      <c r="V49" s="222" t="s">
        <v>732</v>
      </c>
      <c r="W49" s="223">
        <v>3</v>
      </c>
      <c r="X49" s="223">
        <v>4</v>
      </c>
      <c r="Y49" s="228">
        <v>1</v>
      </c>
      <c r="Z49" s="222" t="s">
        <v>733</v>
      </c>
      <c r="AA49" s="222" t="s">
        <v>700</v>
      </c>
      <c r="AB49" s="222" t="s">
        <v>732</v>
      </c>
      <c r="AC49" s="223">
        <v>3</v>
      </c>
      <c r="AD49" s="225">
        <v>4</v>
      </c>
      <c r="AE49" s="226">
        <f>+Tabla3[[#This Row],[Avance cuantitativo
II trimestre]]/Tabla3[[#This Row],[Programación  meta
II trimestre ]]</f>
        <v>1.3333333333333333</v>
      </c>
      <c r="AF49" s="227" t="s">
        <v>734</v>
      </c>
      <c r="AG49" s="237" t="s">
        <v>735</v>
      </c>
      <c r="AH49" s="222" t="s">
        <v>732</v>
      </c>
      <c r="AI49" s="223">
        <v>3</v>
      </c>
      <c r="AJ49" s="220"/>
      <c r="AK49" s="106"/>
      <c r="AL49" s="106"/>
      <c r="AM49" s="106"/>
      <c r="AN49" s="106" t="s">
        <v>732</v>
      </c>
      <c r="AO49" s="107">
        <v>3</v>
      </c>
      <c r="AP49" s="106"/>
      <c r="AQ49" s="106"/>
      <c r="AR49" s="106"/>
      <c r="AS49" s="106"/>
      <c r="AT49" s="108"/>
      <c r="AU49" s="107">
        <v>12</v>
      </c>
      <c r="AV49" s="110">
        <f>(Tabla3[[#This Row],[Avance cuantitativo I trimestre]]/AU49)</f>
        <v>0.33333333333333331</v>
      </c>
      <c r="AW49" s="109">
        <f t="shared" si="2"/>
        <v>33.333333333333329</v>
      </c>
      <c r="AX49" s="106"/>
      <c r="BA49" s="163"/>
      <c r="BB49" s="163"/>
    </row>
    <row r="50" spans="2:54" s="80" customFormat="1" ht="12" x14ac:dyDescent="0.2">
      <c r="B50" s="222" t="s">
        <v>308</v>
      </c>
      <c r="C50" s="222" t="s">
        <v>48</v>
      </c>
      <c r="D50" s="222" t="s">
        <v>65</v>
      </c>
      <c r="E50" s="222" t="s">
        <v>336</v>
      </c>
      <c r="F50" s="222" t="s">
        <v>229</v>
      </c>
      <c r="G50" s="222" t="s">
        <v>39</v>
      </c>
      <c r="H50" s="222" t="s">
        <v>25</v>
      </c>
      <c r="I50" s="222" t="s">
        <v>138</v>
      </c>
      <c r="J50" s="222" t="s">
        <v>360</v>
      </c>
      <c r="K50" s="222" t="s">
        <v>257</v>
      </c>
      <c r="L50" s="222" t="s">
        <v>225</v>
      </c>
      <c r="M50" s="223">
        <v>36</v>
      </c>
      <c r="N50" s="222" t="s">
        <v>736</v>
      </c>
      <c r="O50" s="228">
        <v>1</v>
      </c>
      <c r="P50" s="222" t="s">
        <v>30</v>
      </c>
      <c r="Q50" s="222" t="s">
        <v>737</v>
      </c>
      <c r="R50" s="222" t="s">
        <v>738</v>
      </c>
      <c r="S50" s="224">
        <v>44927</v>
      </c>
      <c r="T50" s="224">
        <v>45291</v>
      </c>
      <c r="U50" s="222" t="s">
        <v>99</v>
      </c>
      <c r="V50" s="222" t="s">
        <v>739</v>
      </c>
      <c r="W50" s="228">
        <v>1</v>
      </c>
      <c r="X50" s="238">
        <v>1</v>
      </c>
      <c r="Y50" s="228">
        <f>+(X50/W50)</f>
        <v>1</v>
      </c>
      <c r="Z50" s="222" t="s">
        <v>740</v>
      </c>
      <c r="AA50" s="222" t="s">
        <v>741</v>
      </c>
      <c r="AB50" s="222" t="s">
        <v>739</v>
      </c>
      <c r="AC50" s="228">
        <v>1</v>
      </c>
      <c r="AD50" s="239">
        <v>1</v>
      </c>
      <c r="AE50" s="226">
        <f>+Tabla3[[#This Row],[Avance cuantitativo
II trimestre]]/Tabla3[[#This Row],[Programación  meta
II trimestre ]]</f>
        <v>1</v>
      </c>
      <c r="AF50" s="227" t="s">
        <v>742</v>
      </c>
      <c r="AG50" s="227" t="s">
        <v>638</v>
      </c>
      <c r="AH50" s="222" t="s">
        <v>739</v>
      </c>
      <c r="AI50" s="228">
        <v>1</v>
      </c>
      <c r="AJ50" s="220"/>
      <c r="AK50" s="106"/>
      <c r="AL50" s="106"/>
      <c r="AM50" s="106"/>
      <c r="AN50" s="106" t="s">
        <v>739</v>
      </c>
      <c r="AO50" s="78">
        <v>1</v>
      </c>
      <c r="AP50" s="106"/>
      <c r="AQ50" s="106"/>
      <c r="AR50" s="106"/>
      <c r="AS50" s="106"/>
      <c r="AT50" s="108"/>
      <c r="AU50" s="113">
        <v>1</v>
      </c>
      <c r="AV50" s="78">
        <f>(+Tabla3[[#This Row],[Porcentaje de cumplimiento 
I trimestre]]/AU50)/4</f>
        <v>0.25</v>
      </c>
      <c r="AW50" s="109">
        <v>25</v>
      </c>
      <c r="AX50" s="106"/>
    </row>
    <row r="51" spans="2:54" s="80" customFormat="1" ht="12" x14ac:dyDescent="0.2">
      <c r="B51" s="222" t="s">
        <v>320</v>
      </c>
      <c r="C51" s="222" t="s">
        <v>48</v>
      </c>
      <c r="D51" s="222" t="s">
        <v>65</v>
      </c>
      <c r="E51" s="222" t="s">
        <v>336</v>
      </c>
      <c r="F51" s="222" t="s">
        <v>93</v>
      </c>
      <c r="G51" s="222" t="s">
        <v>221</v>
      </c>
      <c r="H51" s="222" t="s">
        <v>40</v>
      </c>
      <c r="I51" s="222" t="s">
        <v>222</v>
      </c>
      <c r="J51" s="222" t="s">
        <v>403</v>
      </c>
      <c r="K51" s="222" t="s">
        <v>257</v>
      </c>
      <c r="L51" s="222" t="s">
        <v>225</v>
      </c>
      <c r="M51" s="223">
        <v>37</v>
      </c>
      <c r="N51" s="222" t="s">
        <v>743</v>
      </c>
      <c r="O51" s="223">
        <v>2</v>
      </c>
      <c r="P51" s="222" t="s">
        <v>45</v>
      </c>
      <c r="Q51" s="222" t="s">
        <v>744</v>
      </c>
      <c r="R51" s="222" t="s">
        <v>661</v>
      </c>
      <c r="S51" s="224">
        <v>44927</v>
      </c>
      <c r="T51" s="224" t="s">
        <v>495</v>
      </c>
      <c r="U51" s="222" t="s">
        <v>315</v>
      </c>
      <c r="V51" s="222" t="s">
        <v>486</v>
      </c>
      <c r="W51" s="223">
        <v>0</v>
      </c>
      <c r="X51" s="223" t="s">
        <v>486</v>
      </c>
      <c r="Y51" s="223" t="s">
        <v>486</v>
      </c>
      <c r="Z51" s="222" t="s">
        <v>486</v>
      </c>
      <c r="AA51" s="222" t="s">
        <v>486</v>
      </c>
      <c r="AB51" s="222" t="s">
        <v>662</v>
      </c>
      <c r="AC51" s="223">
        <v>1</v>
      </c>
      <c r="AD51" s="225">
        <v>1</v>
      </c>
      <c r="AE51" s="226">
        <f>+Tabla3[[#This Row],[Avance cuantitativo
II trimestre]]/Tabla3[[#This Row],[Programación  meta
II trimestre ]]</f>
        <v>1</v>
      </c>
      <c r="AF51" s="227" t="s">
        <v>745</v>
      </c>
      <c r="AG51" s="227" t="s">
        <v>638</v>
      </c>
      <c r="AH51" s="222" t="s">
        <v>486</v>
      </c>
      <c r="AI51" s="223">
        <v>0</v>
      </c>
      <c r="AJ51" s="220"/>
      <c r="AK51" s="106"/>
      <c r="AL51" s="106"/>
      <c r="AM51" s="106"/>
      <c r="AN51" s="106" t="s">
        <v>662</v>
      </c>
      <c r="AO51" s="107">
        <v>1</v>
      </c>
      <c r="AP51" s="106"/>
      <c r="AQ51" s="106"/>
      <c r="AR51" s="106"/>
      <c r="AS51" s="106"/>
      <c r="AT51" s="108"/>
      <c r="AU51" s="107">
        <v>2</v>
      </c>
      <c r="AV51" s="107" t="s">
        <v>490</v>
      </c>
      <c r="AW51" s="109" t="s">
        <v>490</v>
      </c>
      <c r="AX51" s="106"/>
    </row>
    <row r="52" spans="2:54" s="80" customFormat="1" ht="12" x14ac:dyDescent="0.2">
      <c r="B52" s="222" t="s">
        <v>312</v>
      </c>
      <c r="C52" s="222" t="s">
        <v>33</v>
      </c>
      <c r="D52" s="222" t="s">
        <v>20</v>
      </c>
      <c r="E52" s="222" t="s">
        <v>670</v>
      </c>
      <c r="F52" s="222" t="s">
        <v>104</v>
      </c>
      <c r="G52" s="222" t="s">
        <v>221</v>
      </c>
      <c r="H52" s="222" t="s">
        <v>55</v>
      </c>
      <c r="I52" s="222" t="s">
        <v>83</v>
      </c>
      <c r="J52" s="222" t="s">
        <v>264</v>
      </c>
      <c r="K52" s="222" t="s">
        <v>257</v>
      </c>
      <c r="L52" s="222" t="s">
        <v>671</v>
      </c>
      <c r="M52" s="223">
        <v>38</v>
      </c>
      <c r="N52" s="222" t="s">
        <v>746</v>
      </c>
      <c r="O52" s="223">
        <v>2</v>
      </c>
      <c r="P52" s="222" t="s">
        <v>45</v>
      </c>
      <c r="Q52" s="222" t="s">
        <v>747</v>
      </c>
      <c r="R52" s="222" t="s">
        <v>748</v>
      </c>
      <c r="S52" s="224">
        <v>44927</v>
      </c>
      <c r="T52" s="224" t="s">
        <v>495</v>
      </c>
      <c r="U52" s="222" t="s">
        <v>315</v>
      </c>
      <c r="V52" s="222" t="s">
        <v>486</v>
      </c>
      <c r="W52" s="223">
        <v>0</v>
      </c>
      <c r="X52" s="223" t="s">
        <v>486</v>
      </c>
      <c r="Y52" s="223" t="s">
        <v>486</v>
      </c>
      <c r="Z52" s="222" t="s">
        <v>486</v>
      </c>
      <c r="AA52" s="222" t="s">
        <v>486</v>
      </c>
      <c r="AB52" s="222" t="s">
        <v>749</v>
      </c>
      <c r="AC52" s="223">
        <v>1</v>
      </c>
      <c r="AD52" s="225">
        <v>1</v>
      </c>
      <c r="AE52" s="226">
        <f>+Tabla3[[#This Row],[Avance cuantitativo
II trimestre]]/Tabla3[[#This Row],[Programación  meta
II trimestre ]]</f>
        <v>1</v>
      </c>
      <c r="AF52" s="227" t="s">
        <v>750</v>
      </c>
      <c r="AG52" s="227" t="s">
        <v>638</v>
      </c>
      <c r="AH52" s="222" t="s">
        <v>486</v>
      </c>
      <c r="AI52" s="223">
        <v>0</v>
      </c>
      <c r="AJ52" s="220"/>
      <c r="AK52" s="106"/>
      <c r="AL52" s="106"/>
      <c r="AM52" s="106"/>
      <c r="AN52" s="106" t="s">
        <v>749</v>
      </c>
      <c r="AO52" s="107">
        <v>1</v>
      </c>
      <c r="AP52" s="106"/>
      <c r="AQ52" s="106"/>
      <c r="AR52" s="106"/>
      <c r="AS52" s="106"/>
      <c r="AT52" s="108"/>
      <c r="AU52" s="107">
        <v>2</v>
      </c>
      <c r="AV52" s="107" t="s">
        <v>490</v>
      </c>
      <c r="AW52" s="109" t="s">
        <v>490</v>
      </c>
      <c r="AX52" s="106"/>
    </row>
    <row r="53" spans="2:54" s="80" customFormat="1" ht="12" x14ac:dyDescent="0.2">
      <c r="B53" s="222" t="s">
        <v>320</v>
      </c>
      <c r="C53" s="222" t="s">
        <v>48</v>
      </c>
      <c r="D53" s="222" t="s">
        <v>65</v>
      </c>
      <c r="E53" s="222" t="s">
        <v>336</v>
      </c>
      <c r="F53" s="222" t="s">
        <v>93</v>
      </c>
      <c r="G53" s="222" t="s">
        <v>221</v>
      </c>
      <c r="H53" s="222" t="s">
        <v>40</v>
      </c>
      <c r="I53" s="222" t="s">
        <v>222</v>
      </c>
      <c r="J53" s="222" t="s">
        <v>403</v>
      </c>
      <c r="K53" s="222" t="s">
        <v>257</v>
      </c>
      <c r="L53" s="222" t="s">
        <v>225</v>
      </c>
      <c r="M53" s="223">
        <v>39</v>
      </c>
      <c r="N53" s="222" t="s">
        <v>751</v>
      </c>
      <c r="O53" s="223">
        <v>2</v>
      </c>
      <c r="P53" s="222" t="s">
        <v>45</v>
      </c>
      <c r="Q53" s="222" t="s">
        <v>752</v>
      </c>
      <c r="R53" s="222" t="s">
        <v>661</v>
      </c>
      <c r="S53" s="224">
        <v>44927</v>
      </c>
      <c r="T53" s="224" t="s">
        <v>495</v>
      </c>
      <c r="U53" s="222" t="s">
        <v>307</v>
      </c>
      <c r="V53" s="222" t="s">
        <v>486</v>
      </c>
      <c r="W53" s="223">
        <v>0</v>
      </c>
      <c r="X53" s="223" t="s">
        <v>486</v>
      </c>
      <c r="Y53" s="223" t="s">
        <v>486</v>
      </c>
      <c r="Z53" s="222" t="s">
        <v>486</v>
      </c>
      <c r="AA53" s="222" t="s">
        <v>486</v>
      </c>
      <c r="AB53" s="222" t="s">
        <v>662</v>
      </c>
      <c r="AC53" s="223">
        <v>1</v>
      </c>
      <c r="AD53" s="225">
        <v>1</v>
      </c>
      <c r="AE53" s="226">
        <f>+Tabla3[[#This Row],[Avance cuantitativo
II trimestre]]/Tabla3[[#This Row],[Programación  meta
II trimestre ]]</f>
        <v>1</v>
      </c>
      <c r="AF53" s="227" t="s">
        <v>753</v>
      </c>
      <c r="AG53" s="227" t="s">
        <v>638</v>
      </c>
      <c r="AH53" s="222" t="s">
        <v>486</v>
      </c>
      <c r="AI53" s="223">
        <v>0</v>
      </c>
      <c r="AJ53" s="220"/>
      <c r="AK53" s="106"/>
      <c r="AL53" s="106"/>
      <c r="AM53" s="106"/>
      <c r="AN53" s="106" t="s">
        <v>662</v>
      </c>
      <c r="AO53" s="107">
        <v>1</v>
      </c>
      <c r="AP53" s="106"/>
      <c r="AQ53" s="106"/>
      <c r="AR53" s="106"/>
      <c r="AS53" s="106"/>
      <c r="AT53" s="108"/>
      <c r="AU53" s="107">
        <v>2</v>
      </c>
      <c r="AV53" s="107" t="s">
        <v>490</v>
      </c>
      <c r="AW53" s="109" t="s">
        <v>490</v>
      </c>
      <c r="AX53" s="106"/>
    </row>
    <row r="54" spans="2:54" s="80" customFormat="1" ht="12" x14ac:dyDescent="0.2">
      <c r="B54" s="222" t="s">
        <v>312</v>
      </c>
      <c r="C54" s="222" t="s">
        <v>33</v>
      </c>
      <c r="D54" s="222" t="s">
        <v>20</v>
      </c>
      <c r="E54" s="222" t="s">
        <v>670</v>
      </c>
      <c r="F54" s="222" t="s">
        <v>104</v>
      </c>
      <c r="G54" s="222" t="s">
        <v>221</v>
      </c>
      <c r="H54" s="222" t="s">
        <v>55</v>
      </c>
      <c r="I54" s="222" t="s">
        <v>83</v>
      </c>
      <c r="J54" s="222" t="s">
        <v>264</v>
      </c>
      <c r="K54" s="222" t="s">
        <v>257</v>
      </c>
      <c r="L54" s="222" t="s">
        <v>671</v>
      </c>
      <c r="M54" s="223">
        <v>40</v>
      </c>
      <c r="N54" s="222" t="s">
        <v>754</v>
      </c>
      <c r="O54" s="223">
        <v>2</v>
      </c>
      <c r="P54" s="222" t="s">
        <v>45</v>
      </c>
      <c r="Q54" s="222" t="s">
        <v>755</v>
      </c>
      <c r="R54" s="222" t="s">
        <v>748</v>
      </c>
      <c r="S54" s="224">
        <v>44927</v>
      </c>
      <c r="T54" s="224" t="s">
        <v>495</v>
      </c>
      <c r="U54" s="222" t="s">
        <v>307</v>
      </c>
      <c r="V54" s="222" t="s">
        <v>486</v>
      </c>
      <c r="W54" s="223">
        <v>0</v>
      </c>
      <c r="X54" s="223" t="s">
        <v>486</v>
      </c>
      <c r="Y54" s="223" t="s">
        <v>486</v>
      </c>
      <c r="Z54" s="222" t="s">
        <v>486</v>
      </c>
      <c r="AA54" s="222" t="s">
        <v>486</v>
      </c>
      <c r="AB54" s="222" t="s">
        <v>749</v>
      </c>
      <c r="AC54" s="223">
        <v>1</v>
      </c>
      <c r="AD54" s="225">
        <v>1</v>
      </c>
      <c r="AE54" s="226">
        <f>+Tabla3[[#This Row],[Avance cuantitativo
II trimestre]]/Tabla3[[#This Row],[Programación  meta
II trimestre ]]</f>
        <v>1</v>
      </c>
      <c r="AF54" s="227" t="s">
        <v>756</v>
      </c>
      <c r="AG54" s="227" t="s">
        <v>638</v>
      </c>
      <c r="AH54" s="222" t="s">
        <v>486</v>
      </c>
      <c r="AI54" s="223">
        <v>0</v>
      </c>
      <c r="AJ54" s="220"/>
      <c r="AK54" s="106"/>
      <c r="AL54" s="106"/>
      <c r="AM54" s="106"/>
      <c r="AN54" s="106" t="s">
        <v>749</v>
      </c>
      <c r="AO54" s="107">
        <v>1</v>
      </c>
      <c r="AP54" s="106"/>
      <c r="AQ54" s="106"/>
      <c r="AR54" s="106"/>
      <c r="AS54" s="106"/>
      <c r="AT54" s="108"/>
      <c r="AU54" s="107">
        <v>2</v>
      </c>
      <c r="AV54" s="107" t="s">
        <v>490</v>
      </c>
      <c r="AW54" s="109" t="s">
        <v>490</v>
      </c>
      <c r="AX54" s="106"/>
    </row>
    <row r="55" spans="2:54" s="80" customFormat="1" ht="12" x14ac:dyDescent="0.2">
      <c r="B55" s="222" t="s">
        <v>320</v>
      </c>
      <c r="C55" s="222" t="s">
        <v>48</v>
      </c>
      <c r="D55" s="222" t="s">
        <v>65</v>
      </c>
      <c r="E55" s="222" t="s">
        <v>336</v>
      </c>
      <c r="F55" s="222" t="s">
        <v>93</v>
      </c>
      <c r="G55" s="222" t="s">
        <v>221</v>
      </c>
      <c r="H55" s="222" t="s">
        <v>40</v>
      </c>
      <c r="I55" s="222" t="s">
        <v>222</v>
      </c>
      <c r="J55" s="222" t="s">
        <v>403</v>
      </c>
      <c r="K55" s="222" t="s">
        <v>257</v>
      </c>
      <c r="L55" s="222" t="s">
        <v>225</v>
      </c>
      <c r="M55" s="223">
        <v>41</v>
      </c>
      <c r="N55" s="222" t="s">
        <v>757</v>
      </c>
      <c r="O55" s="223">
        <v>2</v>
      </c>
      <c r="P55" s="222" t="s">
        <v>45</v>
      </c>
      <c r="Q55" s="222" t="s">
        <v>758</v>
      </c>
      <c r="R55" s="222" t="s">
        <v>661</v>
      </c>
      <c r="S55" s="224">
        <v>44927</v>
      </c>
      <c r="T55" s="224" t="s">
        <v>495</v>
      </c>
      <c r="U55" s="222" t="s">
        <v>332</v>
      </c>
      <c r="V55" s="222" t="s">
        <v>486</v>
      </c>
      <c r="W55" s="223">
        <v>0</v>
      </c>
      <c r="X55" s="223" t="s">
        <v>486</v>
      </c>
      <c r="Y55" s="223" t="s">
        <v>486</v>
      </c>
      <c r="Z55" s="222" t="s">
        <v>486</v>
      </c>
      <c r="AA55" s="222" t="s">
        <v>486</v>
      </c>
      <c r="AB55" s="222" t="s">
        <v>662</v>
      </c>
      <c r="AC55" s="223">
        <v>1</v>
      </c>
      <c r="AD55" s="225">
        <v>1</v>
      </c>
      <c r="AE55" s="226">
        <f>+Tabla3[[#This Row],[Avance cuantitativo
II trimestre]]/Tabla3[[#This Row],[Programación  meta
II trimestre ]]</f>
        <v>1</v>
      </c>
      <c r="AF55" s="227" t="s">
        <v>759</v>
      </c>
      <c r="AG55" s="227" t="s">
        <v>638</v>
      </c>
      <c r="AH55" s="222" t="s">
        <v>486</v>
      </c>
      <c r="AI55" s="223">
        <v>0</v>
      </c>
      <c r="AJ55" s="220"/>
      <c r="AK55" s="106"/>
      <c r="AL55" s="106"/>
      <c r="AM55" s="106"/>
      <c r="AN55" s="106" t="s">
        <v>662</v>
      </c>
      <c r="AO55" s="107">
        <v>1</v>
      </c>
      <c r="AP55" s="106"/>
      <c r="AQ55" s="106"/>
      <c r="AR55" s="106"/>
      <c r="AS55" s="106"/>
      <c r="AT55" s="108"/>
      <c r="AU55" s="107">
        <v>2</v>
      </c>
      <c r="AV55" s="107" t="s">
        <v>490</v>
      </c>
      <c r="AW55" s="109" t="s">
        <v>490</v>
      </c>
      <c r="AX55" s="106"/>
    </row>
    <row r="56" spans="2:54" s="80" customFormat="1" ht="12" x14ac:dyDescent="0.2">
      <c r="B56" s="222" t="s">
        <v>312</v>
      </c>
      <c r="C56" s="222" t="s">
        <v>33</v>
      </c>
      <c r="D56" s="222" t="s">
        <v>20</v>
      </c>
      <c r="E56" s="222" t="s">
        <v>670</v>
      </c>
      <c r="F56" s="222" t="s">
        <v>104</v>
      </c>
      <c r="G56" s="222" t="s">
        <v>221</v>
      </c>
      <c r="H56" s="222" t="s">
        <v>55</v>
      </c>
      <c r="I56" s="222" t="s">
        <v>83</v>
      </c>
      <c r="J56" s="222" t="s">
        <v>264</v>
      </c>
      <c r="K56" s="222" t="s">
        <v>257</v>
      </c>
      <c r="L56" s="222" t="s">
        <v>671</v>
      </c>
      <c r="M56" s="223">
        <v>42</v>
      </c>
      <c r="N56" s="222" t="s">
        <v>760</v>
      </c>
      <c r="O56" s="223">
        <v>2</v>
      </c>
      <c r="P56" s="222" t="s">
        <v>45</v>
      </c>
      <c r="Q56" s="222" t="s">
        <v>761</v>
      </c>
      <c r="R56" s="222" t="s">
        <v>748</v>
      </c>
      <c r="S56" s="224">
        <v>44927</v>
      </c>
      <c r="T56" s="224" t="s">
        <v>495</v>
      </c>
      <c r="U56" s="222" t="s">
        <v>332</v>
      </c>
      <c r="V56" s="222" t="s">
        <v>486</v>
      </c>
      <c r="W56" s="223">
        <v>0</v>
      </c>
      <c r="X56" s="223" t="s">
        <v>486</v>
      </c>
      <c r="Y56" s="223" t="s">
        <v>486</v>
      </c>
      <c r="Z56" s="222" t="s">
        <v>486</v>
      </c>
      <c r="AA56" s="222" t="s">
        <v>486</v>
      </c>
      <c r="AB56" s="222" t="s">
        <v>749</v>
      </c>
      <c r="AC56" s="223">
        <v>1</v>
      </c>
      <c r="AD56" s="225">
        <v>1</v>
      </c>
      <c r="AE56" s="226">
        <f>+Tabla3[[#This Row],[Avance cuantitativo
II trimestre]]/Tabla3[[#This Row],[Programación  meta
II trimestre ]]</f>
        <v>1</v>
      </c>
      <c r="AF56" s="227" t="s">
        <v>762</v>
      </c>
      <c r="AG56" s="227" t="s">
        <v>638</v>
      </c>
      <c r="AH56" s="222" t="s">
        <v>486</v>
      </c>
      <c r="AI56" s="223">
        <v>0</v>
      </c>
      <c r="AJ56" s="220"/>
      <c r="AK56" s="106"/>
      <c r="AL56" s="106"/>
      <c r="AM56" s="106"/>
      <c r="AN56" s="106" t="s">
        <v>749</v>
      </c>
      <c r="AO56" s="107">
        <v>1</v>
      </c>
      <c r="AP56" s="106"/>
      <c r="AQ56" s="106"/>
      <c r="AR56" s="106"/>
      <c r="AS56" s="106"/>
      <c r="AT56" s="108"/>
      <c r="AU56" s="107">
        <v>2</v>
      </c>
      <c r="AV56" s="107" t="s">
        <v>490</v>
      </c>
      <c r="AW56" s="109" t="s">
        <v>490</v>
      </c>
      <c r="AX56" s="106"/>
    </row>
    <row r="57" spans="2:54" s="80" customFormat="1" ht="12" x14ac:dyDescent="0.2">
      <c r="B57" s="222" t="s">
        <v>320</v>
      </c>
      <c r="C57" s="222" t="s">
        <v>48</v>
      </c>
      <c r="D57" s="222" t="s">
        <v>65</v>
      </c>
      <c r="E57" s="222" t="s">
        <v>336</v>
      </c>
      <c r="F57" s="222" t="s">
        <v>93</v>
      </c>
      <c r="G57" s="222" t="s">
        <v>221</v>
      </c>
      <c r="H57" s="222" t="s">
        <v>40</v>
      </c>
      <c r="I57" s="222" t="s">
        <v>222</v>
      </c>
      <c r="J57" s="222" t="s">
        <v>403</v>
      </c>
      <c r="K57" s="222" t="s">
        <v>257</v>
      </c>
      <c r="L57" s="222" t="s">
        <v>225</v>
      </c>
      <c r="M57" s="223">
        <v>43</v>
      </c>
      <c r="N57" s="222" t="s">
        <v>763</v>
      </c>
      <c r="O57" s="223">
        <v>2</v>
      </c>
      <c r="P57" s="222" t="s">
        <v>45</v>
      </c>
      <c r="Q57" s="222" t="s">
        <v>764</v>
      </c>
      <c r="R57" s="222" t="s">
        <v>661</v>
      </c>
      <c r="S57" s="224">
        <v>44927</v>
      </c>
      <c r="T57" s="224" t="s">
        <v>495</v>
      </c>
      <c r="U57" s="222" t="s">
        <v>319</v>
      </c>
      <c r="V57" s="222" t="s">
        <v>486</v>
      </c>
      <c r="W57" s="223">
        <v>0</v>
      </c>
      <c r="X57" s="223" t="s">
        <v>486</v>
      </c>
      <c r="Y57" s="223" t="s">
        <v>486</v>
      </c>
      <c r="Z57" s="222" t="s">
        <v>486</v>
      </c>
      <c r="AA57" s="222" t="s">
        <v>486</v>
      </c>
      <c r="AB57" s="222" t="s">
        <v>662</v>
      </c>
      <c r="AC57" s="223">
        <v>1</v>
      </c>
      <c r="AD57" s="225">
        <v>1</v>
      </c>
      <c r="AE57" s="226">
        <f>+Tabla3[[#This Row],[Avance cuantitativo
II trimestre]]/Tabla3[[#This Row],[Programación  meta
II trimestre ]]</f>
        <v>1</v>
      </c>
      <c r="AF57" s="227" t="s">
        <v>765</v>
      </c>
      <c r="AG57" s="227" t="s">
        <v>638</v>
      </c>
      <c r="AH57" s="222" t="s">
        <v>486</v>
      </c>
      <c r="AI57" s="223">
        <v>0</v>
      </c>
      <c r="AJ57" s="220"/>
      <c r="AK57" s="106"/>
      <c r="AL57" s="106"/>
      <c r="AM57" s="106"/>
      <c r="AN57" s="106" t="s">
        <v>662</v>
      </c>
      <c r="AO57" s="107">
        <v>1</v>
      </c>
      <c r="AP57" s="106"/>
      <c r="AQ57" s="106"/>
      <c r="AR57" s="106"/>
      <c r="AS57" s="106"/>
      <c r="AT57" s="108"/>
      <c r="AU57" s="107">
        <v>2</v>
      </c>
      <c r="AV57" s="107" t="s">
        <v>490</v>
      </c>
      <c r="AW57" s="109" t="s">
        <v>490</v>
      </c>
      <c r="AX57" s="106"/>
    </row>
    <row r="58" spans="2:54" s="80" customFormat="1" ht="12" x14ac:dyDescent="0.2">
      <c r="B58" s="222" t="s">
        <v>312</v>
      </c>
      <c r="C58" s="222" t="s">
        <v>33</v>
      </c>
      <c r="D58" s="222" t="s">
        <v>20</v>
      </c>
      <c r="E58" s="222" t="s">
        <v>670</v>
      </c>
      <c r="F58" s="222" t="s">
        <v>104</v>
      </c>
      <c r="G58" s="222" t="s">
        <v>221</v>
      </c>
      <c r="H58" s="222" t="s">
        <v>55</v>
      </c>
      <c r="I58" s="222" t="s">
        <v>83</v>
      </c>
      <c r="J58" s="222" t="s">
        <v>264</v>
      </c>
      <c r="K58" s="222" t="s">
        <v>257</v>
      </c>
      <c r="L58" s="222" t="s">
        <v>671</v>
      </c>
      <c r="M58" s="223">
        <v>44</v>
      </c>
      <c r="N58" s="222" t="s">
        <v>766</v>
      </c>
      <c r="O58" s="223">
        <v>2</v>
      </c>
      <c r="P58" s="222" t="s">
        <v>45</v>
      </c>
      <c r="Q58" s="222" t="s">
        <v>767</v>
      </c>
      <c r="R58" s="222" t="s">
        <v>748</v>
      </c>
      <c r="S58" s="224">
        <v>44927</v>
      </c>
      <c r="T58" s="224" t="s">
        <v>495</v>
      </c>
      <c r="U58" s="222" t="s">
        <v>319</v>
      </c>
      <c r="V58" s="222" t="s">
        <v>486</v>
      </c>
      <c r="W58" s="223">
        <v>0</v>
      </c>
      <c r="X58" s="223" t="s">
        <v>486</v>
      </c>
      <c r="Y58" s="223" t="s">
        <v>486</v>
      </c>
      <c r="Z58" s="222" t="s">
        <v>486</v>
      </c>
      <c r="AA58" s="222" t="s">
        <v>486</v>
      </c>
      <c r="AB58" s="222" t="s">
        <v>749</v>
      </c>
      <c r="AC58" s="223">
        <v>1</v>
      </c>
      <c r="AD58" s="225">
        <v>1</v>
      </c>
      <c r="AE58" s="226">
        <f>+Tabla3[[#This Row],[Avance cuantitativo
II trimestre]]/Tabla3[[#This Row],[Programación  meta
II trimestre ]]</f>
        <v>1</v>
      </c>
      <c r="AF58" s="227" t="s">
        <v>768</v>
      </c>
      <c r="AG58" s="227" t="s">
        <v>769</v>
      </c>
      <c r="AH58" s="222" t="s">
        <v>486</v>
      </c>
      <c r="AI58" s="223">
        <v>0</v>
      </c>
      <c r="AJ58" s="220"/>
      <c r="AK58" s="106"/>
      <c r="AL58" s="106"/>
      <c r="AM58" s="106"/>
      <c r="AN58" s="106" t="s">
        <v>749</v>
      </c>
      <c r="AO58" s="107">
        <v>1</v>
      </c>
      <c r="AP58" s="106"/>
      <c r="AQ58" s="106"/>
      <c r="AR58" s="106"/>
      <c r="AS58" s="106"/>
      <c r="AT58" s="108"/>
      <c r="AU58" s="107">
        <v>2</v>
      </c>
      <c r="AV58" s="107" t="s">
        <v>490</v>
      </c>
      <c r="AW58" s="109" t="s">
        <v>490</v>
      </c>
      <c r="AX58" s="106"/>
      <c r="BA58" s="218"/>
      <c r="BB58" s="218"/>
    </row>
    <row r="59" spans="2:54" s="80" customFormat="1" ht="12" x14ac:dyDescent="0.2">
      <c r="B59" s="222" t="s">
        <v>320</v>
      </c>
      <c r="C59" s="222" t="s">
        <v>48</v>
      </c>
      <c r="D59" s="222" t="s">
        <v>65</v>
      </c>
      <c r="E59" s="222" t="s">
        <v>336</v>
      </c>
      <c r="F59" s="222" t="s">
        <v>93</v>
      </c>
      <c r="G59" s="222" t="s">
        <v>221</v>
      </c>
      <c r="H59" s="222" t="s">
        <v>40</v>
      </c>
      <c r="I59" s="222" t="s">
        <v>222</v>
      </c>
      <c r="J59" s="222" t="s">
        <v>403</v>
      </c>
      <c r="K59" s="222" t="s">
        <v>257</v>
      </c>
      <c r="L59" s="222" t="s">
        <v>225</v>
      </c>
      <c r="M59" s="223">
        <v>45</v>
      </c>
      <c r="N59" s="222" t="s">
        <v>770</v>
      </c>
      <c r="O59" s="223">
        <v>2</v>
      </c>
      <c r="P59" s="222" t="s">
        <v>45</v>
      </c>
      <c r="Q59" s="222" t="s">
        <v>771</v>
      </c>
      <c r="R59" s="222" t="s">
        <v>661</v>
      </c>
      <c r="S59" s="224">
        <v>44927</v>
      </c>
      <c r="T59" s="224" t="s">
        <v>495</v>
      </c>
      <c r="U59" s="222" t="s">
        <v>323</v>
      </c>
      <c r="V59" s="222" t="s">
        <v>486</v>
      </c>
      <c r="W59" s="223">
        <v>0</v>
      </c>
      <c r="X59" s="223" t="s">
        <v>486</v>
      </c>
      <c r="Y59" s="223" t="s">
        <v>486</v>
      </c>
      <c r="Z59" s="222" t="s">
        <v>486</v>
      </c>
      <c r="AA59" s="222" t="s">
        <v>486</v>
      </c>
      <c r="AB59" s="222" t="s">
        <v>662</v>
      </c>
      <c r="AC59" s="223">
        <v>1</v>
      </c>
      <c r="AD59" s="225">
        <v>1</v>
      </c>
      <c r="AE59" s="226">
        <f>+Tabla3[[#This Row],[Avance cuantitativo
II trimestre]]/Tabla3[[#This Row],[Programación  meta
II trimestre ]]</f>
        <v>1</v>
      </c>
      <c r="AF59" s="227" t="s">
        <v>772</v>
      </c>
      <c r="AG59" s="227" t="s">
        <v>638</v>
      </c>
      <c r="AH59" s="222" t="s">
        <v>486</v>
      </c>
      <c r="AI59" s="223">
        <v>0</v>
      </c>
      <c r="AJ59" s="220"/>
      <c r="AK59" s="106"/>
      <c r="AL59" s="106"/>
      <c r="AM59" s="106"/>
      <c r="AN59" s="106" t="s">
        <v>662</v>
      </c>
      <c r="AO59" s="107">
        <v>1</v>
      </c>
      <c r="AP59" s="106"/>
      <c r="AQ59" s="106"/>
      <c r="AR59" s="106"/>
      <c r="AS59" s="106"/>
      <c r="AT59" s="108"/>
      <c r="AU59" s="107">
        <v>2</v>
      </c>
      <c r="AV59" s="107" t="s">
        <v>490</v>
      </c>
      <c r="AW59" s="109" t="s">
        <v>490</v>
      </c>
      <c r="AX59" s="106"/>
    </row>
    <row r="60" spans="2:54" s="80" customFormat="1" ht="12" x14ac:dyDescent="0.2">
      <c r="B60" s="222" t="s">
        <v>312</v>
      </c>
      <c r="C60" s="222" t="s">
        <v>33</v>
      </c>
      <c r="D60" s="222" t="s">
        <v>20</v>
      </c>
      <c r="E60" s="222" t="s">
        <v>670</v>
      </c>
      <c r="F60" s="222" t="s">
        <v>104</v>
      </c>
      <c r="G60" s="222" t="s">
        <v>221</v>
      </c>
      <c r="H60" s="222" t="s">
        <v>55</v>
      </c>
      <c r="I60" s="222" t="s">
        <v>83</v>
      </c>
      <c r="J60" s="222" t="s">
        <v>264</v>
      </c>
      <c r="K60" s="222" t="s">
        <v>257</v>
      </c>
      <c r="L60" s="222" t="s">
        <v>671</v>
      </c>
      <c r="M60" s="223">
        <v>46</v>
      </c>
      <c r="N60" s="222" t="s">
        <v>773</v>
      </c>
      <c r="O60" s="223">
        <v>2</v>
      </c>
      <c r="P60" s="222" t="s">
        <v>45</v>
      </c>
      <c r="Q60" s="222" t="s">
        <v>774</v>
      </c>
      <c r="R60" s="222" t="s">
        <v>748</v>
      </c>
      <c r="S60" s="224">
        <v>44927</v>
      </c>
      <c r="T60" s="224" t="s">
        <v>495</v>
      </c>
      <c r="U60" s="222" t="s">
        <v>323</v>
      </c>
      <c r="V60" s="222" t="s">
        <v>486</v>
      </c>
      <c r="W60" s="223">
        <v>0</v>
      </c>
      <c r="X60" s="223" t="s">
        <v>486</v>
      </c>
      <c r="Y60" s="223" t="s">
        <v>486</v>
      </c>
      <c r="Z60" s="222" t="s">
        <v>486</v>
      </c>
      <c r="AA60" s="222" t="s">
        <v>486</v>
      </c>
      <c r="AB60" s="222" t="s">
        <v>749</v>
      </c>
      <c r="AC60" s="223">
        <v>1</v>
      </c>
      <c r="AD60" s="225">
        <v>1</v>
      </c>
      <c r="AE60" s="226">
        <f>+Tabla3[[#This Row],[Avance cuantitativo
II trimestre]]/Tabla3[[#This Row],[Programación  meta
II trimestre ]]</f>
        <v>1</v>
      </c>
      <c r="AF60" s="227" t="s">
        <v>775</v>
      </c>
      <c r="AG60" s="227" t="s">
        <v>638</v>
      </c>
      <c r="AH60" s="222" t="s">
        <v>486</v>
      </c>
      <c r="AI60" s="223">
        <v>0</v>
      </c>
      <c r="AJ60" s="220"/>
      <c r="AK60" s="106"/>
      <c r="AL60" s="106"/>
      <c r="AM60" s="106"/>
      <c r="AN60" s="106" t="s">
        <v>749</v>
      </c>
      <c r="AO60" s="107">
        <v>1</v>
      </c>
      <c r="AP60" s="106"/>
      <c r="AQ60" s="106"/>
      <c r="AR60" s="106"/>
      <c r="AS60" s="106"/>
      <c r="AT60" s="108"/>
      <c r="AU60" s="107">
        <v>2</v>
      </c>
      <c r="AV60" s="107" t="s">
        <v>490</v>
      </c>
      <c r="AW60" s="109" t="s">
        <v>490</v>
      </c>
      <c r="AX60" s="106"/>
    </row>
    <row r="61" spans="2:54" s="80" customFormat="1" ht="12" x14ac:dyDescent="0.2">
      <c r="B61" s="222" t="s">
        <v>320</v>
      </c>
      <c r="C61" s="222" t="s">
        <v>48</v>
      </c>
      <c r="D61" s="222" t="s">
        <v>65</v>
      </c>
      <c r="E61" s="222" t="s">
        <v>336</v>
      </c>
      <c r="F61" s="222" t="s">
        <v>93</v>
      </c>
      <c r="G61" s="222" t="s">
        <v>221</v>
      </c>
      <c r="H61" s="222" t="s">
        <v>40</v>
      </c>
      <c r="I61" s="222" t="s">
        <v>222</v>
      </c>
      <c r="J61" s="222" t="s">
        <v>403</v>
      </c>
      <c r="K61" s="222" t="s">
        <v>257</v>
      </c>
      <c r="L61" s="222" t="s">
        <v>225</v>
      </c>
      <c r="M61" s="223">
        <v>47</v>
      </c>
      <c r="N61" s="222" t="s">
        <v>776</v>
      </c>
      <c r="O61" s="223">
        <v>2</v>
      </c>
      <c r="P61" s="222" t="s">
        <v>45</v>
      </c>
      <c r="Q61" s="222" t="s">
        <v>777</v>
      </c>
      <c r="R61" s="222" t="s">
        <v>661</v>
      </c>
      <c r="S61" s="224">
        <v>44927</v>
      </c>
      <c r="T61" s="224" t="s">
        <v>495</v>
      </c>
      <c r="U61" s="222" t="s">
        <v>284</v>
      </c>
      <c r="V61" s="222" t="s">
        <v>486</v>
      </c>
      <c r="W61" s="223">
        <v>0</v>
      </c>
      <c r="X61" s="223" t="s">
        <v>486</v>
      </c>
      <c r="Y61" s="223" t="s">
        <v>486</v>
      </c>
      <c r="Z61" s="222" t="s">
        <v>486</v>
      </c>
      <c r="AA61" s="222" t="s">
        <v>486</v>
      </c>
      <c r="AB61" s="222" t="s">
        <v>662</v>
      </c>
      <c r="AC61" s="223">
        <v>1</v>
      </c>
      <c r="AD61" s="225">
        <v>1</v>
      </c>
      <c r="AE61" s="226">
        <f>+Tabla3[[#This Row],[Avance cuantitativo
II trimestre]]/Tabla3[[#This Row],[Programación  meta
II trimestre ]]</f>
        <v>1</v>
      </c>
      <c r="AF61" s="227" t="s">
        <v>778</v>
      </c>
      <c r="AG61" s="227" t="s">
        <v>638</v>
      </c>
      <c r="AH61" s="222" t="s">
        <v>486</v>
      </c>
      <c r="AI61" s="223">
        <v>0</v>
      </c>
      <c r="AJ61" s="220"/>
      <c r="AK61" s="106"/>
      <c r="AL61" s="106"/>
      <c r="AM61" s="106"/>
      <c r="AN61" s="106" t="s">
        <v>662</v>
      </c>
      <c r="AO61" s="107">
        <v>1</v>
      </c>
      <c r="AP61" s="106"/>
      <c r="AQ61" s="106"/>
      <c r="AR61" s="106"/>
      <c r="AS61" s="106"/>
      <c r="AT61" s="108"/>
      <c r="AU61" s="107">
        <v>2</v>
      </c>
      <c r="AV61" s="107" t="s">
        <v>490</v>
      </c>
      <c r="AW61" s="109" t="s">
        <v>490</v>
      </c>
      <c r="AX61" s="106"/>
    </row>
    <row r="62" spans="2:54" s="80" customFormat="1" ht="12" x14ac:dyDescent="0.2">
      <c r="B62" s="222" t="s">
        <v>312</v>
      </c>
      <c r="C62" s="222" t="s">
        <v>33</v>
      </c>
      <c r="D62" s="222" t="s">
        <v>20</v>
      </c>
      <c r="E62" s="222" t="s">
        <v>670</v>
      </c>
      <c r="F62" s="222" t="s">
        <v>104</v>
      </c>
      <c r="G62" s="222" t="s">
        <v>221</v>
      </c>
      <c r="H62" s="222" t="s">
        <v>55</v>
      </c>
      <c r="I62" s="222" t="s">
        <v>83</v>
      </c>
      <c r="J62" s="222" t="s">
        <v>264</v>
      </c>
      <c r="K62" s="222" t="s">
        <v>257</v>
      </c>
      <c r="L62" s="222" t="s">
        <v>671</v>
      </c>
      <c r="M62" s="223">
        <v>48</v>
      </c>
      <c r="N62" s="222" t="s">
        <v>779</v>
      </c>
      <c r="O62" s="223">
        <v>2</v>
      </c>
      <c r="P62" s="222" t="s">
        <v>45</v>
      </c>
      <c r="Q62" s="222" t="s">
        <v>780</v>
      </c>
      <c r="R62" s="222" t="s">
        <v>748</v>
      </c>
      <c r="S62" s="224">
        <v>44927</v>
      </c>
      <c r="T62" s="224" t="s">
        <v>495</v>
      </c>
      <c r="U62" s="222" t="s">
        <v>284</v>
      </c>
      <c r="V62" s="222" t="s">
        <v>486</v>
      </c>
      <c r="W62" s="223">
        <v>0</v>
      </c>
      <c r="X62" s="223" t="s">
        <v>486</v>
      </c>
      <c r="Y62" s="223" t="s">
        <v>486</v>
      </c>
      <c r="Z62" s="222" t="s">
        <v>486</v>
      </c>
      <c r="AA62" s="222" t="s">
        <v>486</v>
      </c>
      <c r="AB62" s="222" t="s">
        <v>749</v>
      </c>
      <c r="AC62" s="223">
        <v>1</v>
      </c>
      <c r="AD62" s="225">
        <v>1</v>
      </c>
      <c r="AE62" s="226">
        <f>+Tabla3[[#This Row],[Avance cuantitativo
II trimestre]]/Tabla3[[#This Row],[Programación  meta
II trimestre ]]</f>
        <v>1</v>
      </c>
      <c r="AF62" s="227" t="s">
        <v>781</v>
      </c>
      <c r="AG62" s="227" t="s">
        <v>638</v>
      </c>
      <c r="AH62" s="222" t="s">
        <v>486</v>
      </c>
      <c r="AI62" s="223">
        <v>0</v>
      </c>
      <c r="AJ62" s="220"/>
      <c r="AK62" s="106"/>
      <c r="AL62" s="106"/>
      <c r="AM62" s="106"/>
      <c r="AN62" s="106" t="s">
        <v>749</v>
      </c>
      <c r="AO62" s="107">
        <v>1</v>
      </c>
      <c r="AP62" s="106"/>
      <c r="AQ62" s="106"/>
      <c r="AR62" s="106"/>
      <c r="AS62" s="106"/>
      <c r="AT62" s="108"/>
      <c r="AU62" s="107">
        <v>2</v>
      </c>
      <c r="AV62" s="107" t="s">
        <v>490</v>
      </c>
      <c r="AW62" s="109" t="s">
        <v>490</v>
      </c>
      <c r="AX62" s="106"/>
    </row>
    <row r="63" spans="2:54" s="80" customFormat="1" ht="12" x14ac:dyDescent="0.2">
      <c r="B63" s="222" t="s">
        <v>312</v>
      </c>
      <c r="C63" s="222" t="s">
        <v>33</v>
      </c>
      <c r="D63" s="222" t="s">
        <v>20</v>
      </c>
      <c r="E63" s="222" t="s">
        <v>670</v>
      </c>
      <c r="F63" s="222" t="s">
        <v>104</v>
      </c>
      <c r="G63" s="222" t="s">
        <v>221</v>
      </c>
      <c r="H63" s="222" t="s">
        <v>55</v>
      </c>
      <c r="I63" s="222" t="s">
        <v>83</v>
      </c>
      <c r="J63" s="222" t="s">
        <v>264</v>
      </c>
      <c r="K63" s="222" t="s">
        <v>257</v>
      </c>
      <c r="L63" s="222" t="s">
        <v>671</v>
      </c>
      <c r="M63" s="223">
        <v>49</v>
      </c>
      <c r="N63" s="222" t="s">
        <v>782</v>
      </c>
      <c r="O63" s="223">
        <v>2</v>
      </c>
      <c r="P63" s="222" t="s">
        <v>45</v>
      </c>
      <c r="Q63" s="222" t="s">
        <v>783</v>
      </c>
      <c r="R63" s="222" t="s">
        <v>748</v>
      </c>
      <c r="S63" s="224">
        <v>44927</v>
      </c>
      <c r="T63" s="224" t="s">
        <v>495</v>
      </c>
      <c r="U63" s="222" t="s">
        <v>292</v>
      </c>
      <c r="V63" s="222" t="s">
        <v>486</v>
      </c>
      <c r="W63" s="223">
        <v>0</v>
      </c>
      <c r="X63" s="223" t="s">
        <v>486</v>
      </c>
      <c r="Y63" s="223" t="s">
        <v>486</v>
      </c>
      <c r="Z63" s="222" t="s">
        <v>486</v>
      </c>
      <c r="AA63" s="222" t="s">
        <v>486</v>
      </c>
      <c r="AB63" s="222" t="s">
        <v>749</v>
      </c>
      <c r="AC63" s="223">
        <v>1</v>
      </c>
      <c r="AD63" s="225">
        <v>1</v>
      </c>
      <c r="AE63" s="226">
        <f>+Tabla3[[#This Row],[Avance cuantitativo
II trimestre]]/Tabla3[[#This Row],[Programación  meta
II trimestre ]]</f>
        <v>1</v>
      </c>
      <c r="AF63" s="227" t="s">
        <v>784</v>
      </c>
      <c r="AG63" s="227" t="s">
        <v>638</v>
      </c>
      <c r="AH63" s="222" t="s">
        <v>486</v>
      </c>
      <c r="AI63" s="223">
        <v>0</v>
      </c>
      <c r="AJ63" s="220"/>
      <c r="AK63" s="106"/>
      <c r="AL63" s="106"/>
      <c r="AM63" s="106"/>
      <c r="AN63" s="106" t="s">
        <v>749</v>
      </c>
      <c r="AO63" s="107">
        <v>1</v>
      </c>
      <c r="AP63" s="106"/>
      <c r="AQ63" s="106"/>
      <c r="AR63" s="106"/>
      <c r="AS63" s="106"/>
      <c r="AT63" s="108"/>
      <c r="AU63" s="107">
        <v>2</v>
      </c>
      <c r="AV63" s="107" t="s">
        <v>490</v>
      </c>
      <c r="AW63" s="109" t="s">
        <v>490</v>
      </c>
      <c r="AX63" s="106"/>
    </row>
    <row r="64" spans="2:54" s="80" customFormat="1" ht="12" x14ac:dyDescent="0.2">
      <c r="B64" s="222" t="s">
        <v>320</v>
      </c>
      <c r="C64" s="222" t="s">
        <v>48</v>
      </c>
      <c r="D64" s="222" t="s">
        <v>65</v>
      </c>
      <c r="E64" s="222" t="s">
        <v>336</v>
      </c>
      <c r="F64" s="222" t="s">
        <v>93</v>
      </c>
      <c r="G64" s="222" t="s">
        <v>221</v>
      </c>
      <c r="H64" s="222" t="s">
        <v>40</v>
      </c>
      <c r="I64" s="222" t="s">
        <v>222</v>
      </c>
      <c r="J64" s="222" t="s">
        <v>403</v>
      </c>
      <c r="K64" s="222" t="s">
        <v>257</v>
      </c>
      <c r="L64" s="222" t="s">
        <v>225</v>
      </c>
      <c r="M64" s="223">
        <v>50</v>
      </c>
      <c r="N64" s="222" t="s">
        <v>785</v>
      </c>
      <c r="O64" s="223">
        <v>2</v>
      </c>
      <c r="P64" s="222" t="s">
        <v>45</v>
      </c>
      <c r="Q64" s="222" t="s">
        <v>786</v>
      </c>
      <c r="R64" s="222" t="s">
        <v>661</v>
      </c>
      <c r="S64" s="224">
        <v>44927</v>
      </c>
      <c r="T64" s="224" t="s">
        <v>495</v>
      </c>
      <c r="U64" s="222" t="s">
        <v>292</v>
      </c>
      <c r="V64" s="222" t="s">
        <v>486</v>
      </c>
      <c r="W64" s="223">
        <v>0</v>
      </c>
      <c r="X64" s="223" t="s">
        <v>486</v>
      </c>
      <c r="Y64" s="223" t="s">
        <v>486</v>
      </c>
      <c r="Z64" s="222" t="s">
        <v>486</v>
      </c>
      <c r="AA64" s="222" t="s">
        <v>486</v>
      </c>
      <c r="AB64" s="222" t="s">
        <v>662</v>
      </c>
      <c r="AC64" s="223">
        <v>1</v>
      </c>
      <c r="AD64" s="225">
        <v>1</v>
      </c>
      <c r="AE64" s="226">
        <f>+Tabla3[[#This Row],[Avance cuantitativo
II trimestre]]/Tabla3[[#This Row],[Programación  meta
II trimestre ]]</f>
        <v>1</v>
      </c>
      <c r="AF64" s="227" t="s">
        <v>787</v>
      </c>
      <c r="AG64" s="227" t="s">
        <v>788</v>
      </c>
      <c r="AH64" s="222" t="s">
        <v>486</v>
      </c>
      <c r="AI64" s="223">
        <v>0</v>
      </c>
      <c r="AJ64" s="220"/>
      <c r="AK64" s="106"/>
      <c r="AL64" s="106"/>
      <c r="AM64" s="106"/>
      <c r="AN64" s="106" t="s">
        <v>662</v>
      </c>
      <c r="AO64" s="107">
        <v>1</v>
      </c>
      <c r="AP64" s="106"/>
      <c r="AQ64" s="106"/>
      <c r="AR64" s="106"/>
      <c r="AS64" s="106"/>
      <c r="AT64" s="108"/>
      <c r="AU64" s="107">
        <v>2</v>
      </c>
      <c r="AV64" s="107" t="s">
        <v>490</v>
      </c>
      <c r="AW64" s="109" t="s">
        <v>490</v>
      </c>
      <c r="AX64" s="106"/>
    </row>
    <row r="65" spans="2:50" s="80" customFormat="1" ht="12" x14ac:dyDescent="0.2">
      <c r="B65" s="222" t="s">
        <v>320</v>
      </c>
      <c r="C65" s="222" t="s">
        <v>48</v>
      </c>
      <c r="D65" s="222" t="s">
        <v>65</v>
      </c>
      <c r="E65" s="222" t="s">
        <v>336</v>
      </c>
      <c r="F65" s="222" t="s">
        <v>93</v>
      </c>
      <c r="G65" s="222" t="s">
        <v>221</v>
      </c>
      <c r="H65" s="222" t="s">
        <v>40</v>
      </c>
      <c r="I65" s="222" t="s">
        <v>222</v>
      </c>
      <c r="J65" s="222" t="s">
        <v>403</v>
      </c>
      <c r="K65" s="222" t="s">
        <v>257</v>
      </c>
      <c r="L65" s="222" t="s">
        <v>225</v>
      </c>
      <c r="M65" s="223">
        <v>51</v>
      </c>
      <c r="N65" s="222" t="s">
        <v>789</v>
      </c>
      <c r="O65" s="223">
        <v>2</v>
      </c>
      <c r="P65" s="222" t="s">
        <v>45</v>
      </c>
      <c r="Q65" s="222" t="s">
        <v>790</v>
      </c>
      <c r="R65" s="222" t="s">
        <v>661</v>
      </c>
      <c r="S65" s="224">
        <v>44927</v>
      </c>
      <c r="T65" s="224" t="s">
        <v>495</v>
      </c>
      <c r="U65" s="222" t="s">
        <v>288</v>
      </c>
      <c r="V65" s="222" t="s">
        <v>486</v>
      </c>
      <c r="W65" s="223">
        <v>0</v>
      </c>
      <c r="X65" s="223" t="s">
        <v>486</v>
      </c>
      <c r="Y65" s="223" t="s">
        <v>486</v>
      </c>
      <c r="Z65" s="222" t="s">
        <v>486</v>
      </c>
      <c r="AA65" s="222" t="s">
        <v>486</v>
      </c>
      <c r="AB65" s="222" t="s">
        <v>662</v>
      </c>
      <c r="AC65" s="223">
        <v>1</v>
      </c>
      <c r="AD65" s="225">
        <v>1</v>
      </c>
      <c r="AE65" s="226">
        <f>+Tabla3[[#This Row],[Avance cuantitativo
II trimestre]]/Tabla3[[#This Row],[Programación  meta
II trimestre ]]</f>
        <v>1</v>
      </c>
      <c r="AF65" s="227" t="s">
        <v>791</v>
      </c>
      <c r="AG65" s="227" t="s">
        <v>638</v>
      </c>
      <c r="AH65" s="222" t="s">
        <v>486</v>
      </c>
      <c r="AI65" s="223">
        <v>0</v>
      </c>
      <c r="AJ65" s="220"/>
      <c r="AK65" s="106"/>
      <c r="AL65" s="106"/>
      <c r="AM65" s="106"/>
      <c r="AN65" s="106" t="s">
        <v>662</v>
      </c>
      <c r="AO65" s="107">
        <v>1</v>
      </c>
      <c r="AP65" s="106"/>
      <c r="AQ65" s="106"/>
      <c r="AR65" s="106"/>
      <c r="AS65" s="106"/>
      <c r="AT65" s="108"/>
      <c r="AU65" s="107">
        <v>2</v>
      </c>
      <c r="AV65" s="107" t="s">
        <v>490</v>
      </c>
      <c r="AW65" s="109" t="s">
        <v>490</v>
      </c>
      <c r="AX65" s="106"/>
    </row>
    <row r="66" spans="2:50" s="80" customFormat="1" ht="12" x14ac:dyDescent="0.2">
      <c r="B66" s="222" t="s">
        <v>312</v>
      </c>
      <c r="C66" s="222" t="s">
        <v>33</v>
      </c>
      <c r="D66" s="222" t="s">
        <v>20</v>
      </c>
      <c r="E66" s="222" t="s">
        <v>670</v>
      </c>
      <c r="F66" s="222" t="s">
        <v>104</v>
      </c>
      <c r="G66" s="222" t="s">
        <v>221</v>
      </c>
      <c r="H66" s="222" t="s">
        <v>55</v>
      </c>
      <c r="I66" s="222" t="s">
        <v>83</v>
      </c>
      <c r="J66" s="222" t="s">
        <v>264</v>
      </c>
      <c r="K66" s="222" t="s">
        <v>257</v>
      </c>
      <c r="L66" s="222" t="s">
        <v>671</v>
      </c>
      <c r="M66" s="223">
        <v>52</v>
      </c>
      <c r="N66" s="222" t="s">
        <v>792</v>
      </c>
      <c r="O66" s="223">
        <v>2</v>
      </c>
      <c r="P66" s="222" t="s">
        <v>45</v>
      </c>
      <c r="Q66" s="222" t="s">
        <v>793</v>
      </c>
      <c r="R66" s="222" t="s">
        <v>748</v>
      </c>
      <c r="S66" s="224">
        <v>44927</v>
      </c>
      <c r="T66" s="224" t="s">
        <v>495</v>
      </c>
      <c r="U66" s="222" t="s">
        <v>288</v>
      </c>
      <c r="V66" s="222" t="s">
        <v>486</v>
      </c>
      <c r="W66" s="223">
        <v>0</v>
      </c>
      <c r="X66" s="223" t="s">
        <v>486</v>
      </c>
      <c r="Y66" s="223" t="s">
        <v>486</v>
      </c>
      <c r="Z66" s="222" t="s">
        <v>486</v>
      </c>
      <c r="AA66" s="222" t="s">
        <v>486</v>
      </c>
      <c r="AB66" s="222" t="s">
        <v>749</v>
      </c>
      <c r="AC66" s="223">
        <v>1</v>
      </c>
      <c r="AD66" s="225">
        <v>1</v>
      </c>
      <c r="AE66" s="226">
        <f>+Tabla3[[#This Row],[Avance cuantitativo
II trimestre]]/Tabla3[[#This Row],[Programación  meta
II trimestre ]]</f>
        <v>1</v>
      </c>
      <c r="AF66" s="227" t="s">
        <v>794</v>
      </c>
      <c r="AG66" s="227" t="s">
        <v>638</v>
      </c>
      <c r="AH66" s="222" t="s">
        <v>486</v>
      </c>
      <c r="AI66" s="223">
        <v>0</v>
      </c>
      <c r="AJ66" s="220"/>
      <c r="AK66" s="106"/>
      <c r="AL66" s="106"/>
      <c r="AM66" s="106"/>
      <c r="AN66" s="106" t="s">
        <v>749</v>
      </c>
      <c r="AO66" s="107">
        <v>1</v>
      </c>
      <c r="AP66" s="106"/>
      <c r="AQ66" s="106"/>
      <c r="AR66" s="106"/>
      <c r="AS66" s="106"/>
      <c r="AT66" s="108"/>
      <c r="AU66" s="107">
        <v>2</v>
      </c>
      <c r="AV66" s="107" t="s">
        <v>490</v>
      </c>
      <c r="AW66" s="109" t="s">
        <v>490</v>
      </c>
      <c r="AX66" s="106"/>
    </row>
    <row r="67" spans="2:50" s="80" customFormat="1" ht="12" x14ac:dyDescent="0.2">
      <c r="B67" s="222" t="s">
        <v>320</v>
      </c>
      <c r="C67" s="222" t="s">
        <v>48</v>
      </c>
      <c r="D67" s="222" t="s">
        <v>65</v>
      </c>
      <c r="E67" s="222" t="s">
        <v>336</v>
      </c>
      <c r="F67" s="222" t="s">
        <v>93</v>
      </c>
      <c r="G67" s="222" t="s">
        <v>221</v>
      </c>
      <c r="H67" s="222" t="s">
        <v>40</v>
      </c>
      <c r="I67" s="222" t="s">
        <v>222</v>
      </c>
      <c r="J67" s="222" t="s">
        <v>403</v>
      </c>
      <c r="K67" s="222" t="s">
        <v>257</v>
      </c>
      <c r="L67" s="222" t="s">
        <v>225</v>
      </c>
      <c r="M67" s="223">
        <v>53</v>
      </c>
      <c r="N67" s="222" t="s">
        <v>795</v>
      </c>
      <c r="O67" s="223">
        <v>2</v>
      </c>
      <c r="P67" s="222" t="s">
        <v>45</v>
      </c>
      <c r="Q67" s="222" t="s">
        <v>796</v>
      </c>
      <c r="R67" s="222" t="s">
        <v>661</v>
      </c>
      <c r="S67" s="224">
        <v>44927</v>
      </c>
      <c r="T67" s="224" t="s">
        <v>495</v>
      </c>
      <c r="U67" s="222" t="s">
        <v>326</v>
      </c>
      <c r="V67" s="222" t="s">
        <v>486</v>
      </c>
      <c r="W67" s="223">
        <v>0</v>
      </c>
      <c r="X67" s="223" t="s">
        <v>486</v>
      </c>
      <c r="Y67" s="223" t="s">
        <v>486</v>
      </c>
      <c r="Z67" s="222" t="s">
        <v>486</v>
      </c>
      <c r="AA67" s="222" t="s">
        <v>486</v>
      </c>
      <c r="AB67" s="222" t="s">
        <v>662</v>
      </c>
      <c r="AC67" s="223">
        <v>1</v>
      </c>
      <c r="AD67" s="225">
        <v>1</v>
      </c>
      <c r="AE67" s="226">
        <f>+Tabla3[[#This Row],[Avance cuantitativo
II trimestre]]/Tabla3[[#This Row],[Programación  meta
II trimestre ]]</f>
        <v>1</v>
      </c>
      <c r="AF67" s="227" t="s">
        <v>797</v>
      </c>
      <c r="AG67" s="227" t="s">
        <v>638</v>
      </c>
      <c r="AH67" s="222" t="s">
        <v>486</v>
      </c>
      <c r="AI67" s="223">
        <v>0</v>
      </c>
      <c r="AJ67" s="220"/>
      <c r="AK67" s="106"/>
      <c r="AL67" s="106"/>
      <c r="AM67" s="106"/>
      <c r="AN67" s="106" t="s">
        <v>662</v>
      </c>
      <c r="AO67" s="107">
        <v>1</v>
      </c>
      <c r="AP67" s="106"/>
      <c r="AQ67" s="106"/>
      <c r="AR67" s="106"/>
      <c r="AS67" s="106"/>
      <c r="AT67" s="108"/>
      <c r="AU67" s="107">
        <v>2</v>
      </c>
      <c r="AV67" s="107" t="s">
        <v>490</v>
      </c>
      <c r="AW67" s="109" t="s">
        <v>490</v>
      </c>
      <c r="AX67" s="106"/>
    </row>
    <row r="68" spans="2:50" s="80" customFormat="1" ht="12" x14ac:dyDescent="0.2">
      <c r="B68" s="222" t="s">
        <v>312</v>
      </c>
      <c r="C68" s="222" t="s">
        <v>33</v>
      </c>
      <c r="D68" s="222" t="s">
        <v>20</v>
      </c>
      <c r="E68" s="222" t="s">
        <v>670</v>
      </c>
      <c r="F68" s="222" t="s">
        <v>104</v>
      </c>
      <c r="G68" s="222" t="s">
        <v>221</v>
      </c>
      <c r="H68" s="222" t="s">
        <v>55</v>
      </c>
      <c r="I68" s="222" t="s">
        <v>83</v>
      </c>
      <c r="J68" s="222" t="s">
        <v>264</v>
      </c>
      <c r="K68" s="222" t="s">
        <v>257</v>
      </c>
      <c r="L68" s="222" t="s">
        <v>671</v>
      </c>
      <c r="M68" s="223">
        <v>54</v>
      </c>
      <c r="N68" s="222" t="s">
        <v>798</v>
      </c>
      <c r="O68" s="223">
        <v>2</v>
      </c>
      <c r="P68" s="222" t="s">
        <v>45</v>
      </c>
      <c r="Q68" s="222" t="s">
        <v>799</v>
      </c>
      <c r="R68" s="222" t="s">
        <v>748</v>
      </c>
      <c r="S68" s="224">
        <v>44927</v>
      </c>
      <c r="T68" s="224" t="s">
        <v>495</v>
      </c>
      <c r="U68" s="222" t="s">
        <v>326</v>
      </c>
      <c r="V68" s="222" t="s">
        <v>486</v>
      </c>
      <c r="W68" s="223">
        <v>0</v>
      </c>
      <c r="X68" s="223" t="s">
        <v>486</v>
      </c>
      <c r="Y68" s="223" t="s">
        <v>486</v>
      </c>
      <c r="Z68" s="222" t="s">
        <v>486</v>
      </c>
      <c r="AA68" s="222" t="s">
        <v>486</v>
      </c>
      <c r="AB68" s="222" t="s">
        <v>749</v>
      </c>
      <c r="AC68" s="223">
        <v>1</v>
      </c>
      <c r="AD68" s="225">
        <v>1</v>
      </c>
      <c r="AE68" s="226">
        <f>+Tabla3[[#This Row],[Avance cuantitativo
II trimestre]]/Tabla3[[#This Row],[Programación  meta
II trimestre ]]</f>
        <v>1</v>
      </c>
      <c r="AF68" s="227" t="s">
        <v>800</v>
      </c>
      <c r="AG68" s="227" t="s">
        <v>638</v>
      </c>
      <c r="AH68" s="222" t="s">
        <v>486</v>
      </c>
      <c r="AI68" s="223">
        <v>0</v>
      </c>
      <c r="AJ68" s="220"/>
      <c r="AK68" s="106"/>
      <c r="AL68" s="106"/>
      <c r="AM68" s="106"/>
      <c r="AN68" s="106" t="s">
        <v>749</v>
      </c>
      <c r="AO68" s="107">
        <v>1</v>
      </c>
      <c r="AP68" s="106"/>
      <c r="AQ68" s="106"/>
      <c r="AR68" s="106"/>
      <c r="AS68" s="106"/>
      <c r="AT68" s="108"/>
      <c r="AU68" s="107">
        <v>2</v>
      </c>
      <c r="AV68" s="107" t="s">
        <v>490</v>
      </c>
      <c r="AW68" s="109" t="s">
        <v>490</v>
      </c>
      <c r="AX68" s="106"/>
    </row>
    <row r="69" spans="2:50" s="80" customFormat="1" ht="12" x14ac:dyDescent="0.2">
      <c r="B69" s="222" t="s">
        <v>320</v>
      </c>
      <c r="C69" s="222" t="s">
        <v>48</v>
      </c>
      <c r="D69" s="222" t="s">
        <v>65</v>
      </c>
      <c r="E69" s="222" t="s">
        <v>336</v>
      </c>
      <c r="F69" s="222" t="s">
        <v>93</v>
      </c>
      <c r="G69" s="222" t="s">
        <v>221</v>
      </c>
      <c r="H69" s="222" t="s">
        <v>40</v>
      </c>
      <c r="I69" s="222" t="s">
        <v>222</v>
      </c>
      <c r="J69" s="222" t="s">
        <v>403</v>
      </c>
      <c r="K69" s="222" t="s">
        <v>257</v>
      </c>
      <c r="L69" s="222" t="s">
        <v>225</v>
      </c>
      <c r="M69" s="223">
        <v>55</v>
      </c>
      <c r="N69" s="222" t="s">
        <v>801</v>
      </c>
      <c r="O69" s="223">
        <v>2</v>
      </c>
      <c r="P69" s="222" t="s">
        <v>45</v>
      </c>
      <c r="Q69" s="222" t="s">
        <v>802</v>
      </c>
      <c r="R69" s="222" t="s">
        <v>661</v>
      </c>
      <c r="S69" s="224">
        <v>44927</v>
      </c>
      <c r="T69" s="224" t="s">
        <v>495</v>
      </c>
      <c r="U69" s="222" t="s">
        <v>281</v>
      </c>
      <c r="V69" s="222" t="s">
        <v>486</v>
      </c>
      <c r="W69" s="223">
        <v>0</v>
      </c>
      <c r="X69" s="223" t="s">
        <v>486</v>
      </c>
      <c r="Y69" s="223" t="s">
        <v>486</v>
      </c>
      <c r="Z69" s="222" t="s">
        <v>486</v>
      </c>
      <c r="AA69" s="222" t="s">
        <v>486</v>
      </c>
      <c r="AB69" s="222" t="s">
        <v>662</v>
      </c>
      <c r="AC69" s="223">
        <v>1</v>
      </c>
      <c r="AD69" s="225">
        <v>1</v>
      </c>
      <c r="AE69" s="226">
        <f>+Tabla3[[#This Row],[Avance cuantitativo
II trimestre]]/Tabla3[[#This Row],[Programación  meta
II trimestre ]]</f>
        <v>1</v>
      </c>
      <c r="AF69" s="227" t="s">
        <v>803</v>
      </c>
      <c r="AG69" s="227" t="s">
        <v>638</v>
      </c>
      <c r="AH69" s="222" t="s">
        <v>486</v>
      </c>
      <c r="AI69" s="223">
        <v>0</v>
      </c>
      <c r="AJ69" s="220"/>
      <c r="AK69" s="106"/>
      <c r="AL69" s="106"/>
      <c r="AM69" s="106"/>
      <c r="AN69" s="106" t="s">
        <v>662</v>
      </c>
      <c r="AO69" s="107">
        <v>1</v>
      </c>
      <c r="AP69" s="106"/>
      <c r="AQ69" s="106"/>
      <c r="AR69" s="106"/>
      <c r="AS69" s="106"/>
      <c r="AT69" s="108"/>
      <c r="AU69" s="107">
        <v>2</v>
      </c>
      <c r="AV69" s="107" t="s">
        <v>490</v>
      </c>
      <c r="AW69" s="109" t="s">
        <v>490</v>
      </c>
      <c r="AX69" s="106"/>
    </row>
    <row r="70" spans="2:50" s="80" customFormat="1" ht="12" x14ac:dyDescent="0.2">
      <c r="B70" s="222" t="s">
        <v>312</v>
      </c>
      <c r="C70" s="222" t="s">
        <v>33</v>
      </c>
      <c r="D70" s="222" t="s">
        <v>20</v>
      </c>
      <c r="E70" s="222" t="s">
        <v>670</v>
      </c>
      <c r="F70" s="222" t="s">
        <v>104</v>
      </c>
      <c r="G70" s="222" t="s">
        <v>221</v>
      </c>
      <c r="H70" s="222" t="s">
        <v>55</v>
      </c>
      <c r="I70" s="222" t="s">
        <v>83</v>
      </c>
      <c r="J70" s="222" t="s">
        <v>264</v>
      </c>
      <c r="K70" s="222" t="s">
        <v>257</v>
      </c>
      <c r="L70" s="222" t="s">
        <v>671</v>
      </c>
      <c r="M70" s="223">
        <v>56</v>
      </c>
      <c r="N70" s="222" t="s">
        <v>804</v>
      </c>
      <c r="O70" s="223">
        <v>2</v>
      </c>
      <c r="P70" s="222" t="s">
        <v>45</v>
      </c>
      <c r="Q70" s="222" t="s">
        <v>805</v>
      </c>
      <c r="R70" s="222" t="s">
        <v>748</v>
      </c>
      <c r="S70" s="224">
        <v>44927</v>
      </c>
      <c r="T70" s="224" t="s">
        <v>495</v>
      </c>
      <c r="U70" s="222" t="s">
        <v>281</v>
      </c>
      <c r="V70" s="222" t="s">
        <v>486</v>
      </c>
      <c r="W70" s="223">
        <v>0</v>
      </c>
      <c r="X70" s="223" t="s">
        <v>486</v>
      </c>
      <c r="Y70" s="223" t="s">
        <v>486</v>
      </c>
      <c r="Z70" s="222" t="s">
        <v>486</v>
      </c>
      <c r="AA70" s="222" t="s">
        <v>486</v>
      </c>
      <c r="AB70" s="222" t="s">
        <v>749</v>
      </c>
      <c r="AC70" s="223">
        <v>1</v>
      </c>
      <c r="AD70" s="225">
        <v>1</v>
      </c>
      <c r="AE70" s="226">
        <f>+Tabla3[[#This Row],[Avance cuantitativo
II trimestre]]/Tabla3[[#This Row],[Programación  meta
II trimestre ]]</f>
        <v>1</v>
      </c>
      <c r="AF70" s="227" t="s">
        <v>806</v>
      </c>
      <c r="AG70" s="227" t="s">
        <v>638</v>
      </c>
      <c r="AH70" s="222" t="s">
        <v>486</v>
      </c>
      <c r="AI70" s="223">
        <v>0</v>
      </c>
      <c r="AJ70" s="220"/>
      <c r="AK70" s="106"/>
      <c r="AL70" s="106"/>
      <c r="AM70" s="106"/>
      <c r="AN70" s="106" t="s">
        <v>749</v>
      </c>
      <c r="AO70" s="107">
        <v>1</v>
      </c>
      <c r="AP70" s="106"/>
      <c r="AQ70" s="106"/>
      <c r="AR70" s="106"/>
      <c r="AS70" s="106"/>
      <c r="AT70" s="108"/>
      <c r="AU70" s="107">
        <v>2</v>
      </c>
      <c r="AV70" s="107" t="s">
        <v>490</v>
      </c>
      <c r="AW70" s="109" t="s">
        <v>490</v>
      </c>
      <c r="AX70" s="106"/>
    </row>
    <row r="71" spans="2:50" s="80" customFormat="1" ht="12" x14ac:dyDescent="0.2">
      <c r="B71" s="222" t="s">
        <v>320</v>
      </c>
      <c r="C71" s="222" t="s">
        <v>48</v>
      </c>
      <c r="D71" s="222" t="s">
        <v>65</v>
      </c>
      <c r="E71" s="222" t="s">
        <v>336</v>
      </c>
      <c r="F71" s="222" t="s">
        <v>93</v>
      </c>
      <c r="G71" s="222" t="s">
        <v>221</v>
      </c>
      <c r="H71" s="222" t="s">
        <v>40</v>
      </c>
      <c r="I71" s="222" t="s">
        <v>222</v>
      </c>
      <c r="J71" s="222" t="s">
        <v>403</v>
      </c>
      <c r="K71" s="222" t="s">
        <v>257</v>
      </c>
      <c r="L71" s="222" t="s">
        <v>225</v>
      </c>
      <c r="M71" s="223">
        <v>57</v>
      </c>
      <c r="N71" s="222" t="s">
        <v>807</v>
      </c>
      <c r="O71" s="223">
        <v>2</v>
      </c>
      <c r="P71" s="222" t="s">
        <v>45</v>
      </c>
      <c r="Q71" s="222" t="s">
        <v>808</v>
      </c>
      <c r="R71" s="222" t="s">
        <v>661</v>
      </c>
      <c r="S71" s="224">
        <v>44927</v>
      </c>
      <c r="T71" s="224" t="s">
        <v>495</v>
      </c>
      <c r="U71" s="222" t="s">
        <v>329</v>
      </c>
      <c r="V71" s="222" t="s">
        <v>486</v>
      </c>
      <c r="W71" s="223">
        <v>0</v>
      </c>
      <c r="X71" s="223" t="s">
        <v>486</v>
      </c>
      <c r="Y71" s="223" t="s">
        <v>486</v>
      </c>
      <c r="Z71" s="222" t="s">
        <v>486</v>
      </c>
      <c r="AA71" s="222" t="s">
        <v>486</v>
      </c>
      <c r="AB71" s="222" t="s">
        <v>662</v>
      </c>
      <c r="AC71" s="223">
        <v>1</v>
      </c>
      <c r="AD71" s="225">
        <v>1</v>
      </c>
      <c r="AE71" s="226">
        <f>+Tabla3[[#This Row],[Avance cuantitativo
II trimestre]]/Tabla3[[#This Row],[Programación  meta
II trimestre ]]</f>
        <v>1</v>
      </c>
      <c r="AF71" s="227" t="s">
        <v>809</v>
      </c>
      <c r="AG71" s="227" t="s">
        <v>638</v>
      </c>
      <c r="AH71" s="222" t="s">
        <v>486</v>
      </c>
      <c r="AI71" s="223">
        <v>0</v>
      </c>
      <c r="AJ71" s="220"/>
      <c r="AK71" s="106"/>
      <c r="AL71" s="106"/>
      <c r="AM71" s="106"/>
      <c r="AN71" s="106" t="s">
        <v>662</v>
      </c>
      <c r="AO71" s="107">
        <v>1</v>
      </c>
      <c r="AP71" s="106"/>
      <c r="AQ71" s="106"/>
      <c r="AR71" s="106"/>
      <c r="AS71" s="106"/>
      <c r="AT71" s="108"/>
      <c r="AU71" s="107">
        <v>2</v>
      </c>
      <c r="AV71" s="107" t="s">
        <v>490</v>
      </c>
      <c r="AW71" s="109" t="s">
        <v>490</v>
      </c>
      <c r="AX71" s="106"/>
    </row>
    <row r="72" spans="2:50" s="80" customFormat="1" ht="12" x14ac:dyDescent="0.2">
      <c r="B72" s="222" t="s">
        <v>312</v>
      </c>
      <c r="C72" s="222" t="s">
        <v>33</v>
      </c>
      <c r="D72" s="222" t="s">
        <v>20</v>
      </c>
      <c r="E72" s="222" t="s">
        <v>670</v>
      </c>
      <c r="F72" s="222" t="s">
        <v>104</v>
      </c>
      <c r="G72" s="222" t="s">
        <v>221</v>
      </c>
      <c r="H72" s="222" t="s">
        <v>55</v>
      </c>
      <c r="I72" s="222" t="s">
        <v>83</v>
      </c>
      <c r="J72" s="222" t="s">
        <v>264</v>
      </c>
      <c r="K72" s="222" t="s">
        <v>257</v>
      </c>
      <c r="L72" s="222" t="s">
        <v>671</v>
      </c>
      <c r="M72" s="223">
        <v>58</v>
      </c>
      <c r="N72" s="222" t="s">
        <v>810</v>
      </c>
      <c r="O72" s="223">
        <v>2</v>
      </c>
      <c r="P72" s="222" t="s">
        <v>45</v>
      </c>
      <c r="Q72" s="222" t="s">
        <v>811</v>
      </c>
      <c r="R72" s="222" t="s">
        <v>748</v>
      </c>
      <c r="S72" s="224">
        <v>44927</v>
      </c>
      <c r="T72" s="224" t="s">
        <v>495</v>
      </c>
      <c r="U72" s="222" t="s">
        <v>329</v>
      </c>
      <c r="V72" s="222" t="s">
        <v>486</v>
      </c>
      <c r="W72" s="223">
        <v>0</v>
      </c>
      <c r="X72" s="223" t="s">
        <v>486</v>
      </c>
      <c r="Y72" s="223" t="s">
        <v>486</v>
      </c>
      <c r="Z72" s="222" t="s">
        <v>486</v>
      </c>
      <c r="AA72" s="222" t="s">
        <v>486</v>
      </c>
      <c r="AB72" s="222" t="s">
        <v>749</v>
      </c>
      <c r="AC72" s="223">
        <v>1</v>
      </c>
      <c r="AD72" s="225">
        <v>1</v>
      </c>
      <c r="AE72" s="226">
        <f>+Tabla3[[#This Row],[Avance cuantitativo
II trimestre]]/Tabla3[[#This Row],[Programación  meta
II trimestre ]]</f>
        <v>1</v>
      </c>
      <c r="AF72" s="227" t="s">
        <v>812</v>
      </c>
      <c r="AG72" s="227" t="s">
        <v>638</v>
      </c>
      <c r="AH72" s="222" t="s">
        <v>486</v>
      </c>
      <c r="AI72" s="223">
        <v>0</v>
      </c>
      <c r="AJ72" s="220"/>
      <c r="AK72" s="106"/>
      <c r="AL72" s="106"/>
      <c r="AM72" s="106"/>
      <c r="AN72" s="106" t="s">
        <v>749</v>
      </c>
      <c r="AO72" s="107">
        <v>1</v>
      </c>
      <c r="AP72" s="106"/>
      <c r="AQ72" s="106"/>
      <c r="AR72" s="106"/>
      <c r="AS72" s="106"/>
      <c r="AT72" s="108"/>
      <c r="AU72" s="107">
        <v>2</v>
      </c>
      <c r="AV72" s="107" t="s">
        <v>490</v>
      </c>
      <c r="AW72" s="109" t="s">
        <v>490</v>
      </c>
      <c r="AX72" s="106"/>
    </row>
    <row r="73" spans="2:50" s="80" customFormat="1" ht="12" x14ac:dyDescent="0.2">
      <c r="B73" s="222" t="s">
        <v>320</v>
      </c>
      <c r="C73" s="222" t="s">
        <v>48</v>
      </c>
      <c r="D73" s="222" t="s">
        <v>65</v>
      </c>
      <c r="E73" s="222" t="s">
        <v>336</v>
      </c>
      <c r="F73" s="222" t="s">
        <v>93</v>
      </c>
      <c r="G73" s="222" t="s">
        <v>221</v>
      </c>
      <c r="H73" s="222" t="s">
        <v>40</v>
      </c>
      <c r="I73" s="222" t="s">
        <v>222</v>
      </c>
      <c r="J73" s="222" t="s">
        <v>403</v>
      </c>
      <c r="K73" s="222" t="s">
        <v>257</v>
      </c>
      <c r="L73" s="222" t="s">
        <v>225</v>
      </c>
      <c r="M73" s="223">
        <v>59</v>
      </c>
      <c r="N73" s="222" t="s">
        <v>813</v>
      </c>
      <c r="O73" s="223">
        <v>2</v>
      </c>
      <c r="P73" s="222" t="s">
        <v>45</v>
      </c>
      <c r="Q73" s="222" t="s">
        <v>814</v>
      </c>
      <c r="R73" s="222" t="s">
        <v>661</v>
      </c>
      <c r="S73" s="224">
        <v>44927</v>
      </c>
      <c r="T73" s="224" t="s">
        <v>495</v>
      </c>
      <c r="U73" s="222" t="s">
        <v>296</v>
      </c>
      <c r="V73" s="222" t="s">
        <v>486</v>
      </c>
      <c r="W73" s="223">
        <v>0</v>
      </c>
      <c r="X73" s="223" t="s">
        <v>486</v>
      </c>
      <c r="Y73" s="223" t="s">
        <v>486</v>
      </c>
      <c r="Z73" s="222" t="s">
        <v>486</v>
      </c>
      <c r="AA73" s="222" t="s">
        <v>486</v>
      </c>
      <c r="AB73" s="222" t="s">
        <v>662</v>
      </c>
      <c r="AC73" s="223">
        <v>1</v>
      </c>
      <c r="AD73" s="225">
        <v>1</v>
      </c>
      <c r="AE73" s="226">
        <f>+Tabla3[[#This Row],[Avance cuantitativo
II trimestre]]/Tabla3[[#This Row],[Programación  meta
II trimestre ]]</f>
        <v>1</v>
      </c>
      <c r="AF73" s="227" t="s">
        <v>815</v>
      </c>
      <c r="AG73" s="227" t="s">
        <v>638</v>
      </c>
      <c r="AH73" s="222" t="s">
        <v>486</v>
      </c>
      <c r="AI73" s="223">
        <v>0</v>
      </c>
      <c r="AJ73" s="220"/>
      <c r="AK73" s="106"/>
      <c r="AL73" s="106"/>
      <c r="AM73" s="106"/>
      <c r="AN73" s="106" t="s">
        <v>662</v>
      </c>
      <c r="AO73" s="107">
        <v>1</v>
      </c>
      <c r="AP73" s="106"/>
      <c r="AQ73" s="106"/>
      <c r="AR73" s="106"/>
      <c r="AS73" s="106"/>
      <c r="AT73" s="108"/>
      <c r="AU73" s="107">
        <v>2</v>
      </c>
      <c r="AV73" s="107" t="s">
        <v>490</v>
      </c>
      <c r="AW73" s="109" t="s">
        <v>490</v>
      </c>
      <c r="AX73" s="106"/>
    </row>
    <row r="74" spans="2:50" s="80" customFormat="1" ht="12" x14ac:dyDescent="0.2">
      <c r="B74" s="222" t="s">
        <v>312</v>
      </c>
      <c r="C74" s="222" t="s">
        <v>33</v>
      </c>
      <c r="D74" s="222" t="s">
        <v>20</v>
      </c>
      <c r="E74" s="222" t="s">
        <v>670</v>
      </c>
      <c r="F74" s="222" t="s">
        <v>104</v>
      </c>
      <c r="G74" s="222" t="s">
        <v>221</v>
      </c>
      <c r="H74" s="222" t="s">
        <v>55</v>
      </c>
      <c r="I74" s="222" t="s">
        <v>83</v>
      </c>
      <c r="J74" s="222" t="s">
        <v>264</v>
      </c>
      <c r="K74" s="222" t="s">
        <v>257</v>
      </c>
      <c r="L74" s="222" t="s">
        <v>671</v>
      </c>
      <c r="M74" s="223">
        <v>60</v>
      </c>
      <c r="N74" s="222" t="s">
        <v>816</v>
      </c>
      <c r="O74" s="223">
        <v>2</v>
      </c>
      <c r="P74" s="222" t="s">
        <v>45</v>
      </c>
      <c r="Q74" s="222" t="s">
        <v>817</v>
      </c>
      <c r="R74" s="222" t="s">
        <v>748</v>
      </c>
      <c r="S74" s="224">
        <v>44927</v>
      </c>
      <c r="T74" s="224" t="s">
        <v>495</v>
      </c>
      <c r="U74" s="222" t="s">
        <v>296</v>
      </c>
      <c r="V74" s="222" t="s">
        <v>486</v>
      </c>
      <c r="W74" s="223">
        <v>0</v>
      </c>
      <c r="X74" s="223" t="s">
        <v>486</v>
      </c>
      <c r="Y74" s="223" t="s">
        <v>486</v>
      </c>
      <c r="Z74" s="222" t="s">
        <v>486</v>
      </c>
      <c r="AA74" s="222" t="s">
        <v>486</v>
      </c>
      <c r="AB74" s="222" t="s">
        <v>749</v>
      </c>
      <c r="AC74" s="223">
        <v>1</v>
      </c>
      <c r="AD74" s="225">
        <v>1</v>
      </c>
      <c r="AE74" s="226">
        <f>+Tabla3[[#This Row],[Avance cuantitativo
II trimestre]]/Tabla3[[#This Row],[Programación  meta
II trimestre ]]</f>
        <v>1</v>
      </c>
      <c r="AF74" s="227" t="s">
        <v>818</v>
      </c>
      <c r="AG74" s="227" t="s">
        <v>638</v>
      </c>
      <c r="AH74" s="222" t="s">
        <v>486</v>
      </c>
      <c r="AI74" s="223">
        <v>0</v>
      </c>
      <c r="AJ74" s="220"/>
      <c r="AK74" s="106"/>
      <c r="AL74" s="106"/>
      <c r="AM74" s="106"/>
      <c r="AN74" s="106" t="s">
        <v>749</v>
      </c>
      <c r="AO74" s="107">
        <v>1</v>
      </c>
      <c r="AP74" s="106"/>
      <c r="AQ74" s="106"/>
      <c r="AR74" s="106"/>
      <c r="AS74" s="106"/>
      <c r="AT74" s="108"/>
      <c r="AU74" s="107">
        <v>2</v>
      </c>
      <c r="AV74" s="107" t="s">
        <v>490</v>
      </c>
      <c r="AW74" s="109" t="s">
        <v>490</v>
      </c>
      <c r="AX74" s="106"/>
    </row>
    <row r="75" spans="2:50" s="80" customFormat="1" ht="12" x14ac:dyDescent="0.2">
      <c r="B75" s="222" t="s">
        <v>320</v>
      </c>
      <c r="C75" s="222" t="s">
        <v>48</v>
      </c>
      <c r="D75" s="222" t="s">
        <v>65</v>
      </c>
      <c r="E75" s="222" t="s">
        <v>336</v>
      </c>
      <c r="F75" s="222" t="s">
        <v>93</v>
      </c>
      <c r="G75" s="222" t="s">
        <v>221</v>
      </c>
      <c r="H75" s="222" t="s">
        <v>40</v>
      </c>
      <c r="I75" s="222" t="s">
        <v>222</v>
      </c>
      <c r="J75" s="222" t="s">
        <v>403</v>
      </c>
      <c r="K75" s="222" t="s">
        <v>257</v>
      </c>
      <c r="L75" s="222" t="s">
        <v>225</v>
      </c>
      <c r="M75" s="223">
        <v>61</v>
      </c>
      <c r="N75" s="222" t="s">
        <v>819</v>
      </c>
      <c r="O75" s="223">
        <v>2</v>
      </c>
      <c r="P75" s="222" t="s">
        <v>45</v>
      </c>
      <c r="Q75" s="222" t="s">
        <v>820</v>
      </c>
      <c r="R75" s="222" t="s">
        <v>661</v>
      </c>
      <c r="S75" s="224">
        <v>44927</v>
      </c>
      <c r="T75" s="224" t="s">
        <v>495</v>
      </c>
      <c r="U75" s="222" t="s">
        <v>300</v>
      </c>
      <c r="V75" s="222" t="s">
        <v>486</v>
      </c>
      <c r="W75" s="223">
        <v>0</v>
      </c>
      <c r="X75" s="223" t="s">
        <v>486</v>
      </c>
      <c r="Y75" s="223" t="s">
        <v>486</v>
      </c>
      <c r="Z75" s="222" t="s">
        <v>486</v>
      </c>
      <c r="AA75" s="222" t="s">
        <v>486</v>
      </c>
      <c r="AB75" s="222" t="s">
        <v>662</v>
      </c>
      <c r="AC75" s="223">
        <v>1</v>
      </c>
      <c r="AD75" s="225">
        <v>1</v>
      </c>
      <c r="AE75" s="226">
        <f>+Tabla3[[#This Row],[Avance cuantitativo
II trimestre]]/Tabla3[[#This Row],[Programación  meta
II trimestre ]]</f>
        <v>1</v>
      </c>
      <c r="AF75" s="227" t="s">
        <v>821</v>
      </c>
      <c r="AG75" s="227" t="s">
        <v>638</v>
      </c>
      <c r="AH75" s="222" t="s">
        <v>486</v>
      </c>
      <c r="AI75" s="223">
        <v>0</v>
      </c>
      <c r="AJ75" s="220"/>
      <c r="AK75" s="106"/>
      <c r="AL75" s="106"/>
      <c r="AM75" s="106"/>
      <c r="AN75" s="106" t="s">
        <v>662</v>
      </c>
      <c r="AO75" s="107">
        <v>1</v>
      </c>
      <c r="AP75" s="106"/>
      <c r="AQ75" s="106"/>
      <c r="AR75" s="106"/>
      <c r="AS75" s="106"/>
      <c r="AT75" s="108"/>
      <c r="AU75" s="107">
        <v>2</v>
      </c>
      <c r="AV75" s="107" t="s">
        <v>490</v>
      </c>
      <c r="AW75" s="109" t="s">
        <v>490</v>
      </c>
      <c r="AX75" s="106"/>
    </row>
    <row r="76" spans="2:50" s="80" customFormat="1" ht="12" x14ac:dyDescent="0.2">
      <c r="B76" s="222" t="s">
        <v>312</v>
      </c>
      <c r="C76" s="222" t="s">
        <v>33</v>
      </c>
      <c r="D76" s="222" t="s">
        <v>20</v>
      </c>
      <c r="E76" s="222" t="s">
        <v>670</v>
      </c>
      <c r="F76" s="222" t="s">
        <v>104</v>
      </c>
      <c r="G76" s="222" t="s">
        <v>221</v>
      </c>
      <c r="H76" s="222" t="s">
        <v>55</v>
      </c>
      <c r="I76" s="222" t="s">
        <v>83</v>
      </c>
      <c r="J76" s="222" t="s">
        <v>264</v>
      </c>
      <c r="K76" s="222" t="s">
        <v>257</v>
      </c>
      <c r="L76" s="222" t="s">
        <v>671</v>
      </c>
      <c r="M76" s="223">
        <v>62</v>
      </c>
      <c r="N76" s="222" t="s">
        <v>822</v>
      </c>
      <c r="O76" s="223">
        <v>2</v>
      </c>
      <c r="P76" s="222" t="s">
        <v>45</v>
      </c>
      <c r="Q76" s="222" t="s">
        <v>823</v>
      </c>
      <c r="R76" s="222" t="s">
        <v>748</v>
      </c>
      <c r="S76" s="224">
        <v>44927</v>
      </c>
      <c r="T76" s="224" t="s">
        <v>495</v>
      </c>
      <c r="U76" s="222" t="s">
        <v>300</v>
      </c>
      <c r="V76" s="222" t="s">
        <v>486</v>
      </c>
      <c r="W76" s="223">
        <v>0</v>
      </c>
      <c r="X76" s="223" t="s">
        <v>486</v>
      </c>
      <c r="Y76" s="223" t="s">
        <v>486</v>
      </c>
      <c r="Z76" s="222" t="s">
        <v>486</v>
      </c>
      <c r="AA76" s="222" t="s">
        <v>486</v>
      </c>
      <c r="AB76" s="222" t="s">
        <v>749</v>
      </c>
      <c r="AC76" s="223">
        <v>1</v>
      </c>
      <c r="AD76" s="225">
        <v>1</v>
      </c>
      <c r="AE76" s="226">
        <f>+Tabla3[[#This Row],[Avance cuantitativo
II trimestre]]/Tabla3[[#This Row],[Programación  meta
II trimestre ]]</f>
        <v>1</v>
      </c>
      <c r="AF76" s="227" t="s">
        <v>824</v>
      </c>
      <c r="AG76" s="227" t="s">
        <v>638</v>
      </c>
      <c r="AH76" s="222" t="s">
        <v>486</v>
      </c>
      <c r="AI76" s="223">
        <v>0</v>
      </c>
      <c r="AJ76" s="220"/>
      <c r="AK76" s="106"/>
      <c r="AL76" s="106"/>
      <c r="AM76" s="106"/>
      <c r="AN76" s="106" t="s">
        <v>749</v>
      </c>
      <c r="AO76" s="107">
        <v>1</v>
      </c>
      <c r="AP76" s="106"/>
      <c r="AQ76" s="106"/>
      <c r="AR76" s="106"/>
      <c r="AS76" s="106"/>
      <c r="AT76" s="108"/>
      <c r="AU76" s="107">
        <v>2</v>
      </c>
      <c r="AV76" s="107" t="s">
        <v>490</v>
      </c>
      <c r="AW76" s="109" t="s">
        <v>490</v>
      </c>
      <c r="AX76" s="106"/>
    </row>
    <row r="77" spans="2:50" s="80" customFormat="1" ht="12" x14ac:dyDescent="0.2">
      <c r="B77" s="222" t="s">
        <v>320</v>
      </c>
      <c r="C77" s="222" t="s">
        <v>48</v>
      </c>
      <c r="D77" s="222" t="s">
        <v>65</v>
      </c>
      <c r="E77" s="222" t="s">
        <v>336</v>
      </c>
      <c r="F77" s="222" t="s">
        <v>93</v>
      </c>
      <c r="G77" s="222" t="s">
        <v>221</v>
      </c>
      <c r="H77" s="222" t="s">
        <v>40</v>
      </c>
      <c r="I77" s="222" t="s">
        <v>222</v>
      </c>
      <c r="J77" s="222" t="s">
        <v>403</v>
      </c>
      <c r="K77" s="222" t="s">
        <v>257</v>
      </c>
      <c r="L77" s="222" t="s">
        <v>225</v>
      </c>
      <c r="M77" s="223">
        <v>63</v>
      </c>
      <c r="N77" s="222" t="s">
        <v>825</v>
      </c>
      <c r="O77" s="223">
        <v>2</v>
      </c>
      <c r="P77" s="222" t="s">
        <v>45</v>
      </c>
      <c r="Q77" s="222" t="s">
        <v>826</v>
      </c>
      <c r="R77" s="222" t="s">
        <v>661</v>
      </c>
      <c r="S77" s="224">
        <v>44927</v>
      </c>
      <c r="T77" s="224" t="s">
        <v>495</v>
      </c>
      <c r="U77" s="222" t="s">
        <v>335</v>
      </c>
      <c r="V77" s="222" t="s">
        <v>486</v>
      </c>
      <c r="W77" s="223">
        <v>0</v>
      </c>
      <c r="X77" s="223" t="s">
        <v>486</v>
      </c>
      <c r="Y77" s="223" t="s">
        <v>486</v>
      </c>
      <c r="Z77" s="222" t="s">
        <v>486</v>
      </c>
      <c r="AA77" s="222" t="s">
        <v>486</v>
      </c>
      <c r="AB77" s="222" t="s">
        <v>662</v>
      </c>
      <c r="AC77" s="223">
        <v>1</v>
      </c>
      <c r="AD77" s="225">
        <v>1</v>
      </c>
      <c r="AE77" s="226">
        <f>+Tabla3[[#This Row],[Avance cuantitativo
II trimestre]]/Tabla3[[#This Row],[Programación  meta
II trimestre ]]</f>
        <v>1</v>
      </c>
      <c r="AF77" s="227" t="s">
        <v>827</v>
      </c>
      <c r="AG77" s="227" t="s">
        <v>638</v>
      </c>
      <c r="AH77" s="222" t="s">
        <v>486</v>
      </c>
      <c r="AI77" s="223">
        <v>0</v>
      </c>
      <c r="AJ77" s="220"/>
      <c r="AK77" s="106"/>
      <c r="AL77" s="106"/>
      <c r="AM77" s="106"/>
      <c r="AN77" s="106" t="s">
        <v>662</v>
      </c>
      <c r="AO77" s="107">
        <v>1</v>
      </c>
      <c r="AP77" s="106"/>
      <c r="AQ77" s="106"/>
      <c r="AR77" s="106"/>
      <c r="AS77" s="106"/>
      <c r="AT77" s="108"/>
      <c r="AU77" s="107">
        <v>2</v>
      </c>
      <c r="AV77" s="107" t="s">
        <v>490</v>
      </c>
      <c r="AW77" s="109" t="s">
        <v>490</v>
      </c>
      <c r="AX77" s="106"/>
    </row>
    <row r="78" spans="2:50" s="80" customFormat="1" ht="12" x14ac:dyDescent="0.2">
      <c r="B78" s="222" t="s">
        <v>312</v>
      </c>
      <c r="C78" s="222" t="s">
        <v>33</v>
      </c>
      <c r="D78" s="222" t="s">
        <v>20</v>
      </c>
      <c r="E78" s="222" t="s">
        <v>670</v>
      </c>
      <c r="F78" s="222" t="s">
        <v>104</v>
      </c>
      <c r="G78" s="222" t="s">
        <v>221</v>
      </c>
      <c r="H78" s="222" t="s">
        <v>55</v>
      </c>
      <c r="I78" s="222" t="s">
        <v>83</v>
      </c>
      <c r="J78" s="222" t="s">
        <v>264</v>
      </c>
      <c r="K78" s="222" t="s">
        <v>257</v>
      </c>
      <c r="L78" s="222" t="s">
        <v>671</v>
      </c>
      <c r="M78" s="223">
        <v>64</v>
      </c>
      <c r="N78" s="222" t="s">
        <v>828</v>
      </c>
      <c r="O78" s="223">
        <v>2</v>
      </c>
      <c r="P78" s="222" t="s">
        <v>45</v>
      </c>
      <c r="Q78" s="222" t="s">
        <v>829</v>
      </c>
      <c r="R78" s="222" t="s">
        <v>748</v>
      </c>
      <c r="S78" s="224">
        <v>44927</v>
      </c>
      <c r="T78" s="224" t="s">
        <v>495</v>
      </c>
      <c r="U78" s="222" t="s">
        <v>335</v>
      </c>
      <c r="V78" s="222" t="s">
        <v>486</v>
      </c>
      <c r="W78" s="223">
        <v>0</v>
      </c>
      <c r="X78" s="223" t="s">
        <v>486</v>
      </c>
      <c r="Y78" s="223" t="s">
        <v>486</v>
      </c>
      <c r="Z78" s="222" t="s">
        <v>486</v>
      </c>
      <c r="AA78" s="222" t="s">
        <v>486</v>
      </c>
      <c r="AB78" s="222" t="s">
        <v>749</v>
      </c>
      <c r="AC78" s="223">
        <v>1</v>
      </c>
      <c r="AD78" s="225">
        <v>1</v>
      </c>
      <c r="AE78" s="226">
        <f>+Tabla3[[#This Row],[Avance cuantitativo
II trimestre]]/Tabla3[[#This Row],[Programación  meta
II trimestre ]]</f>
        <v>1</v>
      </c>
      <c r="AF78" s="227" t="s">
        <v>830</v>
      </c>
      <c r="AG78" s="227" t="s">
        <v>638</v>
      </c>
      <c r="AH78" s="222" t="s">
        <v>486</v>
      </c>
      <c r="AI78" s="223">
        <v>0</v>
      </c>
      <c r="AJ78" s="220"/>
      <c r="AK78" s="106"/>
      <c r="AL78" s="106"/>
      <c r="AM78" s="106"/>
      <c r="AN78" s="106" t="s">
        <v>749</v>
      </c>
      <c r="AO78" s="107">
        <v>1</v>
      </c>
      <c r="AP78" s="106"/>
      <c r="AQ78" s="106"/>
      <c r="AR78" s="106"/>
      <c r="AS78" s="106"/>
      <c r="AT78" s="108"/>
      <c r="AU78" s="107">
        <v>2</v>
      </c>
      <c r="AV78" s="107" t="s">
        <v>490</v>
      </c>
      <c r="AW78" s="109" t="s">
        <v>490</v>
      </c>
      <c r="AX78" s="106"/>
    </row>
    <row r="79" spans="2:50" s="80" customFormat="1" ht="12" x14ac:dyDescent="0.2">
      <c r="B79" s="222" t="s">
        <v>320</v>
      </c>
      <c r="C79" s="222" t="s">
        <v>48</v>
      </c>
      <c r="D79" s="222" t="s">
        <v>65</v>
      </c>
      <c r="E79" s="222" t="s">
        <v>336</v>
      </c>
      <c r="F79" s="222" t="s">
        <v>93</v>
      </c>
      <c r="G79" s="222" t="s">
        <v>221</v>
      </c>
      <c r="H79" s="222" t="s">
        <v>40</v>
      </c>
      <c r="I79" s="222" t="s">
        <v>222</v>
      </c>
      <c r="J79" s="222" t="s">
        <v>403</v>
      </c>
      <c r="K79" s="222" t="s">
        <v>257</v>
      </c>
      <c r="L79" s="222" t="s">
        <v>225</v>
      </c>
      <c r="M79" s="223">
        <v>65</v>
      </c>
      <c r="N79" s="222" t="s">
        <v>831</v>
      </c>
      <c r="O79" s="223">
        <v>2</v>
      </c>
      <c r="P79" s="222" t="s">
        <v>45</v>
      </c>
      <c r="Q79" s="222" t="s">
        <v>832</v>
      </c>
      <c r="R79" s="222" t="s">
        <v>661</v>
      </c>
      <c r="S79" s="224">
        <v>44927</v>
      </c>
      <c r="T79" s="224" t="s">
        <v>495</v>
      </c>
      <c r="U79" s="222" t="s">
        <v>304</v>
      </c>
      <c r="V79" s="222" t="s">
        <v>486</v>
      </c>
      <c r="W79" s="223">
        <v>0</v>
      </c>
      <c r="X79" s="223" t="s">
        <v>486</v>
      </c>
      <c r="Y79" s="223" t="s">
        <v>486</v>
      </c>
      <c r="Z79" s="222" t="s">
        <v>486</v>
      </c>
      <c r="AA79" s="222" t="s">
        <v>486</v>
      </c>
      <c r="AB79" s="222" t="s">
        <v>662</v>
      </c>
      <c r="AC79" s="223">
        <v>1</v>
      </c>
      <c r="AD79" s="225">
        <v>1</v>
      </c>
      <c r="AE79" s="226">
        <f>+Tabla3[[#This Row],[Avance cuantitativo
II trimestre]]/Tabla3[[#This Row],[Programación  meta
II trimestre ]]</f>
        <v>1</v>
      </c>
      <c r="AF79" s="227" t="s">
        <v>833</v>
      </c>
      <c r="AG79" s="227" t="s">
        <v>489</v>
      </c>
      <c r="AH79" s="222" t="s">
        <v>486</v>
      </c>
      <c r="AI79" s="223">
        <v>0</v>
      </c>
      <c r="AJ79" s="220"/>
      <c r="AK79" s="106"/>
      <c r="AL79" s="106"/>
      <c r="AM79" s="106"/>
      <c r="AN79" s="106" t="s">
        <v>662</v>
      </c>
      <c r="AO79" s="107">
        <v>1</v>
      </c>
      <c r="AP79" s="106"/>
      <c r="AQ79" s="106"/>
      <c r="AR79" s="106"/>
      <c r="AS79" s="106"/>
      <c r="AT79" s="108"/>
      <c r="AU79" s="107">
        <v>2</v>
      </c>
      <c r="AV79" s="107" t="s">
        <v>490</v>
      </c>
      <c r="AW79" s="109" t="s">
        <v>490</v>
      </c>
      <c r="AX79" s="106"/>
    </row>
    <row r="80" spans="2:50" s="80" customFormat="1" ht="12" x14ac:dyDescent="0.2">
      <c r="B80" s="222" t="s">
        <v>312</v>
      </c>
      <c r="C80" s="222" t="s">
        <v>33</v>
      </c>
      <c r="D80" s="222" t="s">
        <v>20</v>
      </c>
      <c r="E80" s="222" t="s">
        <v>670</v>
      </c>
      <c r="F80" s="222" t="s">
        <v>104</v>
      </c>
      <c r="G80" s="222" t="s">
        <v>221</v>
      </c>
      <c r="H80" s="222" t="s">
        <v>55</v>
      </c>
      <c r="I80" s="222" t="s">
        <v>83</v>
      </c>
      <c r="J80" s="222" t="s">
        <v>264</v>
      </c>
      <c r="K80" s="222" t="s">
        <v>257</v>
      </c>
      <c r="L80" s="222" t="s">
        <v>671</v>
      </c>
      <c r="M80" s="223">
        <v>66</v>
      </c>
      <c r="N80" s="222" t="s">
        <v>834</v>
      </c>
      <c r="O80" s="223">
        <v>2</v>
      </c>
      <c r="P80" s="222" t="s">
        <v>45</v>
      </c>
      <c r="Q80" s="222" t="s">
        <v>835</v>
      </c>
      <c r="R80" s="222" t="s">
        <v>748</v>
      </c>
      <c r="S80" s="224">
        <v>44927</v>
      </c>
      <c r="T80" s="224" t="s">
        <v>495</v>
      </c>
      <c r="U80" s="222" t="s">
        <v>304</v>
      </c>
      <c r="V80" s="222" t="s">
        <v>486</v>
      </c>
      <c r="W80" s="223">
        <v>0</v>
      </c>
      <c r="X80" s="223" t="s">
        <v>486</v>
      </c>
      <c r="Y80" s="223" t="s">
        <v>486</v>
      </c>
      <c r="Z80" s="222" t="s">
        <v>486</v>
      </c>
      <c r="AA80" s="222" t="s">
        <v>486</v>
      </c>
      <c r="AB80" s="222" t="s">
        <v>749</v>
      </c>
      <c r="AC80" s="223">
        <v>1</v>
      </c>
      <c r="AD80" s="225">
        <v>1</v>
      </c>
      <c r="AE80" s="226">
        <f>+Tabla3[[#This Row],[Avance cuantitativo
II trimestre]]/Tabla3[[#This Row],[Programación  meta
II trimestre ]]</f>
        <v>1</v>
      </c>
      <c r="AF80" s="227" t="s">
        <v>836</v>
      </c>
      <c r="AG80" s="227" t="s">
        <v>837</v>
      </c>
      <c r="AH80" s="222" t="s">
        <v>486</v>
      </c>
      <c r="AI80" s="223">
        <v>0</v>
      </c>
      <c r="AJ80" s="220"/>
      <c r="AK80" s="106"/>
      <c r="AL80" s="106"/>
      <c r="AM80" s="106"/>
      <c r="AN80" s="106" t="s">
        <v>749</v>
      </c>
      <c r="AO80" s="107">
        <v>1</v>
      </c>
      <c r="AP80" s="106"/>
      <c r="AQ80" s="106"/>
      <c r="AR80" s="106"/>
      <c r="AS80" s="106"/>
      <c r="AT80" s="108"/>
      <c r="AU80" s="107">
        <v>2</v>
      </c>
      <c r="AV80" s="107" t="s">
        <v>490</v>
      </c>
      <c r="AW80" s="109" t="s">
        <v>490</v>
      </c>
      <c r="AX80" s="106"/>
    </row>
    <row r="81" spans="1:52" s="80" customFormat="1" ht="12" x14ac:dyDescent="0.2">
      <c r="B81" s="222" t="s">
        <v>320</v>
      </c>
      <c r="C81" s="222" t="s">
        <v>48</v>
      </c>
      <c r="D81" s="222" t="s">
        <v>65</v>
      </c>
      <c r="E81" s="222" t="s">
        <v>336</v>
      </c>
      <c r="F81" s="222" t="s">
        <v>93</v>
      </c>
      <c r="G81" s="222" t="s">
        <v>221</v>
      </c>
      <c r="H81" s="222" t="s">
        <v>40</v>
      </c>
      <c r="I81" s="222" t="s">
        <v>222</v>
      </c>
      <c r="J81" s="222" t="s">
        <v>403</v>
      </c>
      <c r="K81" s="222" t="s">
        <v>257</v>
      </c>
      <c r="L81" s="222" t="s">
        <v>225</v>
      </c>
      <c r="M81" s="223">
        <v>67</v>
      </c>
      <c r="N81" s="222" t="s">
        <v>838</v>
      </c>
      <c r="O81" s="223">
        <v>2</v>
      </c>
      <c r="P81" s="222" t="s">
        <v>45</v>
      </c>
      <c r="Q81" s="222" t="s">
        <v>839</v>
      </c>
      <c r="R81" s="222" t="s">
        <v>661</v>
      </c>
      <c r="S81" s="224">
        <v>44927</v>
      </c>
      <c r="T81" s="224" t="s">
        <v>495</v>
      </c>
      <c r="U81" s="222" t="s">
        <v>311</v>
      </c>
      <c r="V81" s="222" t="s">
        <v>486</v>
      </c>
      <c r="W81" s="223">
        <v>0</v>
      </c>
      <c r="X81" s="223" t="s">
        <v>486</v>
      </c>
      <c r="Y81" s="223" t="s">
        <v>486</v>
      </c>
      <c r="Z81" s="222" t="s">
        <v>486</v>
      </c>
      <c r="AA81" s="222" t="s">
        <v>486</v>
      </c>
      <c r="AB81" s="222" t="s">
        <v>662</v>
      </c>
      <c r="AC81" s="223">
        <v>1</v>
      </c>
      <c r="AD81" s="225">
        <v>1</v>
      </c>
      <c r="AE81" s="226">
        <f>+Tabla3[[#This Row],[Avance cuantitativo
II trimestre]]/Tabla3[[#This Row],[Programación  meta
II trimestre ]]</f>
        <v>1</v>
      </c>
      <c r="AF81" s="227" t="s">
        <v>840</v>
      </c>
      <c r="AG81" s="227" t="s">
        <v>837</v>
      </c>
      <c r="AH81" s="222" t="s">
        <v>486</v>
      </c>
      <c r="AI81" s="223">
        <v>0</v>
      </c>
      <c r="AJ81" s="220"/>
      <c r="AK81" s="106"/>
      <c r="AL81" s="106"/>
      <c r="AM81" s="106"/>
      <c r="AN81" s="106" t="s">
        <v>662</v>
      </c>
      <c r="AO81" s="107">
        <v>1</v>
      </c>
      <c r="AP81" s="106"/>
      <c r="AQ81" s="106"/>
      <c r="AR81" s="106"/>
      <c r="AS81" s="106"/>
      <c r="AT81" s="108"/>
      <c r="AU81" s="107">
        <v>2</v>
      </c>
      <c r="AV81" s="107" t="s">
        <v>490</v>
      </c>
      <c r="AW81" s="109" t="s">
        <v>490</v>
      </c>
      <c r="AX81" s="106"/>
    </row>
    <row r="82" spans="1:52" s="80" customFormat="1" ht="12" x14ac:dyDescent="0.2">
      <c r="B82" s="222" t="s">
        <v>312</v>
      </c>
      <c r="C82" s="222" t="s">
        <v>33</v>
      </c>
      <c r="D82" s="222" t="s">
        <v>20</v>
      </c>
      <c r="E82" s="222" t="s">
        <v>670</v>
      </c>
      <c r="F82" s="222" t="s">
        <v>104</v>
      </c>
      <c r="G82" s="222" t="s">
        <v>221</v>
      </c>
      <c r="H82" s="222" t="s">
        <v>55</v>
      </c>
      <c r="I82" s="222" t="s">
        <v>83</v>
      </c>
      <c r="J82" s="222" t="s">
        <v>264</v>
      </c>
      <c r="K82" s="222" t="s">
        <v>257</v>
      </c>
      <c r="L82" s="222" t="s">
        <v>671</v>
      </c>
      <c r="M82" s="223">
        <v>68</v>
      </c>
      <c r="N82" s="222" t="s">
        <v>841</v>
      </c>
      <c r="O82" s="223">
        <v>2</v>
      </c>
      <c r="P82" s="222" t="s">
        <v>45</v>
      </c>
      <c r="Q82" s="222" t="s">
        <v>842</v>
      </c>
      <c r="R82" s="222" t="s">
        <v>748</v>
      </c>
      <c r="S82" s="224">
        <v>44927</v>
      </c>
      <c r="T82" s="224" t="s">
        <v>495</v>
      </c>
      <c r="U82" s="222" t="s">
        <v>311</v>
      </c>
      <c r="V82" s="222" t="s">
        <v>486</v>
      </c>
      <c r="W82" s="223">
        <v>0</v>
      </c>
      <c r="X82" s="223" t="s">
        <v>486</v>
      </c>
      <c r="Y82" s="223" t="s">
        <v>486</v>
      </c>
      <c r="Z82" s="222" t="s">
        <v>486</v>
      </c>
      <c r="AA82" s="222" t="s">
        <v>486</v>
      </c>
      <c r="AB82" s="222" t="s">
        <v>749</v>
      </c>
      <c r="AC82" s="223">
        <v>1</v>
      </c>
      <c r="AD82" s="225">
        <v>1</v>
      </c>
      <c r="AE82" s="226">
        <f>+Tabla3[[#This Row],[Avance cuantitativo
II trimestre]]/Tabla3[[#This Row],[Programación  meta
II trimestre ]]</f>
        <v>1</v>
      </c>
      <c r="AF82" s="227" t="s">
        <v>843</v>
      </c>
      <c r="AG82" s="227" t="s">
        <v>837</v>
      </c>
      <c r="AH82" s="222" t="s">
        <v>486</v>
      </c>
      <c r="AI82" s="223">
        <v>0</v>
      </c>
      <c r="AJ82" s="220"/>
      <c r="AK82" s="106"/>
      <c r="AL82" s="106"/>
      <c r="AM82" s="106"/>
      <c r="AN82" s="106" t="s">
        <v>749</v>
      </c>
      <c r="AO82" s="107">
        <v>1</v>
      </c>
      <c r="AP82" s="106"/>
      <c r="AQ82" s="106"/>
      <c r="AR82" s="106"/>
      <c r="AS82" s="106"/>
      <c r="AT82" s="108"/>
      <c r="AU82" s="107">
        <v>2</v>
      </c>
      <c r="AV82" s="107" t="s">
        <v>490</v>
      </c>
      <c r="AW82" s="109" t="s">
        <v>490</v>
      </c>
      <c r="AX82" s="106"/>
    </row>
    <row r="83" spans="1:52" s="80" customFormat="1" ht="12" x14ac:dyDescent="0.2">
      <c r="B83" s="222" t="s">
        <v>305</v>
      </c>
      <c r="C83" s="222" t="s">
        <v>48</v>
      </c>
      <c r="D83" s="222" t="s">
        <v>65</v>
      </c>
      <c r="E83" s="222" t="s">
        <v>844</v>
      </c>
      <c r="F83" s="222" t="s">
        <v>167</v>
      </c>
      <c r="G83" s="222" t="s">
        <v>167</v>
      </c>
      <c r="H83" s="222" t="s">
        <v>25</v>
      </c>
      <c r="I83" s="222" t="s">
        <v>138</v>
      </c>
      <c r="J83" s="222" t="s">
        <v>363</v>
      </c>
      <c r="K83" s="222" t="s">
        <v>206</v>
      </c>
      <c r="L83" s="222" t="s">
        <v>225</v>
      </c>
      <c r="M83" s="223">
        <v>69</v>
      </c>
      <c r="N83" s="222" t="s">
        <v>845</v>
      </c>
      <c r="O83" s="223">
        <v>4</v>
      </c>
      <c r="P83" s="222" t="s">
        <v>45</v>
      </c>
      <c r="Q83" s="222" t="s">
        <v>846</v>
      </c>
      <c r="R83" s="222" t="s">
        <v>847</v>
      </c>
      <c r="S83" s="224">
        <v>44928</v>
      </c>
      <c r="T83" s="224" t="s">
        <v>495</v>
      </c>
      <c r="U83" s="222" t="s">
        <v>132</v>
      </c>
      <c r="V83" s="222" t="s">
        <v>848</v>
      </c>
      <c r="W83" s="223">
        <v>1</v>
      </c>
      <c r="X83" s="223">
        <v>1</v>
      </c>
      <c r="Y83" s="228">
        <f t="shared" ref="Y83:Y91" si="3">+(X83/W83)</f>
        <v>1</v>
      </c>
      <c r="Z83" s="222" t="s">
        <v>849</v>
      </c>
      <c r="AA83" s="222" t="s">
        <v>522</v>
      </c>
      <c r="AB83" s="222" t="s">
        <v>848</v>
      </c>
      <c r="AC83" s="223">
        <v>1</v>
      </c>
      <c r="AD83" s="225">
        <v>1</v>
      </c>
      <c r="AE83" s="226">
        <f>+Tabla3[[#This Row],[Avance cuantitativo
II trimestre]]/Tabla3[[#This Row],[Programación  meta
II trimestre ]]</f>
        <v>1</v>
      </c>
      <c r="AF83" s="227" t="s">
        <v>850</v>
      </c>
      <c r="AG83" s="227" t="s">
        <v>489</v>
      </c>
      <c r="AH83" s="222" t="s">
        <v>848</v>
      </c>
      <c r="AI83" s="223">
        <v>1</v>
      </c>
      <c r="AJ83" s="220"/>
      <c r="AK83" s="106"/>
      <c r="AL83" s="106"/>
      <c r="AM83" s="106"/>
      <c r="AN83" s="106" t="s">
        <v>848</v>
      </c>
      <c r="AO83" s="107">
        <v>1</v>
      </c>
      <c r="AP83" s="106"/>
      <c r="AQ83" s="106"/>
      <c r="AR83" s="106"/>
      <c r="AS83" s="106"/>
      <c r="AT83" s="108"/>
      <c r="AU83" s="107">
        <v>4</v>
      </c>
      <c r="AV83" s="110">
        <f>(Tabla3[[#This Row],[Avance cuantitativo I trimestre]]/AU83)</f>
        <v>0.25</v>
      </c>
      <c r="AW83" s="109">
        <f t="shared" ref="AW83:AW91" si="4">+AV83*100</f>
        <v>25</v>
      </c>
      <c r="AX83" s="106"/>
    </row>
    <row r="84" spans="1:52" s="80" customFormat="1" ht="12" x14ac:dyDescent="0.2">
      <c r="B84" s="222" t="s">
        <v>305</v>
      </c>
      <c r="C84" s="222" t="s">
        <v>48</v>
      </c>
      <c r="D84" s="222" t="s">
        <v>65</v>
      </c>
      <c r="E84" s="222" t="s">
        <v>844</v>
      </c>
      <c r="F84" s="222" t="s">
        <v>167</v>
      </c>
      <c r="G84" s="222" t="s">
        <v>167</v>
      </c>
      <c r="H84" s="222" t="s">
        <v>25</v>
      </c>
      <c r="I84" s="222" t="s">
        <v>851</v>
      </c>
      <c r="J84" s="222" t="s">
        <v>357</v>
      </c>
      <c r="K84" s="222" t="s">
        <v>232</v>
      </c>
      <c r="L84" s="222" t="s">
        <v>225</v>
      </c>
      <c r="M84" s="223">
        <v>70</v>
      </c>
      <c r="N84" s="222" t="s">
        <v>852</v>
      </c>
      <c r="O84" s="223">
        <v>4</v>
      </c>
      <c r="P84" s="222" t="s">
        <v>45</v>
      </c>
      <c r="Q84" s="222" t="s">
        <v>853</v>
      </c>
      <c r="R84" s="222" t="s">
        <v>854</v>
      </c>
      <c r="S84" s="224">
        <v>44928</v>
      </c>
      <c r="T84" s="224" t="s">
        <v>495</v>
      </c>
      <c r="U84" s="222" t="s">
        <v>132</v>
      </c>
      <c r="V84" s="222" t="s">
        <v>848</v>
      </c>
      <c r="W84" s="223">
        <v>1</v>
      </c>
      <c r="X84" s="223">
        <v>1</v>
      </c>
      <c r="Y84" s="228">
        <f t="shared" si="3"/>
        <v>1</v>
      </c>
      <c r="Z84" s="222" t="s">
        <v>855</v>
      </c>
      <c r="AA84" s="222" t="s">
        <v>522</v>
      </c>
      <c r="AB84" s="222" t="s">
        <v>848</v>
      </c>
      <c r="AC84" s="223">
        <v>1</v>
      </c>
      <c r="AD84" s="225">
        <v>1</v>
      </c>
      <c r="AE84" s="226">
        <f>+Tabla3[[#This Row],[Avance cuantitativo
II trimestre]]/Tabla3[[#This Row],[Programación  meta
II trimestre ]]</f>
        <v>1</v>
      </c>
      <c r="AF84" s="227" t="s">
        <v>856</v>
      </c>
      <c r="AG84" s="227" t="s">
        <v>489</v>
      </c>
      <c r="AH84" s="222" t="s">
        <v>848</v>
      </c>
      <c r="AI84" s="223">
        <v>1</v>
      </c>
      <c r="AJ84" s="220"/>
      <c r="AK84" s="106"/>
      <c r="AL84" s="106"/>
      <c r="AM84" s="106"/>
      <c r="AN84" s="106" t="s">
        <v>848</v>
      </c>
      <c r="AO84" s="107">
        <v>1</v>
      </c>
      <c r="AP84" s="106"/>
      <c r="AQ84" s="106"/>
      <c r="AR84" s="106"/>
      <c r="AS84" s="106"/>
      <c r="AT84" s="108"/>
      <c r="AU84" s="107">
        <v>4</v>
      </c>
      <c r="AV84" s="110">
        <f>(Tabla3[[#This Row],[Avance cuantitativo I trimestre]]/AU84)</f>
        <v>0.25</v>
      </c>
      <c r="AW84" s="109">
        <f t="shared" si="4"/>
        <v>25</v>
      </c>
      <c r="AX84" s="106"/>
    </row>
    <row r="85" spans="1:52" s="80" customFormat="1" ht="12" x14ac:dyDescent="0.2">
      <c r="B85" s="222" t="s">
        <v>305</v>
      </c>
      <c r="C85" s="222" t="s">
        <v>48</v>
      </c>
      <c r="D85" s="222" t="s">
        <v>65</v>
      </c>
      <c r="E85" s="222" t="s">
        <v>572</v>
      </c>
      <c r="F85" s="222" t="s">
        <v>93</v>
      </c>
      <c r="G85" s="222" t="s">
        <v>195</v>
      </c>
      <c r="H85" s="222" t="s">
        <v>25</v>
      </c>
      <c r="I85" s="222" t="s">
        <v>138</v>
      </c>
      <c r="J85" s="222" t="s">
        <v>357</v>
      </c>
      <c r="K85" s="222" t="s">
        <v>257</v>
      </c>
      <c r="L85" s="222" t="s">
        <v>225</v>
      </c>
      <c r="M85" s="223">
        <v>71</v>
      </c>
      <c r="N85" s="222" t="s">
        <v>857</v>
      </c>
      <c r="O85" s="228">
        <v>1</v>
      </c>
      <c r="P85" s="222" t="s">
        <v>30</v>
      </c>
      <c r="Q85" s="222" t="s">
        <v>858</v>
      </c>
      <c r="R85" s="222" t="s">
        <v>859</v>
      </c>
      <c r="S85" s="224">
        <v>44927</v>
      </c>
      <c r="T85" s="224" t="s">
        <v>495</v>
      </c>
      <c r="U85" s="222" t="s">
        <v>132</v>
      </c>
      <c r="V85" s="222" t="s">
        <v>860</v>
      </c>
      <c r="W85" s="228">
        <v>1</v>
      </c>
      <c r="X85" s="238">
        <v>1</v>
      </c>
      <c r="Y85" s="228">
        <f t="shared" si="3"/>
        <v>1</v>
      </c>
      <c r="Z85" s="222" t="s">
        <v>861</v>
      </c>
      <c r="AA85" s="222" t="s">
        <v>862</v>
      </c>
      <c r="AB85" s="222" t="s">
        <v>860</v>
      </c>
      <c r="AC85" s="228">
        <v>1</v>
      </c>
      <c r="AD85" s="240">
        <v>1</v>
      </c>
      <c r="AE85" s="226">
        <f>+Tabla3[[#This Row],[Avance cuantitativo
II trimestre]]/Tabla3[[#This Row],[Programación  meta
II trimestre ]]</f>
        <v>1</v>
      </c>
      <c r="AF85" s="227" t="s">
        <v>863</v>
      </c>
      <c r="AG85" s="227" t="s">
        <v>864</v>
      </c>
      <c r="AH85" s="222" t="s">
        <v>860</v>
      </c>
      <c r="AI85" s="228">
        <v>1</v>
      </c>
      <c r="AJ85" s="220"/>
      <c r="AK85" s="106"/>
      <c r="AL85" s="106"/>
      <c r="AM85" s="106"/>
      <c r="AN85" s="106" t="s">
        <v>860</v>
      </c>
      <c r="AO85" s="78">
        <v>1</v>
      </c>
      <c r="AP85" s="106"/>
      <c r="AQ85" s="106"/>
      <c r="AR85" s="106"/>
      <c r="AS85" s="106"/>
      <c r="AT85" s="108"/>
      <c r="AU85" s="107">
        <v>4</v>
      </c>
      <c r="AV85" s="110">
        <f>(Tabla3[[#This Row],[Avance cuantitativo I trimestre]]/AU85)</f>
        <v>0.25</v>
      </c>
      <c r="AW85" s="109">
        <f t="shared" si="4"/>
        <v>25</v>
      </c>
      <c r="AX85" s="106"/>
      <c r="AZ85" s="219"/>
    </row>
    <row r="86" spans="1:52" s="80" customFormat="1" ht="12" x14ac:dyDescent="0.2">
      <c r="B86" s="222" t="s">
        <v>305</v>
      </c>
      <c r="C86" s="222" t="s">
        <v>48</v>
      </c>
      <c r="D86" s="222" t="s">
        <v>65</v>
      </c>
      <c r="E86" s="222" t="s">
        <v>572</v>
      </c>
      <c r="F86" s="222" t="s">
        <v>93</v>
      </c>
      <c r="G86" s="222" t="s">
        <v>195</v>
      </c>
      <c r="H86" s="222" t="s">
        <v>25</v>
      </c>
      <c r="I86" s="222" t="s">
        <v>138</v>
      </c>
      <c r="J86" s="222" t="s">
        <v>357</v>
      </c>
      <c r="K86" s="222" t="s">
        <v>257</v>
      </c>
      <c r="L86" s="222" t="s">
        <v>225</v>
      </c>
      <c r="M86" s="223">
        <v>72</v>
      </c>
      <c r="N86" s="222" t="s">
        <v>865</v>
      </c>
      <c r="O86" s="223">
        <v>4</v>
      </c>
      <c r="P86" s="222" t="s">
        <v>45</v>
      </c>
      <c r="Q86" s="222" t="s">
        <v>866</v>
      </c>
      <c r="R86" s="222" t="s">
        <v>867</v>
      </c>
      <c r="S86" s="224">
        <v>44927</v>
      </c>
      <c r="T86" s="224" t="s">
        <v>495</v>
      </c>
      <c r="U86" s="222" t="s">
        <v>132</v>
      </c>
      <c r="V86" s="222" t="s">
        <v>868</v>
      </c>
      <c r="W86" s="223">
        <v>1</v>
      </c>
      <c r="X86" s="223">
        <v>1</v>
      </c>
      <c r="Y86" s="228">
        <f t="shared" si="3"/>
        <v>1</v>
      </c>
      <c r="Z86" s="222" t="s">
        <v>869</v>
      </c>
      <c r="AA86" s="222" t="s">
        <v>522</v>
      </c>
      <c r="AB86" s="222" t="s">
        <v>868</v>
      </c>
      <c r="AC86" s="223">
        <v>1</v>
      </c>
      <c r="AD86" s="225">
        <v>1</v>
      </c>
      <c r="AE86" s="226">
        <f>+Tabla3[[#This Row],[Avance cuantitativo
II trimestre]]/Tabla3[[#This Row],[Programación  meta
II trimestre ]]</f>
        <v>1</v>
      </c>
      <c r="AF86" s="227" t="s">
        <v>870</v>
      </c>
      <c r="AG86" s="227" t="s">
        <v>489</v>
      </c>
      <c r="AH86" s="222" t="s">
        <v>868</v>
      </c>
      <c r="AI86" s="223">
        <v>1</v>
      </c>
      <c r="AJ86" s="220"/>
      <c r="AK86" s="106"/>
      <c r="AL86" s="106"/>
      <c r="AM86" s="106"/>
      <c r="AN86" s="106" t="s">
        <v>868</v>
      </c>
      <c r="AO86" s="107">
        <v>1</v>
      </c>
      <c r="AP86" s="106"/>
      <c r="AQ86" s="106"/>
      <c r="AR86" s="106"/>
      <c r="AS86" s="106"/>
      <c r="AT86" s="108"/>
      <c r="AU86" s="107">
        <v>4</v>
      </c>
      <c r="AV86" s="110">
        <f>(Tabla3[[#This Row],[Avance cuantitativo I trimestre]]/AU86)</f>
        <v>0.25</v>
      </c>
      <c r="AW86" s="109">
        <f t="shared" si="4"/>
        <v>25</v>
      </c>
      <c r="AX86" s="106"/>
    </row>
    <row r="87" spans="1:52" s="80" customFormat="1" ht="12" x14ac:dyDescent="0.2">
      <c r="B87" s="222" t="s">
        <v>305</v>
      </c>
      <c r="C87" s="222" t="s">
        <v>48</v>
      </c>
      <c r="D87" s="222" t="s">
        <v>65</v>
      </c>
      <c r="E87" s="222" t="s">
        <v>572</v>
      </c>
      <c r="F87" s="222" t="s">
        <v>93</v>
      </c>
      <c r="G87" s="222" t="s">
        <v>195</v>
      </c>
      <c r="H87" s="222" t="s">
        <v>25</v>
      </c>
      <c r="I87" s="222" t="s">
        <v>138</v>
      </c>
      <c r="J87" s="222" t="s">
        <v>357</v>
      </c>
      <c r="K87" s="222" t="s">
        <v>257</v>
      </c>
      <c r="L87" s="222" t="s">
        <v>225</v>
      </c>
      <c r="M87" s="223">
        <v>73</v>
      </c>
      <c r="N87" s="222" t="s">
        <v>871</v>
      </c>
      <c r="O87" s="228">
        <v>1</v>
      </c>
      <c r="P87" s="222" t="s">
        <v>30</v>
      </c>
      <c r="Q87" s="222" t="s">
        <v>872</v>
      </c>
      <c r="R87" s="222" t="s">
        <v>873</v>
      </c>
      <c r="S87" s="224">
        <v>44927</v>
      </c>
      <c r="T87" s="224" t="s">
        <v>495</v>
      </c>
      <c r="U87" s="222" t="s">
        <v>132</v>
      </c>
      <c r="V87" s="222" t="s">
        <v>874</v>
      </c>
      <c r="W87" s="228">
        <v>1</v>
      </c>
      <c r="X87" s="238">
        <v>1</v>
      </c>
      <c r="Y87" s="228">
        <f t="shared" si="3"/>
        <v>1</v>
      </c>
      <c r="Z87" s="222" t="s">
        <v>875</v>
      </c>
      <c r="AA87" s="222" t="s">
        <v>876</v>
      </c>
      <c r="AB87" s="222" t="s">
        <v>874</v>
      </c>
      <c r="AC87" s="228">
        <v>1</v>
      </c>
      <c r="AD87" s="240">
        <v>1</v>
      </c>
      <c r="AE87" s="226">
        <f>+Tabla3[[#This Row],[Avance cuantitativo
II trimestre]]/Tabla3[[#This Row],[Programación  meta
II trimestre ]]</f>
        <v>1</v>
      </c>
      <c r="AF87" s="227" t="s">
        <v>877</v>
      </c>
      <c r="AG87" s="227" t="s">
        <v>489</v>
      </c>
      <c r="AH87" s="222" t="s">
        <v>874</v>
      </c>
      <c r="AI87" s="228">
        <v>1</v>
      </c>
      <c r="AJ87" s="220"/>
      <c r="AK87" s="106"/>
      <c r="AL87" s="106"/>
      <c r="AM87" s="106"/>
      <c r="AN87" s="106" t="s">
        <v>874</v>
      </c>
      <c r="AO87" s="78">
        <v>1</v>
      </c>
      <c r="AP87" s="106"/>
      <c r="AQ87" s="106"/>
      <c r="AR87" s="106"/>
      <c r="AS87" s="106"/>
      <c r="AT87" s="108"/>
      <c r="AU87" s="107">
        <v>12</v>
      </c>
      <c r="AV87" s="110">
        <f>(Tabla3[[#This Row],[Avance cuantitativo I trimestre]]/AU87)</f>
        <v>8.3333333333333329E-2</v>
      </c>
      <c r="AW87" s="109">
        <f t="shared" si="4"/>
        <v>8.3333333333333321</v>
      </c>
      <c r="AX87" s="106"/>
    </row>
    <row r="88" spans="1:52" s="80" customFormat="1" ht="12" x14ac:dyDescent="0.2">
      <c r="B88" s="222" t="s">
        <v>209</v>
      </c>
      <c r="C88" s="222" t="s">
        <v>48</v>
      </c>
      <c r="D88" s="222" t="s">
        <v>65</v>
      </c>
      <c r="E88" s="222" t="s">
        <v>578</v>
      </c>
      <c r="F88" s="222" t="s">
        <v>68</v>
      </c>
      <c r="G88" s="222" t="s">
        <v>221</v>
      </c>
      <c r="H88" s="222" t="s">
        <v>25</v>
      </c>
      <c r="I88" s="222" t="s">
        <v>128</v>
      </c>
      <c r="J88" s="222" t="s">
        <v>348</v>
      </c>
      <c r="K88" s="222" t="s">
        <v>215</v>
      </c>
      <c r="L88" s="222" t="s">
        <v>225</v>
      </c>
      <c r="M88" s="223">
        <v>74</v>
      </c>
      <c r="N88" s="222" t="s">
        <v>878</v>
      </c>
      <c r="O88" s="223">
        <v>4</v>
      </c>
      <c r="P88" s="222" t="s">
        <v>45</v>
      </c>
      <c r="Q88" s="222" t="s">
        <v>879</v>
      </c>
      <c r="R88" s="222" t="s">
        <v>581</v>
      </c>
      <c r="S88" s="224">
        <v>44927</v>
      </c>
      <c r="T88" s="224">
        <v>45291</v>
      </c>
      <c r="U88" s="222" t="s">
        <v>277</v>
      </c>
      <c r="V88" s="222" t="s">
        <v>879</v>
      </c>
      <c r="W88" s="223">
        <v>1</v>
      </c>
      <c r="X88" s="223">
        <v>1</v>
      </c>
      <c r="Y88" s="228">
        <f t="shared" si="3"/>
        <v>1</v>
      </c>
      <c r="Z88" s="222" t="s">
        <v>880</v>
      </c>
      <c r="AA88" s="222" t="s">
        <v>522</v>
      </c>
      <c r="AB88" s="222" t="s">
        <v>879</v>
      </c>
      <c r="AC88" s="223">
        <v>1</v>
      </c>
      <c r="AD88" s="225">
        <v>1</v>
      </c>
      <c r="AE88" s="226">
        <f>+Tabla3[[#This Row],[Avance cuantitativo
II trimestre]]/Tabla3[[#This Row],[Programación  meta
II trimestre ]]</f>
        <v>1</v>
      </c>
      <c r="AF88" s="227" t="s">
        <v>881</v>
      </c>
      <c r="AG88" s="227" t="s">
        <v>489</v>
      </c>
      <c r="AH88" s="222" t="s">
        <v>879</v>
      </c>
      <c r="AI88" s="223">
        <v>1</v>
      </c>
      <c r="AJ88" s="220"/>
      <c r="AK88" s="106"/>
      <c r="AL88" s="106"/>
      <c r="AM88" s="106"/>
      <c r="AN88" s="106" t="s">
        <v>879</v>
      </c>
      <c r="AO88" s="107">
        <v>1</v>
      </c>
      <c r="AP88" s="106"/>
      <c r="AQ88" s="106"/>
      <c r="AR88" s="106"/>
      <c r="AS88" s="106"/>
      <c r="AT88" s="108"/>
      <c r="AU88" s="107">
        <v>4</v>
      </c>
      <c r="AV88" s="110">
        <f>(Tabla3[[#This Row],[Avance cuantitativo I trimestre]]/AU88)</f>
        <v>0.25</v>
      </c>
      <c r="AW88" s="109">
        <f t="shared" si="4"/>
        <v>25</v>
      </c>
      <c r="AX88" s="106"/>
    </row>
    <row r="89" spans="1:52" s="80" customFormat="1" ht="12.75" x14ac:dyDescent="0.2">
      <c r="B89" s="222" t="s">
        <v>305</v>
      </c>
      <c r="C89" s="222" t="s">
        <v>48</v>
      </c>
      <c r="D89" s="222" t="s">
        <v>65</v>
      </c>
      <c r="E89" s="222" t="s">
        <v>882</v>
      </c>
      <c r="F89" s="222" t="s">
        <v>81</v>
      </c>
      <c r="G89" s="222" t="s">
        <v>105</v>
      </c>
      <c r="H89" s="222" t="s">
        <v>25</v>
      </c>
      <c r="I89" s="222" t="s">
        <v>138</v>
      </c>
      <c r="J89" s="222" t="s">
        <v>360</v>
      </c>
      <c r="K89" s="222" t="s">
        <v>215</v>
      </c>
      <c r="L89" s="222" t="s">
        <v>225</v>
      </c>
      <c r="M89" s="223">
        <v>75</v>
      </c>
      <c r="N89" s="222" t="s">
        <v>883</v>
      </c>
      <c r="O89" s="223">
        <v>4</v>
      </c>
      <c r="P89" s="222" t="s">
        <v>45</v>
      </c>
      <c r="Q89" s="222" t="s">
        <v>884</v>
      </c>
      <c r="R89" s="222" t="s">
        <v>885</v>
      </c>
      <c r="S89" s="224">
        <v>44938</v>
      </c>
      <c r="T89" s="224" t="s">
        <v>495</v>
      </c>
      <c r="U89" s="222" t="s">
        <v>121</v>
      </c>
      <c r="V89" s="222" t="s">
        <v>886</v>
      </c>
      <c r="W89" s="223">
        <v>1</v>
      </c>
      <c r="X89" s="223">
        <v>1</v>
      </c>
      <c r="Y89" s="228">
        <f t="shared" si="3"/>
        <v>1</v>
      </c>
      <c r="Z89" s="241" t="s">
        <v>887</v>
      </c>
      <c r="AA89" s="222" t="s">
        <v>543</v>
      </c>
      <c r="AB89" s="222" t="s">
        <v>886</v>
      </c>
      <c r="AC89" s="223">
        <v>1</v>
      </c>
      <c r="AD89" s="242">
        <v>1</v>
      </c>
      <c r="AE89" s="226">
        <f>+Tabla3[[#This Row],[Avance cuantitativo
II trimestre]]/Tabla3[[#This Row],[Programación  meta
II trimestre ]]</f>
        <v>1</v>
      </c>
      <c r="AF89" s="227" t="s">
        <v>884</v>
      </c>
      <c r="AG89" s="227" t="s">
        <v>489</v>
      </c>
      <c r="AH89" s="222" t="s">
        <v>886</v>
      </c>
      <c r="AI89" s="223">
        <v>1</v>
      </c>
      <c r="AJ89" s="220"/>
      <c r="AK89" s="106"/>
      <c r="AL89" s="106"/>
      <c r="AM89" s="106"/>
      <c r="AN89" s="106" t="s">
        <v>886</v>
      </c>
      <c r="AO89" s="107">
        <v>1</v>
      </c>
      <c r="AP89" s="106"/>
      <c r="AQ89" s="106"/>
      <c r="AR89" s="106"/>
      <c r="AS89" s="106"/>
      <c r="AT89" s="108"/>
      <c r="AU89" s="107">
        <v>4</v>
      </c>
      <c r="AV89" s="110">
        <f>(Tabla3[[#This Row],[Avance cuantitativo I trimestre]]/AU89)</f>
        <v>0.25</v>
      </c>
      <c r="AW89" s="109">
        <f t="shared" si="4"/>
        <v>25</v>
      </c>
      <c r="AX89" s="106"/>
    </row>
    <row r="90" spans="1:52" s="80" customFormat="1" ht="12" x14ac:dyDescent="0.2">
      <c r="A90" s="80" t="s">
        <v>491</v>
      </c>
      <c r="B90" s="222" t="s">
        <v>320</v>
      </c>
      <c r="C90" s="222" t="s">
        <v>48</v>
      </c>
      <c r="D90" s="222" t="s">
        <v>65</v>
      </c>
      <c r="E90" s="222" t="s">
        <v>336</v>
      </c>
      <c r="F90" s="222" t="s">
        <v>186</v>
      </c>
      <c r="G90" s="222" t="s">
        <v>212</v>
      </c>
      <c r="H90" s="222" t="s">
        <v>25</v>
      </c>
      <c r="I90" s="222" t="s">
        <v>106</v>
      </c>
      <c r="J90" s="222" t="s">
        <v>325</v>
      </c>
      <c r="K90" s="222" t="s">
        <v>257</v>
      </c>
      <c r="L90" s="222" t="s">
        <v>233</v>
      </c>
      <c r="M90" s="223">
        <v>76</v>
      </c>
      <c r="N90" s="222" t="s">
        <v>888</v>
      </c>
      <c r="O90" s="228">
        <v>1</v>
      </c>
      <c r="P90" s="222" t="s">
        <v>30</v>
      </c>
      <c r="Q90" s="222" t="s">
        <v>889</v>
      </c>
      <c r="R90" s="222" t="s">
        <v>890</v>
      </c>
      <c r="S90" s="224">
        <v>44927</v>
      </c>
      <c r="T90" s="224" t="s">
        <v>495</v>
      </c>
      <c r="U90" s="222" t="s">
        <v>172</v>
      </c>
      <c r="V90" s="222" t="s">
        <v>891</v>
      </c>
      <c r="W90" s="228">
        <v>1</v>
      </c>
      <c r="X90" s="238">
        <v>1</v>
      </c>
      <c r="Y90" s="228">
        <f t="shared" si="3"/>
        <v>1</v>
      </c>
      <c r="Z90" s="222" t="s">
        <v>892</v>
      </c>
      <c r="AA90" s="222" t="s">
        <v>893</v>
      </c>
      <c r="AB90" s="222" t="s">
        <v>891</v>
      </c>
      <c r="AC90" s="228">
        <v>1</v>
      </c>
      <c r="AD90" s="240">
        <v>1</v>
      </c>
      <c r="AE90" s="226">
        <f>+Tabla3[[#This Row],[Avance cuantitativo
II trimestre]]/Tabla3[[#This Row],[Programación  meta
II trimestre ]]</f>
        <v>1</v>
      </c>
      <c r="AF90" s="243" t="s">
        <v>894</v>
      </c>
      <c r="AG90" s="227" t="s">
        <v>489</v>
      </c>
      <c r="AH90" s="222" t="s">
        <v>891</v>
      </c>
      <c r="AI90" s="228">
        <v>1</v>
      </c>
      <c r="AJ90" s="220"/>
      <c r="AK90" s="106"/>
      <c r="AL90" s="106"/>
      <c r="AM90" s="106"/>
      <c r="AN90" s="106" t="s">
        <v>891</v>
      </c>
      <c r="AO90" s="78">
        <v>1</v>
      </c>
      <c r="AP90" s="106"/>
      <c r="AQ90" s="106"/>
      <c r="AR90" s="106"/>
      <c r="AS90" s="106"/>
      <c r="AT90" s="108"/>
      <c r="AU90" s="107">
        <v>12</v>
      </c>
      <c r="AV90" s="110">
        <f>(Tabla3[[#This Row],[Avance cuantitativo I trimestre]]/AU90)</f>
        <v>8.3333333333333329E-2</v>
      </c>
      <c r="AW90" s="112">
        <f t="shared" si="4"/>
        <v>8.3333333333333321</v>
      </c>
      <c r="AX90" s="106"/>
    </row>
    <row r="91" spans="1:52" s="80" customFormat="1" ht="12" x14ac:dyDescent="0.2">
      <c r="A91" s="80" t="s">
        <v>491</v>
      </c>
      <c r="B91" s="222" t="s">
        <v>320</v>
      </c>
      <c r="C91" s="222" t="s">
        <v>48</v>
      </c>
      <c r="D91" s="222" t="s">
        <v>65</v>
      </c>
      <c r="E91" s="222" t="s">
        <v>336</v>
      </c>
      <c r="F91" s="222" t="s">
        <v>186</v>
      </c>
      <c r="G91" s="222" t="s">
        <v>212</v>
      </c>
      <c r="H91" s="222" t="s">
        <v>25</v>
      </c>
      <c r="I91" s="222" t="s">
        <v>106</v>
      </c>
      <c r="J91" s="222" t="s">
        <v>325</v>
      </c>
      <c r="K91" s="222" t="s">
        <v>257</v>
      </c>
      <c r="L91" s="222" t="s">
        <v>233</v>
      </c>
      <c r="M91" s="223">
        <v>77</v>
      </c>
      <c r="N91" s="222" t="s">
        <v>895</v>
      </c>
      <c r="O91" s="223">
        <v>2</v>
      </c>
      <c r="P91" s="222" t="s">
        <v>45</v>
      </c>
      <c r="Q91" s="222" t="s">
        <v>896</v>
      </c>
      <c r="R91" s="222" t="s">
        <v>897</v>
      </c>
      <c r="S91" s="224">
        <v>44927</v>
      </c>
      <c r="T91" s="224" t="s">
        <v>898</v>
      </c>
      <c r="U91" s="222" t="s">
        <v>172</v>
      </c>
      <c r="V91" s="222" t="s">
        <v>896</v>
      </c>
      <c r="W91" s="223">
        <v>1</v>
      </c>
      <c r="X91" s="223">
        <v>1</v>
      </c>
      <c r="Y91" s="228">
        <f t="shared" si="3"/>
        <v>1</v>
      </c>
      <c r="Z91" s="222" t="s">
        <v>899</v>
      </c>
      <c r="AA91" s="222" t="s">
        <v>522</v>
      </c>
      <c r="AB91" s="222" t="s">
        <v>486</v>
      </c>
      <c r="AC91" s="223">
        <v>0</v>
      </c>
      <c r="AD91" s="225"/>
      <c r="AE91" s="226"/>
      <c r="AF91" s="227" t="s">
        <v>900</v>
      </c>
      <c r="AG91" s="227"/>
      <c r="AH91" s="222" t="s">
        <v>896</v>
      </c>
      <c r="AI91" s="223">
        <v>1</v>
      </c>
      <c r="AJ91" s="220"/>
      <c r="AK91" s="106"/>
      <c r="AL91" s="106"/>
      <c r="AM91" s="106"/>
      <c r="AN91" s="106" t="s">
        <v>486</v>
      </c>
      <c r="AO91" s="107">
        <v>0</v>
      </c>
      <c r="AP91" s="106"/>
      <c r="AQ91" s="106"/>
      <c r="AR91" s="106"/>
      <c r="AS91" s="106"/>
      <c r="AT91" s="108"/>
      <c r="AU91" s="107">
        <v>2</v>
      </c>
      <c r="AV91" s="110">
        <f>(Tabla3[[#This Row],[Avance cuantitativo I trimestre]]/AU91)</f>
        <v>0.5</v>
      </c>
      <c r="AW91" s="109">
        <f t="shared" si="4"/>
        <v>50</v>
      </c>
      <c r="AX91" s="106"/>
    </row>
    <row r="92" spans="1:52" s="80" customFormat="1" ht="12" x14ac:dyDescent="0.2">
      <c r="A92" s="80" t="s">
        <v>491</v>
      </c>
      <c r="B92" s="222" t="s">
        <v>320</v>
      </c>
      <c r="C92" s="222" t="s">
        <v>48</v>
      </c>
      <c r="D92" s="222" t="s">
        <v>50</v>
      </c>
      <c r="E92" s="222" t="s">
        <v>901</v>
      </c>
      <c r="F92" s="222" t="s">
        <v>93</v>
      </c>
      <c r="G92" s="222" t="s">
        <v>69</v>
      </c>
      <c r="H92" s="222" t="s">
        <v>25</v>
      </c>
      <c r="I92" s="222" t="s">
        <v>106</v>
      </c>
      <c r="J92" s="222" t="s">
        <v>331</v>
      </c>
      <c r="K92" s="222" t="s">
        <v>257</v>
      </c>
      <c r="L92" s="222" t="s">
        <v>225</v>
      </c>
      <c r="M92" s="223">
        <v>78</v>
      </c>
      <c r="N92" s="222" t="s">
        <v>902</v>
      </c>
      <c r="O92" s="223">
        <v>2</v>
      </c>
      <c r="P92" s="222" t="s">
        <v>45</v>
      </c>
      <c r="Q92" s="222" t="s">
        <v>903</v>
      </c>
      <c r="R92" s="222" t="s">
        <v>904</v>
      </c>
      <c r="S92" s="224">
        <v>44927</v>
      </c>
      <c r="T92" s="224" t="s">
        <v>495</v>
      </c>
      <c r="U92" s="222" t="s">
        <v>172</v>
      </c>
      <c r="V92" s="222" t="s">
        <v>486</v>
      </c>
      <c r="W92" s="223">
        <v>0</v>
      </c>
      <c r="X92" s="223" t="s">
        <v>486</v>
      </c>
      <c r="Y92" s="223" t="s">
        <v>486</v>
      </c>
      <c r="Z92" s="222" t="s">
        <v>486</v>
      </c>
      <c r="AA92" s="222" t="s">
        <v>486</v>
      </c>
      <c r="AB92" s="222" t="s">
        <v>905</v>
      </c>
      <c r="AC92" s="223">
        <v>1</v>
      </c>
      <c r="AD92" s="225">
        <v>1</v>
      </c>
      <c r="AE92" s="226">
        <f>+Tabla3[[#This Row],[Avance cuantitativo
II trimestre]]/Tabla3[[#This Row],[Programación  meta
II trimestre ]]</f>
        <v>1</v>
      </c>
      <c r="AF92" s="227" t="s">
        <v>906</v>
      </c>
      <c r="AG92" s="227" t="s">
        <v>489</v>
      </c>
      <c r="AH92" s="222" t="s">
        <v>486</v>
      </c>
      <c r="AI92" s="223">
        <v>0</v>
      </c>
      <c r="AJ92" s="220"/>
      <c r="AK92" s="106"/>
      <c r="AL92" s="106"/>
      <c r="AM92" s="106"/>
      <c r="AN92" s="106" t="s">
        <v>905</v>
      </c>
      <c r="AO92" s="107">
        <v>1</v>
      </c>
      <c r="AP92" s="106"/>
      <c r="AQ92" s="106"/>
      <c r="AR92" s="106"/>
      <c r="AS92" s="106"/>
      <c r="AT92" s="108"/>
      <c r="AU92" s="107">
        <v>2</v>
      </c>
      <c r="AV92" s="107" t="s">
        <v>490</v>
      </c>
      <c r="AW92" s="109" t="s">
        <v>490</v>
      </c>
      <c r="AX92" s="106"/>
    </row>
    <row r="93" spans="1:52" s="80" customFormat="1" ht="12" x14ac:dyDescent="0.2">
      <c r="A93" s="80" t="s">
        <v>491</v>
      </c>
      <c r="B93" s="222" t="s">
        <v>320</v>
      </c>
      <c r="C93" s="222" t="s">
        <v>48</v>
      </c>
      <c r="D93" s="222" t="s">
        <v>65</v>
      </c>
      <c r="E93" s="222" t="s">
        <v>336</v>
      </c>
      <c r="F93" s="222" t="s">
        <v>229</v>
      </c>
      <c r="G93" s="222" t="s">
        <v>157</v>
      </c>
      <c r="H93" s="222" t="s">
        <v>25</v>
      </c>
      <c r="I93" s="222" t="s">
        <v>106</v>
      </c>
      <c r="J93" s="222" t="s">
        <v>328</v>
      </c>
      <c r="K93" s="222" t="s">
        <v>257</v>
      </c>
      <c r="L93" s="222" t="s">
        <v>225</v>
      </c>
      <c r="M93" s="223">
        <v>79</v>
      </c>
      <c r="N93" s="222" t="s">
        <v>907</v>
      </c>
      <c r="O93" s="228">
        <v>1</v>
      </c>
      <c r="P93" s="222" t="s">
        <v>30</v>
      </c>
      <c r="Q93" s="222" t="s">
        <v>908</v>
      </c>
      <c r="R93" s="222" t="s">
        <v>909</v>
      </c>
      <c r="S93" s="224">
        <v>45017</v>
      </c>
      <c r="T93" s="224" t="s">
        <v>495</v>
      </c>
      <c r="U93" s="222" t="s">
        <v>172</v>
      </c>
      <c r="V93" s="222" t="s">
        <v>486</v>
      </c>
      <c r="W93" s="228">
        <v>0</v>
      </c>
      <c r="X93" s="223" t="s">
        <v>486</v>
      </c>
      <c r="Y93" s="223" t="s">
        <v>486</v>
      </c>
      <c r="Z93" s="222" t="s">
        <v>486</v>
      </c>
      <c r="AA93" s="222" t="s">
        <v>486</v>
      </c>
      <c r="AB93" s="222" t="s">
        <v>910</v>
      </c>
      <c r="AC93" s="228">
        <v>1</v>
      </c>
      <c r="AD93" s="240">
        <v>1</v>
      </c>
      <c r="AE93" s="226">
        <f>+Tabla3[[#This Row],[Avance cuantitativo
II trimestre]]/Tabla3[[#This Row],[Programación  meta
II trimestre ]]</f>
        <v>1</v>
      </c>
      <c r="AF93" s="227" t="s">
        <v>911</v>
      </c>
      <c r="AG93" s="227" t="s">
        <v>912</v>
      </c>
      <c r="AH93" s="222" t="s">
        <v>913</v>
      </c>
      <c r="AI93" s="228">
        <v>1</v>
      </c>
      <c r="AJ93" s="220"/>
      <c r="AK93" s="106"/>
      <c r="AL93" s="106"/>
      <c r="AM93" s="106"/>
      <c r="AN93" s="106" t="s">
        <v>914</v>
      </c>
      <c r="AO93" s="78">
        <v>1</v>
      </c>
      <c r="AP93" s="106"/>
      <c r="AQ93" s="106"/>
      <c r="AR93" s="106"/>
      <c r="AS93" s="106"/>
      <c r="AT93" s="108"/>
      <c r="AU93" s="113">
        <v>1</v>
      </c>
      <c r="AV93" s="107" t="s">
        <v>490</v>
      </c>
      <c r="AW93" s="109" t="s">
        <v>490</v>
      </c>
      <c r="AX93" s="106"/>
    </row>
    <row r="94" spans="1:52" s="80" customFormat="1" ht="12" x14ac:dyDescent="0.2">
      <c r="A94" s="80" t="s">
        <v>491</v>
      </c>
      <c r="B94" s="222" t="s">
        <v>320</v>
      </c>
      <c r="C94" s="222" t="s">
        <v>48</v>
      </c>
      <c r="D94" s="222" t="s">
        <v>65</v>
      </c>
      <c r="E94" s="222" t="s">
        <v>336</v>
      </c>
      <c r="F94" s="222" t="s">
        <v>186</v>
      </c>
      <c r="G94" s="222" t="s">
        <v>212</v>
      </c>
      <c r="H94" s="222" t="s">
        <v>55</v>
      </c>
      <c r="I94" s="222" t="s">
        <v>106</v>
      </c>
      <c r="J94" s="222" t="s">
        <v>325</v>
      </c>
      <c r="K94" s="222" t="s">
        <v>257</v>
      </c>
      <c r="L94" s="222" t="s">
        <v>225</v>
      </c>
      <c r="M94" s="223">
        <v>80</v>
      </c>
      <c r="N94" s="222" t="s">
        <v>915</v>
      </c>
      <c r="O94" s="228">
        <v>1</v>
      </c>
      <c r="P94" s="222" t="s">
        <v>30</v>
      </c>
      <c r="Q94" s="222" t="s">
        <v>916</v>
      </c>
      <c r="R94" s="222" t="s">
        <v>917</v>
      </c>
      <c r="S94" s="224">
        <v>44927</v>
      </c>
      <c r="T94" s="224" t="s">
        <v>495</v>
      </c>
      <c r="U94" s="222" t="s">
        <v>172</v>
      </c>
      <c r="V94" s="222" t="s">
        <v>918</v>
      </c>
      <c r="W94" s="228">
        <v>1</v>
      </c>
      <c r="X94" s="238">
        <v>1</v>
      </c>
      <c r="Y94" s="228">
        <f t="shared" ref="Y94:Y104" si="5">+(X94/W94)</f>
        <v>1</v>
      </c>
      <c r="Z94" s="230" t="s">
        <v>919</v>
      </c>
      <c r="AA94" s="222" t="s">
        <v>522</v>
      </c>
      <c r="AB94" s="222" t="s">
        <v>920</v>
      </c>
      <c r="AC94" s="228">
        <v>1</v>
      </c>
      <c r="AD94" s="239">
        <v>1</v>
      </c>
      <c r="AE94" s="226">
        <f>+Tabla3[[#This Row],[Avance cuantitativo
II trimestre]]/Tabla3[[#This Row],[Programación  meta
II trimestre ]]</f>
        <v>1</v>
      </c>
      <c r="AF94" s="244" t="s">
        <v>921</v>
      </c>
      <c r="AG94" s="227" t="s">
        <v>489</v>
      </c>
      <c r="AH94" s="222" t="s">
        <v>922</v>
      </c>
      <c r="AI94" s="228">
        <v>1</v>
      </c>
      <c r="AJ94" s="220"/>
      <c r="AK94" s="106"/>
      <c r="AL94" s="106"/>
      <c r="AM94" s="106"/>
      <c r="AN94" s="106" t="s">
        <v>923</v>
      </c>
      <c r="AO94" s="78">
        <v>1</v>
      </c>
      <c r="AP94" s="106"/>
      <c r="AQ94" s="106"/>
      <c r="AR94" s="106"/>
      <c r="AS94" s="106"/>
      <c r="AT94" s="108"/>
      <c r="AU94" s="113">
        <v>1</v>
      </c>
      <c r="AV94" s="78">
        <f>(+Tabla3[[#This Row],[Porcentaje de cumplimiento 
I trimestre]]/AU94)/4</f>
        <v>0.25</v>
      </c>
      <c r="AW94" s="109">
        <v>25</v>
      </c>
      <c r="AX94" s="106"/>
    </row>
    <row r="95" spans="1:52" s="80" customFormat="1" ht="12" x14ac:dyDescent="0.2">
      <c r="A95" s="80" t="s">
        <v>491</v>
      </c>
      <c r="B95" s="222" t="s">
        <v>320</v>
      </c>
      <c r="C95" s="222" t="s">
        <v>48</v>
      </c>
      <c r="D95" s="222" t="s">
        <v>65</v>
      </c>
      <c r="E95" s="222" t="s">
        <v>336</v>
      </c>
      <c r="F95" s="222" t="s">
        <v>68</v>
      </c>
      <c r="G95" s="222" t="s">
        <v>212</v>
      </c>
      <c r="H95" s="222" t="s">
        <v>924</v>
      </c>
      <c r="I95" s="222" t="s">
        <v>106</v>
      </c>
      <c r="J95" s="222" t="s">
        <v>325</v>
      </c>
      <c r="K95" s="222" t="s">
        <v>215</v>
      </c>
      <c r="L95" s="222" t="s">
        <v>225</v>
      </c>
      <c r="M95" s="223">
        <v>81</v>
      </c>
      <c r="N95" s="222" t="s">
        <v>925</v>
      </c>
      <c r="O95" s="223">
        <v>12</v>
      </c>
      <c r="P95" s="222" t="s">
        <v>926</v>
      </c>
      <c r="Q95" s="222" t="s">
        <v>927</v>
      </c>
      <c r="R95" s="222" t="s">
        <v>928</v>
      </c>
      <c r="S95" s="224">
        <v>44927</v>
      </c>
      <c r="T95" s="224" t="s">
        <v>495</v>
      </c>
      <c r="U95" s="222" t="s">
        <v>172</v>
      </c>
      <c r="V95" s="222" t="s">
        <v>929</v>
      </c>
      <c r="W95" s="223">
        <v>3</v>
      </c>
      <c r="X95" s="223">
        <v>3</v>
      </c>
      <c r="Y95" s="228">
        <f t="shared" si="5"/>
        <v>1</v>
      </c>
      <c r="Z95" s="230" t="s">
        <v>930</v>
      </c>
      <c r="AA95" s="222" t="s">
        <v>543</v>
      </c>
      <c r="AB95" s="222" t="s">
        <v>931</v>
      </c>
      <c r="AC95" s="223">
        <v>3</v>
      </c>
      <c r="AD95" s="225">
        <v>3</v>
      </c>
      <c r="AE95" s="226">
        <f>+Tabla3[[#This Row],[Avance cuantitativo
II trimestre]]/Tabla3[[#This Row],[Programación  meta
II trimestre ]]</f>
        <v>1</v>
      </c>
      <c r="AF95" s="244" t="s">
        <v>932</v>
      </c>
      <c r="AG95" s="227" t="s">
        <v>489</v>
      </c>
      <c r="AH95" s="222" t="s">
        <v>933</v>
      </c>
      <c r="AI95" s="223">
        <v>3</v>
      </c>
      <c r="AJ95" s="220"/>
      <c r="AK95" s="106"/>
      <c r="AL95" s="106"/>
      <c r="AM95" s="106"/>
      <c r="AN95" s="106" t="s">
        <v>934</v>
      </c>
      <c r="AO95" s="107">
        <v>3</v>
      </c>
      <c r="AP95" s="106"/>
      <c r="AQ95" s="106"/>
      <c r="AR95" s="106"/>
      <c r="AS95" s="106"/>
      <c r="AT95" s="108"/>
      <c r="AU95" s="107">
        <v>12</v>
      </c>
      <c r="AV95" s="110">
        <f>(Tabla3[[#This Row],[Avance cuantitativo I trimestre]]/AU95)</f>
        <v>0.25</v>
      </c>
      <c r="AW95" s="109">
        <f>+AV95*100</f>
        <v>25</v>
      </c>
      <c r="AX95" s="106"/>
    </row>
    <row r="96" spans="1:52" s="80" customFormat="1" ht="12" x14ac:dyDescent="0.2">
      <c r="A96" s="80" t="s">
        <v>491</v>
      </c>
      <c r="B96" s="222" t="s">
        <v>320</v>
      </c>
      <c r="C96" s="222" t="s">
        <v>48</v>
      </c>
      <c r="D96" s="222" t="s">
        <v>65</v>
      </c>
      <c r="E96" s="222" t="s">
        <v>336</v>
      </c>
      <c r="F96" s="222" t="s">
        <v>211</v>
      </c>
      <c r="G96" s="222" t="s">
        <v>147</v>
      </c>
      <c r="H96" s="222" t="s">
        <v>25</v>
      </c>
      <c r="I96" s="222" t="s">
        <v>106</v>
      </c>
      <c r="J96" s="222" t="s">
        <v>318</v>
      </c>
      <c r="K96" s="222" t="s">
        <v>257</v>
      </c>
      <c r="L96" s="222" t="s">
        <v>225</v>
      </c>
      <c r="M96" s="223">
        <v>82</v>
      </c>
      <c r="N96" s="222" t="s">
        <v>935</v>
      </c>
      <c r="O96" s="228">
        <v>1</v>
      </c>
      <c r="P96" s="222" t="s">
        <v>30</v>
      </c>
      <c r="Q96" s="222" t="s">
        <v>936</v>
      </c>
      <c r="R96" s="222" t="s">
        <v>937</v>
      </c>
      <c r="S96" s="224">
        <v>44927</v>
      </c>
      <c r="T96" s="224" t="s">
        <v>495</v>
      </c>
      <c r="U96" s="222" t="s">
        <v>172</v>
      </c>
      <c r="V96" s="222" t="s">
        <v>938</v>
      </c>
      <c r="W96" s="228">
        <v>1</v>
      </c>
      <c r="X96" s="238">
        <v>1</v>
      </c>
      <c r="Y96" s="228">
        <f t="shared" si="5"/>
        <v>1</v>
      </c>
      <c r="Z96" s="230" t="s">
        <v>939</v>
      </c>
      <c r="AA96" s="222" t="s">
        <v>522</v>
      </c>
      <c r="AB96" s="222" t="s">
        <v>940</v>
      </c>
      <c r="AC96" s="228">
        <v>1</v>
      </c>
      <c r="AD96" s="239">
        <v>1</v>
      </c>
      <c r="AE96" s="226">
        <f>+Tabla3[[#This Row],[Avance cuantitativo
II trimestre]]/Tabla3[[#This Row],[Programación  meta
II trimestre ]]</f>
        <v>1</v>
      </c>
      <c r="AF96" s="227" t="s">
        <v>941</v>
      </c>
      <c r="AG96" s="227" t="s">
        <v>489</v>
      </c>
      <c r="AH96" s="222" t="s">
        <v>942</v>
      </c>
      <c r="AI96" s="228">
        <v>1</v>
      </c>
      <c r="AJ96" s="220"/>
      <c r="AK96" s="106"/>
      <c r="AL96" s="106"/>
      <c r="AM96" s="106"/>
      <c r="AN96" s="106" t="s">
        <v>943</v>
      </c>
      <c r="AO96" s="78">
        <v>1</v>
      </c>
      <c r="AP96" s="106"/>
      <c r="AQ96" s="106"/>
      <c r="AR96" s="106"/>
      <c r="AS96" s="106"/>
      <c r="AT96" s="108"/>
      <c r="AU96" s="113">
        <v>1</v>
      </c>
      <c r="AV96" s="78">
        <f>(+Tabla3[[#This Row],[Porcentaje de cumplimiento 
I trimestre]]/AU96)/4</f>
        <v>0.25</v>
      </c>
      <c r="AW96" s="109">
        <v>25</v>
      </c>
      <c r="AX96" s="106"/>
    </row>
    <row r="97" spans="1:54" s="80" customFormat="1" ht="12" x14ac:dyDescent="0.2">
      <c r="A97" s="80" t="s">
        <v>491</v>
      </c>
      <c r="B97" s="222" t="s">
        <v>320</v>
      </c>
      <c r="C97" s="222" t="s">
        <v>48</v>
      </c>
      <c r="D97" s="222" t="s">
        <v>65</v>
      </c>
      <c r="E97" s="222" t="s">
        <v>336</v>
      </c>
      <c r="F97" s="222" t="s">
        <v>229</v>
      </c>
      <c r="G97" s="222" t="s">
        <v>39</v>
      </c>
      <c r="H97" s="222" t="s">
        <v>25</v>
      </c>
      <c r="I97" s="222" t="s">
        <v>944</v>
      </c>
      <c r="J97" s="222" t="s">
        <v>325</v>
      </c>
      <c r="K97" s="222" t="s">
        <v>257</v>
      </c>
      <c r="L97" s="222" t="s">
        <v>225</v>
      </c>
      <c r="M97" s="223">
        <v>83</v>
      </c>
      <c r="N97" s="222" t="s">
        <v>945</v>
      </c>
      <c r="O97" s="223">
        <v>4</v>
      </c>
      <c r="P97" s="222" t="s">
        <v>45</v>
      </c>
      <c r="Q97" s="222" t="s">
        <v>946</v>
      </c>
      <c r="R97" s="222" t="s">
        <v>947</v>
      </c>
      <c r="S97" s="224">
        <v>44927</v>
      </c>
      <c r="T97" s="224" t="s">
        <v>495</v>
      </c>
      <c r="U97" s="222" t="s">
        <v>172</v>
      </c>
      <c r="V97" s="222" t="s">
        <v>948</v>
      </c>
      <c r="W97" s="223">
        <v>1</v>
      </c>
      <c r="X97" s="223">
        <v>1</v>
      </c>
      <c r="Y97" s="228">
        <f t="shared" si="5"/>
        <v>1</v>
      </c>
      <c r="Z97" s="230" t="s">
        <v>949</v>
      </c>
      <c r="AA97" s="222" t="s">
        <v>543</v>
      </c>
      <c r="AB97" s="222" t="s">
        <v>948</v>
      </c>
      <c r="AC97" s="223">
        <v>1</v>
      </c>
      <c r="AD97" s="225">
        <v>1</v>
      </c>
      <c r="AE97" s="226">
        <f>+Tabla3[[#This Row],[Avance cuantitativo
II trimestre]]/Tabla3[[#This Row],[Programación  meta
II trimestre ]]</f>
        <v>1</v>
      </c>
      <c r="AF97" s="244" t="s">
        <v>950</v>
      </c>
      <c r="AG97" s="227" t="s">
        <v>489</v>
      </c>
      <c r="AH97" s="222" t="s">
        <v>948</v>
      </c>
      <c r="AI97" s="223">
        <v>1</v>
      </c>
      <c r="AJ97" s="220"/>
      <c r="AK97" s="106"/>
      <c r="AL97" s="106"/>
      <c r="AM97" s="106"/>
      <c r="AN97" s="106" t="s">
        <v>948</v>
      </c>
      <c r="AO97" s="107">
        <v>1</v>
      </c>
      <c r="AP97" s="106"/>
      <c r="AQ97" s="106"/>
      <c r="AR97" s="106"/>
      <c r="AS97" s="106"/>
      <c r="AT97" s="108"/>
      <c r="AU97" s="107">
        <v>4</v>
      </c>
      <c r="AV97" s="110">
        <f>(Tabla3[[#This Row],[Avance cuantitativo I trimestre]]/AU97)</f>
        <v>0.25</v>
      </c>
      <c r="AW97" s="109">
        <f t="shared" ref="AW97:AW98" si="6">+AV97*100</f>
        <v>25</v>
      </c>
      <c r="AX97" s="106"/>
    </row>
    <row r="98" spans="1:54" s="80" customFormat="1" ht="12" x14ac:dyDescent="0.2">
      <c r="B98" s="222" t="s">
        <v>308</v>
      </c>
      <c r="C98" s="222" t="s">
        <v>48</v>
      </c>
      <c r="D98" s="222" t="s">
        <v>65</v>
      </c>
      <c r="E98" s="222" t="s">
        <v>951</v>
      </c>
      <c r="F98" s="222" t="s">
        <v>23</v>
      </c>
      <c r="G98" s="222" t="s">
        <v>137</v>
      </c>
      <c r="H98" s="222" t="s">
        <v>25</v>
      </c>
      <c r="I98" s="222" t="s">
        <v>138</v>
      </c>
      <c r="J98" s="222" t="s">
        <v>363</v>
      </c>
      <c r="K98" s="222" t="s">
        <v>43</v>
      </c>
      <c r="L98" s="222" t="s">
        <v>225</v>
      </c>
      <c r="M98" s="223">
        <v>84</v>
      </c>
      <c r="N98" s="222" t="s">
        <v>952</v>
      </c>
      <c r="O98" s="223">
        <v>1</v>
      </c>
      <c r="P98" s="222" t="s">
        <v>45</v>
      </c>
      <c r="Q98" s="222" t="s">
        <v>953</v>
      </c>
      <c r="R98" s="222" t="s">
        <v>954</v>
      </c>
      <c r="S98" s="224">
        <v>44927</v>
      </c>
      <c r="T98" s="224" t="s">
        <v>955</v>
      </c>
      <c r="U98" s="222" t="s">
        <v>152</v>
      </c>
      <c r="V98" s="222" t="s">
        <v>956</v>
      </c>
      <c r="W98" s="223">
        <v>1</v>
      </c>
      <c r="X98" s="223">
        <v>1</v>
      </c>
      <c r="Y98" s="228">
        <f t="shared" si="5"/>
        <v>1</v>
      </c>
      <c r="Z98" s="222" t="s">
        <v>957</v>
      </c>
      <c r="AA98" s="222" t="s">
        <v>522</v>
      </c>
      <c r="AB98" s="222" t="s">
        <v>486</v>
      </c>
      <c r="AC98" s="223">
        <v>0</v>
      </c>
      <c r="AD98" s="227"/>
      <c r="AE98" s="226"/>
      <c r="AF98" s="227"/>
      <c r="AG98" s="227"/>
      <c r="AH98" s="222" t="s">
        <v>486</v>
      </c>
      <c r="AI98" s="223">
        <v>0</v>
      </c>
      <c r="AJ98" s="220"/>
      <c r="AK98" s="106"/>
      <c r="AL98" s="106"/>
      <c r="AM98" s="106"/>
      <c r="AN98" s="106" t="s">
        <v>486</v>
      </c>
      <c r="AO98" s="107">
        <v>0</v>
      </c>
      <c r="AP98" s="106"/>
      <c r="AQ98" s="106"/>
      <c r="AR98" s="106"/>
      <c r="AS98" s="106"/>
      <c r="AT98" s="108"/>
      <c r="AU98" s="107">
        <v>1</v>
      </c>
      <c r="AV98" s="110">
        <f>(Tabla3[[#This Row],[Avance cuantitativo I trimestre]]/AU98)</f>
        <v>1</v>
      </c>
      <c r="AW98" s="109">
        <f t="shared" si="6"/>
        <v>100</v>
      </c>
      <c r="AX98" s="106"/>
    </row>
    <row r="99" spans="1:54" s="80" customFormat="1" ht="12" x14ac:dyDescent="0.2">
      <c r="B99" s="222" t="s">
        <v>308</v>
      </c>
      <c r="C99" s="222" t="s">
        <v>48</v>
      </c>
      <c r="D99" s="222" t="s">
        <v>65</v>
      </c>
      <c r="E99" s="222" t="s">
        <v>951</v>
      </c>
      <c r="F99" s="222" t="s">
        <v>23</v>
      </c>
      <c r="G99" s="222" t="s">
        <v>137</v>
      </c>
      <c r="H99" s="222" t="s">
        <v>25</v>
      </c>
      <c r="I99" s="222" t="s">
        <v>138</v>
      </c>
      <c r="J99" s="222" t="s">
        <v>360</v>
      </c>
      <c r="K99" s="222" t="s">
        <v>58</v>
      </c>
      <c r="L99" s="222" t="s">
        <v>225</v>
      </c>
      <c r="M99" s="223">
        <v>85</v>
      </c>
      <c r="N99" s="222" t="s">
        <v>958</v>
      </c>
      <c r="O99" s="228">
        <v>1</v>
      </c>
      <c r="P99" s="222" t="s">
        <v>30</v>
      </c>
      <c r="Q99" s="222" t="s">
        <v>959</v>
      </c>
      <c r="R99" s="222" t="s">
        <v>960</v>
      </c>
      <c r="S99" s="224">
        <v>44927</v>
      </c>
      <c r="T99" s="224" t="s">
        <v>495</v>
      </c>
      <c r="U99" s="222" t="s">
        <v>152</v>
      </c>
      <c r="V99" s="222" t="s">
        <v>961</v>
      </c>
      <c r="W99" s="228">
        <v>1</v>
      </c>
      <c r="X99" s="228">
        <v>1</v>
      </c>
      <c r="Y99" s="228">
        <f t="shared" si="5"/>
        <v>1</v>
      </c>
      <c r="Z99" s="222" t="s">
        <v>962</v>
      </c>
      <c r="AA99" s="222" t="s">
        <v>522</v>
      </c>
      <c r="AB99" s="222" t="s">
        <v>963</v>
      </c>
      <c r="AC99" s="228">
        <v>1</v>
      </c>
      <c r="AD99" s="239">
        <v>1</v>
      </c>
      <c r="AE99" s="226">
        <f>+Tabla3[[#This Row],[Avance cuantitativo
II trimestre]]/Tabla3[[#This Row],[Programación  meta
II trimestre ]]</f>
        <v>1</v>
      </c>
      <c r="AF99" s="227" t="s">
        <v>964</v>
      </c>
      <c r="AG99" s="227" t="s">
        <v>489</v>
      </c>
      <c r="AH99" s="222" t="s">
        <v>963</v>
      </c>
      <c r="AI99" s="228">
        <v>1</v>
      </c>
      <c r="AJ99" s="220"/>
      <c r="AK99" s="106"/>
      <c r="AL99" s="106"/>
      <c r="AM99" s="106"/>
      <c r="AN99" s="106" t="s">
        <v>963</v>
      </c>
      <c r="AO99" s="78">
        <v>1</v>
      </c>
      <c r="AP99" s="106"/>
      <c r="AQ99" s="106"/>
      <c r="AR99" s="106"/>
      <c r="AS99" s="106"/>
      <c r="AT99" s="108"/>
      <c r="AU99" s="113">
        <v>1</v>
      </c>
      <c r="AV99" s="78">
        <f>(+Tabla3[[#This Row],[Porcentaje de cumplimiento 
I trimestre]]/AU99)/4</f>
        <v>0.25</v>
      </c>
      <c r="AW99" s="109">
        <v>25</v>
      </c>
      <c r="AX99" s="106"/>
    </row>
    <row r="100" spans="1:54" s="80" customFormat="1" ht="12" x14ac:dyDescent="0.2">
      <c r="B100" s="222" t="s">
        <v>308</v>
      </c>
      <c r="C100" s="222" t="s">
        <v>48</v>
      </c>
      <c r="D100" s="222" t="s">
        <v>65</v>
      </c>
      <c r="E100" s="222" t="s">
        <v>951</v>
      </c>
      <c r="F100" s="222" t="s">
        <v>23</v>
      </c>
      <c r="G100" s="222" t="s">
        <v>137</v>
      </c>
      <c r="H100" s="222" t="s">
        <v>25</v>
      </c>
      <c r="I100" s="222" t="s">
        <v>138</v>
      </c>
      <c r="J100" s="222" t="s">
        <v>360</v>
      </c>
      <c r="K100" s="222" t="s">
        <v>72</v>
      </c>
      <c r="L100" s="222" t="s">
        <v>225</v>
      </c>
      <c r="M100" s="223">
        <v>86</v>
      </c>
      <c r="N100" s="222" t="s">
        <v>965</v>
      </c>
      <c r="O100" s="228">
        <v>1</v>
      </c>
      <c r="P100" s="222" t="s">
        <v>30</v>
      </c>
      <c r="Q100" s="222" t="s">
        <v>966</v>
      </c>
      <c r="R100" s="222" t="s">
        <v>967</v>
      </c>
      <c r="S100" s="224">
        <v>44927</v>
      </c>
      <c r="T100" s="224" t="s">
        <v>495</v>
      </c>
      <c r="U100" s="222" t="s">
        <v>152</v>
      </c>
      <c r="V100" s="222" t="s">
        <v>961</v>
      </c>
      <c r="W100" s="228">
        <v>1</v>
      </c>
      <c r="X100" s="228">
        <v>1</v>
      </c>
      <c r="Y100" s="228">
        <f t="shared" si="5"/>
        <v>1</v>
      </c>
      <c r="Z100" s="222" t="s">
        <v>968</v>
      </c>
      <c r="AA100" s="222" t="s">
        <v>522</v>
      </c>
      <c r="AB100" s="222" t="s">
        <v>963</v>
      </c>
      <c r="AC100" s="228">
        <v>1</v>
      </c>
      <c r="AD100" s="239">
        <v>1</v>
      </c>
      <c r="AE100" s="226">
        <f>+Tabla3[[#This Row],[Avance cuantitativo
II trimestre]]/Tabla3[[#This Row],[Programación  meta
II trimestre ]]</f>
        <v>1</v>
      </c>
      <c r="AF100" s="227" t="s">
        <v>969</v>
      </c>
      <c r="AG100" s="227" t="s">
        <v>970</v>
      </c>
      <c r="AH100" s="222" t="s">
        <v>963</v>
      </c>
      <c r="AI100" s="228">
        <v>1</v>
      </c>
      <c r="AJ100" s="220"/>
      <c r="AK100" s="106"/>
      <c r="AL100" s="106"/>
      <c r="AM100" s="106"/>
      <c r="AN100" s="106" t="s">
        <v>963</v>
      </c>
      <c r="AO100" s="78">
        <v>1</v>
      </c>
      <c r="AP100" s="106"/>
      <c r="AQ100" s="106"/>
      <c r="AR100" s="106"/>
      <c r="AS100" s="106"/>
      <c r="AT100" s="108"/>
      <c r="AU100" s="113">
        <v>1</v>
      </c>
      <c r="AV100" s="78">
        <f>(+Tabla3[[#This Row],[Porcentaje de cumplimiento 
I trimestre]]/AU100)/4</f>
        <v>0.25</v>
      </c>
      <c r="AW100" s="109">
        <v>25</v>
      </c>
      <c r="AX100" s="106"/>
    </row>
    <row r="101" spans="1:54" s="80" customFormat="1" ht="12" x14ac:dyDescent="0.2">
      <c r="B101" s="222" t="s">
        <v>308</v>
      </c>
      <c r="C101" s="222" t="s">
        <v>48</v>
      </c>
      <c r="D101" s="222" t="s">
        <v>65</v>
      </c>
      <c r="E101" s="222" t="s">
        <v>951</v>
      </c>
      <c r="F101" s="222" t="s">
        <v>23</v>
      </c>
      <c r="G101" s="222" t="s">
        <v>137</v>
      </c>
      <c r="H101" s="222" t="s">
        <v>25</v>
      </c>
      <c r="I101" s="222" t="s">
        <v>138</v>
      </c>
      <c r="J101" s="222" t="s">
        <v>363</v>
      </c>
      <c r="K101" s="222" t="s">
        <v>85</v>
      </c>
      <c r="L101" s="222" t="s">
        <v>225</v>
      </c>
      <c r="M101" s="223">
        <v>87</v>
      </c>
      <c r="N101" s="222" t="s">
        <v>971</v>
      </c>
      <c r="O101" s="228">
        <v>1</v>
      </c>
      <c r="P101" s="222" t="s">
        <v>30</v>
      </c>
      <c r="Q101" s="222" t="s">
        <v>972</v>
      </c>
      <c r="R101" s="222" t="s">
        <v>973</v>
      </c>
      <c r="S101" s="224">
        <v>44927</v>
      </c>
      <c r="T101" s="224" t="s">
        <v>495</v>
      </c>
      <c r="U101" s="222" t="s">
        <v>152</v>
      </c>
      <c r="V101" s="222" t="s">
        <v>961</v>
      </c>
      <c r="W101" s="228">
        <v>1</v>
      </c>
      <c r="X101" s="228">
        <v>1</v>
      </c>
      <c r="Y101" s="228">
        <f t="shared" si="5"/>
        <v>1</v>
      </c>
      <c r="Z101" s="222" t="s">
        <v>974</v>
      </c>
      <c r="AA101" s="222" t="s">
        <v>975</v>
      </c>
      <c r="AB101" s="222" t="s">
        <v>963</v>
      </c>
      <c r="AC101" s="228">
        <v>1</v>
      </c>
      <c r="AD101" s="239">
        <v>1</v>
      </c>
      <c r="AE101" s="226">
        <f>+Tabla3[[#This Row],[Avance cuantitativo
II trimestre]]/Tabla3[[#This Row],[Programación  meta
II trimestre ]]</f>
        <v>1</v>
      </c>
      <c r="AF101" s="227" t="s">
        <v>976</v>
      </c>
      <c r="AG101" s="227" t="s">
        <v>489</v>
      </c>
      <c r="AH101" s="222" t="s">
        <v>963</v>
      </c>
      <c r="AI101" s="228">
        <v>1</v>
      </c>
      <c r="AJ101" s="220"/>
      <c r="AK101" s="106"/>
      <c r="AL101" s="106"/>
      <c r="AM101" s="106"/>
      <c r="AN101" s="106" t="s">
        <v>963</v>
      </c>
      <c r="AO101" s="78">
        <v>1</v>
      </c>
      <c r="AP101" s="106"/>
      <c r="AQ101" s="106"/>
      <c r="AR101" s="106"/>
      <c r="AS101" s="106"/>
      <c r="AT101" s="108"/>
      <c r="AU101" s="113">
        <v>1</v>
      </c>
      <c r="AV101" s="78">
        <f>(+Tabla3[[#This Row],[Porcentaje de cumplimiento 
I trimestre]]/AU101)/4</f>
        <v>0.25</v>
      </c>
      <c r="AW101" s="109">
        <v>25</v>
      </c>
      <c r="AX101" s="106"/>
    </row>
    <row r="102" spans="1:54" s="80" customFormat="1" ht="12" x14ac:dyDescent="0.2">
      <c r="B102" s="222" t="s">
        <v>308</v>
      </c>
      <c r="C102" s="222" t="s">
        <v>48</v>
      </c>
      <c r="D102" s="222" t="s">
        <v>65</v>
      </c>
      <c r="E102" s="222" t="s">
        <v>951</v>
      </c>
      <c r="F102" s="222" t="s">
        <v>23</v>
      </c>
      <c r="G102" s="222" t="s">
        <v>137</v>
      </c>
      <c r="H102" s="222" t="s">
        <v>25</v>
      </c>
      <c r="I102" s="222" t="s">
        <v>138</v>
      </c>
      <c r="J102" s="222" t="s">
        <v>363</v>
      </c>
      <c r="K102" s="222" t="s">
        <v>130</v>
      </c>
      <c r="L102" s="222" t="s">
        <v>225</v>
      </c>
      <c r="M102" s="223">
        <v>88</v>
      </c>
      <c r="N102" s="222" t="s">
        <v>977</v>
      </c>
      <c r="O102" s="228">
        <v>1</v>
      </c>
      <c r="P102" s="222" t="s">
        <v>30</v>
      </c>
      <c r="Q102" s="222" t="s">
        <v>978</v>
      </c>
      <c r="R102" s="222" t="s">
        <v>973</v>
      </c>
      <c r="S102" s="224">
        <v>44927</v>
      </c>
      <c r="T102" s="224" t="s">
        <v>495</v>
      </c>
      <c r="U102" s="222" t="s">
        <v>152</v>
      </c>
      <c r="V102" s="222" t="s">
        <v>961</v>
      </c>
      <c r="W102" s="228">
        <v>1</v>
      </c>
      <c r="X102" s="228">
        <v>1</v>
      </c>
      <c r="Y102" s="228">
        <f t="shared" si="5"/>
        <v>1</v>
      </c>
      <c r="Z102" s="222" t="s">
        <v>979</v>
      </c>
      <c r="AA102" s="222" t="s">
        <v>522</v>
      </c>
      <c r="AB102" s="222" t="s">
        <v>963</v>
      </c>
      <c r="AC102" s="228">
        <v>1</v>
      </c>
      <c r="AD102" s="239">
        <v>1</v>
      </c>
      <c r="AE102" s="226">
        <f>+Tabla3[[#This Row],[Avance cuantitativo
II trimestre]]/Tabla3[[#This Row],[Programación  meta
II trimestre ]]</f>
        <v>1</v>
      </c>
      <c r="AF102" s="227" t="s">
        <v>980</v>
      </c>
      <c r="AG102" s="227" t="s">
        <v>489</v>
      </c>
      <c r="AH102" s="222" t="s">
        <v>963</v>
      </c>
      <c r="AI102" s="228">
        <v>1</v>
      </c>
      <c r="AJ102" s="220"/>
      <c r="AK102" s="106"/>
      <c r="AL102" s="106"/>
      <c r="AM102" s="106"/>
      <c r="AN102" s="106" t="s">
        <v>963</v>
      </c>
      <c r="AO102" s="78">
        <v>1</v>
      </c>
      <c r="AP102" s="106"/>
      <c r="AQ102" s="106"/>
      <c r="AR102" s="106"/>
      <c r="AS102" s="106"/>
      <c r="AT102" s="108"/>
      <c r="AU102" s="113">
        <v>1</v>
      </c>
      <c r="AV102" s="78">
        <f>(+Tabla3[[#This Row],[Porcentaje de cumplimiento 
I trimestre]]/AU102)/4</f>
        <v>0.25</v>
      </c>
      <c r="AW102" s="109">
        <v>25</v>
      </c>
      <c r="AX102" s="106"/>
    </row>
    <row r="103" spans="1:54" s="80" customFormat="1" ht="12" x14ac:dyDescent="0.2">
      <c r="B103" s="222" t="s">
        <v>308</v>
      </c>
      <c r="C103" s="222" t="s">
        <v>48</v>
      </c>
      <c r="D103" s="222" t="s">
        <v>65</v>
      </c>
      <c r="E103" s="222" t="s">
        <v>951</v>
      </c>
      <c r="F103" s="222" t="s">
        <v>23</v>
      </c>
      <c r="G103" s="222" t="s">
        <v>137</v>
      </c>
      <c r="H103" s="222" t="s">
        <v>25</v>
      </c>
      <c r="I103" s="222" t="s">
        <v>138</v>
      </c>
      <c r="J103" s="222" t="s">
        <v>363</v>
      </c>
      <c r="K103" s="222" t="s">
        <v>97</v>
      </c>
      <c r="L103" s="222" t="s">
        <v>225</v>
      </c>
      <c r="M103" s="223">
        <v>89</v>
      </c>
      <c r="N103" s="222" t="s">
        <v>981</v>
      </c>
      <c r="O103" s="228">
        <v>1</v>
      </c>
      <c r="P103" s="222" t="s">
        <v>30</v>
      </c>
      <c r="Q103" s="222" t="s">
        <v>982</v>
      </c>
      <c r="R103" s="222" t="s">
        <v>973</v>
      </c>
      <c r="S103" s="224">
        <v>44927</v>
      </c>
      <c r="T103" s="224" t="s">
        <v>495</v>
      </c>
      <c r="U103" s="222" t="s">
        <v>152</v>
      </c>
      <c r="V103" s="222" t="s">
        <v>961</v>
      </c>
      <c r="W103" s="228">
        <v>1</v>
      </c>
      <c r="X103" s="228">
        <v>1</v>
      </c>
      <c r="Y103" s="228">
        <f t="shared" si="5"/>
        <v>1</v>
      </c>
      <c r="Z103" s="222" t="s">
        <v>983</v>
      </c>
      <c r="AA103" s="222" t="s">
        <v>984</v>
      </c>
      <c r="AB103" s="222" t="s">
        <v>963</v>
      </c>
      <c r="AC103" s="228">
        <v>1</v>
      </c>
      <c r="AD103" s="239">
        <v>1</v>
      </c>
      <c r="AE103" s="226">
        <f>+Tabla3[[#This Row],[Avance cuantitativo
II trimestre]]/Tabla3[[#This Row],[Programación  meta
II trimestre ]]</f>
        <v>1</v>
      </c>
      <c r="AF103" s="227" t="s">
        <v>985</v>
      </c>
      <c r="AG103" s="227" t="s">
        <v>489</v>
      </c>
      <c r="AH103" s="222" t="s">
        <v>963</v>
      </c>
      <c r="AI103" s="228">
        <v>1</v>
      </c>
      <c r="AJ103" s="220"/>
      <c r="AK103" s="106"/>
      <c r="AL103" s="106"/>
      <c r="AM103" s="106"/>
      <c r="AN103" s="106" t="s">
        <v>963</v>
      </c>
      <c r="AO103" s="78">
        <v>1</v>
      </c>
      <c r="AP103" s="106"/>
      <c r="AQ103" s="106"/>
      <c r="AR103" s="106"/>
      <c r="AS103" s="106"/>
      <c r="AT103" s="108"/>
      <c r="AU103" s="113">
        <v>1</v>
      </c>
      <c r="AV103" s="78">
        <f>(+Tabla3[[#This Row],[Porcentaje de cumplimiento 
I trimestre]]/AU103)/4</f>
        <v>0.25</v>
      </c>
      <c r="AW103" s="109">
        <v>25</v>
      </c>
      <c r="AX103" s="106"/>
    </row>
    <row r="104" spans="1:54" s="80" customFormat="1" ht="12" x14ac:dyDescent="0.2">
      <c r="B104" s="222" t="s">
        <v>308</v>
      </c>
      <c r="C104" s="222" t="s">
        <v>48</v>
      </c>
      <c r="D104" s="222" t="s">
        <v>65</v>
      </c>
      <c r="E104" s="222" t="s">
        <v>951</v>
      </c>
      <c r="F104" s="222" t="s">
        <v>23</v>
      </c>
      <c r="G104" s="222" t="s">
        <v>137</v>
      </c>
      <c r="H104" s="222" t="s">
        <v>25</v>
      </c>
      <c r="I104" s="222" t="s">
        <v>138</v>
      </c>
      <c r="J104" s="222" t="s">
        <v>362</v>
      </c>
      <c r="K104" s="222" t="s">
        <v>108</v>
      </c>
      <c r="L104" s="222" t="s">
        <v>225</v>
      </c>
      <c r="M104" s="223">
        <v>90</v>
      </c>
      <c r="N104" s="222" t="s">
        <v>986</v>
      </c>
      <c r="O104" s="228">
        <v>1</v>
      </c>
      <c r="P104" s="222" t="s">
        <v>30</v>
      </c>
      <c r="Q104" s="222" t="s">
        <v>987</v>
      </c>
      <c r="R104" s="222" t="s">
        <v>988</v>
      </c>
      <c r="S104" s="224">
        <v>44927</v>
      </c>
      <c r="T104" s="224" t="s">
        <v>495</v>
      </c>
      <c r="U104" s="222" t="s">
        <v>152</v>
      </c>
      <c r="V104" s="222" t="s">
        <v>989</v>
      </c>
      <c r="W104" s="228">
        <v>1</v>
      </c>
      <c r="X104" s="228">
        <v>1</v>
      </c>
      <c r="Y104" s="228">
        <f t="shared" si="5"/>
        <v>1</v>
      </c>
      <c r="Z104" s="222" t="s">
        <v>990</v>
      </c>
      <c r="AA104" s="222" t="s">
        <v>522</v>
      </c>
      <c r="AB104" s="222" t="s">
        <v>991</v>
      </c>
      <c r="AC104" s="228">
        <v>1</v>
      </c>
      <c r="AD104" s="239">
        <v>1</v>
      </c>
      <c r="AE104" s="226">
        <f>+Tabla3[[#This Row],[Avance cuantitativo
II trimestre]]/Tabla3[[#This Row],[Programación  meta
II trimestre ]]</f>
        <v>1</v>
      </c>
      <c r="AF104" s="227" t="s">
        <v>992</v>
      </c>
      <c r="AG104" s="227" t="s">
        <v>489</v>
      </c>
      <c r="AH104" s="222" t="s">
        <v>991</v>
      </c>
      <c r="AI104" s="228">
        <v>1</v>
      </c>
      <c r="AJ104" s="220"/>
      <c r="AK104" s="106"/>
      <c r="AL104" s="106"/>
      <c r="AM104" s="106"/>
      <c r="AN104" s="106" t="s">
        <v>991</v>
      </c>
      <c r="AO104" s="78">
        <v>1</v>
      </c>
      <c r="AP104" s="106"/>
      <c r="AQ104" s="106"/>
      <c r="AR104" s="106"/>
      <c r="AS104" s="106"/>
      <c r="AT104" s="108"/>
      <c r="AU104" s="113">
        <v>1</v>
      </c>
      <c r="AV104" s="78">
        <f>(+Tabla3[[#This Row],[Porcentaje de cumplimiento 
I trimestre]]/AU104)/4</f>
        <v>0.25</v>
      </c>
      <c r="AW104" s="109">
        <v>25</v>
      </c>
      <c r="AX104" s="106"/>
    </row>
    <row r="105" spans="1:54" s="80" customFormat="1" ht="12" x14ac:dyDescent="0.2">
      <c r="B105" s="222" t="s">
        <v>308</v>
      </c>
      <c r="C105" s="222" t="s">
        <v>48</v>
      </c>
      <c r="D105" s="222" t="s">
        <v>65</v>
      </c>
      <c r="E105" s="222" t="s">
        <v>951</v>
      </c>
      <c r="F105" s="222" t="s">
        <v>23</v>
      </c>
      <c r="G105" s="222" t="s">
        <v>137</v>
      </c>
      <c r="H105" s="222" t="s">
        <v>25</v>
      </c>
      <c r="I105" s="222" t="s">
        <v>138</v>
      </c>
      <c r="J105" s="222" t="s">
        <v>363</v>
      </c>
      <c r="K105" s="222" t="s">
        <v>108</v>
      </c>
      <c r="L105" s="222" t="s">
        <v>225</v>
      </c>
      <c r="M105" s="223">
        <v>91</v>
      </c>
      <c r="N105" s="222" t="s">
        <v>993</v>
      </c>
      <c r="O105" s="223">
        <v>1</v>
      </c>
      <c r="P105" s="222" t="s">
        <v>45</v>
      </c>
      <c r="Q105" s="222" t="s">
        <v>994</v>
      </c>
      <c r="R105" s="222" t="s">
        <v>995</v>
      </c>
      <c r="S105" s="224">
        <v>44927</v>
      </c>
      <c r="T105" s="224" t="s">
        <v>495</v>
      </c>
      <c r="U105" s="222" t="s">
        <v>152</v>
      </c>
      <c r="V105" s="222" t="s">
        <v>486</v>
      </c>
      <c r="W105" s="223">
        <v>0</v>
      </c>
      <c r="X105" s="223" t="s">
        <v>486</v>
      </c>
      <c r="Y105" s="223" t="s">
        <v>486</v>
      </c>
      <c r="Z105" s="222" t="s">
        <v>486</v>
      </c>
      <c r="AA105" s="222" t="s">
        <v>486</v>
      </c>
      <c r="AB105" s="222" t="s">
        <v>486</v>
      </c>
      <c r="AC105" s="223">
        <v>0</v>
      </c>
      <c r="AD105" s="227"/>
      <c r="AE105" s="226"/>
      <c r="AF105" s="227"/>
      <c r="AG105" s="227"/>
      <c r="AH105" s="222" t="s">
        <v>486</v>
      </c>
      <c r="AI105" s="223">
        <v>0</v>
      </c>
      <c r="AJ105" s="220"/>
      <c r="AK105" s="106"/>
      <c r="AL105" s="106"/>
      <c r="AM105" s="106"/>
      <c r="AN105" s="106" t="s">
        <v>996</v>
      </c>
      <c r="AO105" s="107">
        <v>1</v>
      </c>
      <c r="AP105" s="106"/>
      <c r="AQ105" s="106"/>
      <c r="AR105" s="106"/>
      <c r="AS105" s="106"/>
      <c r="AT105" s="108"/>
      <c r="AU105" s="107">
        <v>1</v>
      </c>
      <c r="AV105" s="107" t="s">
        <v>490</v>
      </c>
      <c r="AW105" s="109" t="s">
        <v>490</v>
      </c>
      <c r="AX105" s="106"/>
    </row>
    <row r="106" spans="1:54" s="80" customFormat="1" ht="12" x14ac:dyDescent="0.2">
      <c r="B106" s="222" t="s">
        <v>308</v>
      </c>
      <c r="C106" s="222" t="s">
        <v>48</v>
      </c>
      <c r="D106" s="222" t="s">
        <v>65</v>
      </c>
      <c r="E106" s="222" t="s">
        <v>951</v>
      </c>
      <c r="F106" s="222" t="s">
        <v>23</v>
      </c>
      <c r="G106" s="222" t="s">
        <v>137</v>
      </c>
      <c r="H106" s="222" t="s">
        <v>25</v>
      </c>
      <c r="I106" s="222" t="s">
        <v>138</v>
      </c>
      <c r="J106" s="222" t="s">
        <v>363</v>
      </c>
      <c r="K106" s="222" t="s">
        <v>257</v>
      </c>
      <c r="L106" s="222" t="s">
        <v>225</v>
      </c>
      <c r="M106" s="223">
        <v>92</v>
      </c>
      <c r="N106" s="222" t="s">
        <v>997</v>
      </c>
      <c r="O106" s="228">
        <v>1</v>
      </c>
      <c r="P106" s="222" t="s">
        <v>30</v>
      </c>
      <c r="Q106" s="222" t="s">
        <v>998</v>
      </c>
      <c r="R106" s="222" t="s">
        <v>999</v>
      </c>
      <c r="S106" s="224">
        <v>44927</v>
      </c>
      <c r="T106" s="224" t="s">
        <v>495</v>
      </c>
      <c r="U106" s="222" t="s">
        <v>152</v>
      </c>
      <c r="V106" s="222" t="s">
        <v>1000</v>
      </c>
      <c r="W106" s="228">
        <v>1</v>
      </c>
      <c r="X106" s="228">
        <v>1</v>
      </c>
      <c r="Y106" s="228">
        <f>+(X106/W106)</f>
        <v>1</v>
      </c>
      <c r="Z106" s="222" t="s">
        <v>1001</v>
      </c>
      <c r="AA106" s="222" t="s">
        <v>522</v>
      </c>
      <c r="AB106" s="222" t="s">
        <v>1000</v>
      </c>
      <c r="AC106" s="228">
        <v>1</v>
      </c>
      <c r="AD106" s="239">
        <v>1</v>
      </c>
      <c r="AE106" s="226">
        <f>+Tabla3[[#This Row],[Avance cuantitativo
II trimestre]]/Tabla3[[#This Row],[Programación  meta
II trimestre ]]</f>
        <v>1</v>
      </c>
      <c r="AF106" s="227" t="s">
        <v>1002</v>
      </c>
      <c r="AG106" s="227" t="s">
        <v>489</v>
      </c>
      <c r="AH106" s="222" t="s">
        <v>1000</v>
      </c>
      <c r="AI106" s="228">
        <v>1</v>
      </c>
      <c r="AJ106" s="220"/>
      <c r="AK106" s="106"/>
      <c r="AL106" s="106"/>
      <c r="AM106" s="106"/>
      <c r="AN106" s="106" t="s">
        <v>963</v>
      </c>
      <c r="AO106" s="78">
        <v>1</v>
      </c>
      <c r="AP106" s="106"/>
      <c r="AQ106" s="106"/>
      <c r="AR106" s="106"/>
      <c r="AS106" s="106"/>
      <c r="AT106" s="108"/>
      <c r="AU106" s="113">
        <v>1</v>
      </c>
      <c r="AV106" s="78">
        <f>(+Tabla3[[#This Row],[Porcentaje de cumplimiento 
I trimestre]]/AU106)/4</f>
        <v>0.25</v>
      </c>
      <c r="AW106" s="109">
        <v>25</v>
      </c>
      <c r="AX106" s="106"/>
    </row>
    <row r="107" spans="1:54" s="80" customFormat="1" ht="12" x14ac:dyDescent="0.2">
      <c r="B107" s="222" t="s">
        <v>308</v>
      </c>
      <c r="C107" s="222" t="s">
        <v>48</v>
      </c>
      <c r="D107" s="222" t="s">
        <v>65</v>
      </c>
      <c r="E107" s="222" t="s">
        <v>951</v>
      </c>
      <c r="F107" s="222" t="s">
        <v>38</v>
      </c>
      <c r="G107" s="222" t="s">
        <v>137</v>
      </c>
      <c r="H107" s="222" t="s">
        <v>25</v>
      </c>
      <c r="I107" s="222" t="s">
        <v>138</v>
      </c>
      <c r="J107" s="222" t="s">
        <v>363</v>
      </c>
      <c r="K107" s="222" t="s">
        <v>119</v>
      </c>
      <c r="L107" s="222" t="s">
        <v>225</v>
      </c>
      <c r="M107" s="223">
        <v>93</v>
      </c>
      <c r="N107" s="222" t="s">
        <v>1003</v>
      </c>
      <c r="O107" s="228">
        <v>1</v>
      </c>
      <c r="P107" s="222" t="s">
        <v>30</v>
      </c>
      <c r="Q107" s="222" t="s">
        <v>1004</v>
      </c>
      <c r="R107" s="222" t="s">
        <v>1005</v>
      </c>
      <c r="S107" s="224">
        <v>44927</v>
      </c>
      <c r="T107" s="224" t="s">
        <v>495</v>
      </c>
      <c r="U107" s="222" t="s">
        <v>152</v>
      </c>
      <c r="V107" s="222" t="s">
        <v>961</v>
      </c>
      <c r="W107" s="228">
        <v>1</v>
      </c>
      <c r="X107" s="228">
        <v>1</v>
      </c>
      <c r="Y107" s="228">
        <f>+(X107/W107)</f>
        <v>1</v>
      </c>
      <c r="Z107" s="222" t="s">
        <v>1006</v>
      </c>
      <c r="AA107" s="222" t="s">
        <v>522</v>
      </c>
      <c r="AB107" s="222" t="s">
        <v>963</v>
      </c>
      <c r="AC107" s="228">
        <v>1</v>
      </c>
      <c r="AD107" s="239">
        <v>1</v>
      </c>
      <c r="AE107" s="226">
        <f>+Tabla3[[#This Row],[Avance cuantitativo
II trimestre]]/Tabla3[[#This Row],[Programación  meta
II trimestre ]]</f>
        <v>1</v>
      </c>
      <c r="AF107" s="227" t="s">
        <v>1007</v>
      </c>
      <c r="AG107" s="227" t="s">
        <v>1008</v>
      </c>
      <c r="AH107" s="222" t="s">
        <v>963</v>
      </c>
      <c r="AI107" s="228">
        <v>1</v>
      </c>
      <c r="AJ107" s="220"/>
      <c r="AK107" s="106"/>
      <c r="AL107" s="106"/>
      <c r="AM107" s="106"/>
      <c r="AN107" s="106" t="s">
        <v>963</v>
      </c>
      <c r="AO107" s="78">
        <v>1</v>
      </c>
      <c r="AP107" s="106"/>
      <c r="AQ107" s="106"/>
      <c r="AR107" s="106"/>
      <c r="AS107" s="106"/>
      <c r="AT107" s="108"/>
      <c r="AU107" s="113">
        <v>1</v>
      </c>
      <c r="AV107" s="78">
        <f>(+Tabla3[[#This Row],[Porcentaje de cumplimiento 
I trimestre]]/AU107)/4</f>
        <v>0.25</v>
      </c>
      <c r="AW107" s="109">
        <v>25</v>
      </c>
      <c r="AX107" s="106"/>
    </row>
    <row r="108" spans="1:54" s="251" customFormat="1" ht="12" x14ac:dyDescent="0.2">
      <c r="B108" s="222" t="s">
        <v>308</v>
      </c>
      <c r="C108" s="222" t="s">
        <v>48</v>
      </c>
      <c r="D108" s="222" t="s">
        <v>65</v>
      </c>
      <c r="E108" s="222" t="s">
        <v>951</v>
      </c>
      <c r="F108" s="222" t="s">
        <v>23</v>
      </c>
      <c r="G108" s="222" t="s">
        <v>137</v>
      </c>
      <c r="H108" s="222" t="s">
        <v>25</v>
      </c>
      <c r="I108" s="222" t="s">
        <v>138</v>
      </c>
      <c r="J108" s="222" t="s">
        <v>363</v>
      </c>
      <c r="K108" s="222" t="s">
        <v>1009</v>
      </c>
      <c r="L108" s="222" t="s">
        <v>225</v>
      </c>
      <c r="M108" s="223">
        <v>94</v>
      </c>
      <c r="N108" s="222" t="s">
        <v>1010</v>
      </c>
      <c r="O108" s="228">
        <v>1</v>
      </c>
      <c r="P108" s="222" t="s">
        <v>30</v>
      </c>
      <c r="Q108" s="222" t="s">
        <v>1011</v>
      </c>
      <c r="R108" s="222" t="s">
        <v>1005</v>
      </c>
      <c r="S108" s="224">
        <v>44927</v>
      </c>
      <c r="T108" s="224" t="s">
        <v>495</v>
      </c>
      <c r="U108" s="222" t="s">
        <v>152</v>
      </c>
      <c r="V108" s="222" t="s">
        <v>961</v>
      </c>
      <c r="W108" s="228">
        <v>1</v>
      </c>
      <c r="X108" s="228">
        <v>1</v>
      </c>
      <c r="Y108" s="228">
        <f>+(X108/W108)</f>
        <v>1</v>
      </c>
      <c r="Z108" s="222" t="s">
        <v>1012</v>
      </c>
      <c r="AA108" s="222" t="s">
        <v>522</v>
      </c>
      <c r="AB108" s="222" t="s">
        <v>963</v>
      </c>
      <c r="AC108" s="228">
        <v>1</v>
      </c>
      <c r="AD108" s="239">
        <v>1</v>
      </c>
      <c r="AE108" s="226">
        <f>+Tabla3[[#This Row],[Avance cuantitativo
II trimestre]]/Tabla3[[#This Row],[Programación  meta
II trimestre ]]</f>
        <v>1</v>
      </c>
      <c r="AF108" s="227" t="s">
        <v>1013</v>
      </c>
      <c r="AG108" s="237" t="s">
        <v>1014</v>
      </c>
      <c r="AH108" s="222" t="s">
        <v>963</v>
      </c>
      <c r="AI108" s="228">
        <v>1</v>
      </c>
      <c r="AJ108" s="252"/>
      <c r="AK108" s="252"/>
      <c r="AL108" s="252"/>
      <c r="AM108" s="252"/>
      <c r="AN108" s="252" t="s">
        <v>963</v>
      </c>
      <c r="AO108" s="253">
        <v>1</v>
      </c>
      <c r="AP108" s="252"/>
      <c r="AQ108" s="252"/>
      <c r="AR108" s="252"/>
      <c r="AS108" s="252"/>
      <c r="AT108" s="254"/>
      <c r="AU108" s="255">
        <v>1</v>
      </c>
      <c r="AV108" s="253">
        <f>(+Tabla3[[#This Row],[Porcentaje de cumplimiento 
I trimestre]]/AU108)/4</f>
        <v>0.25</v>
      </c>
      <c r="AW108" s="256">
        <v>25</v>
      </c>
      <c r="AX108" s="252"/>
      <c r="BA108" s="257"/>
      <c r="BB108" s="257"/>
    </row>
    <row r="109" spans="1:54" s="80" customFormat="1" ht="12" x14ac:dyDescent="0.2">
      <c r="A109" s="80" t="s">
        <v>491</v>
      </c>
      <c r="B109" s="222" t="s">
        <v>320</v>
      </c>
      <c r="C109" s="222" t="s">
        <v>48</v>
      </c>
      <c r="D109" s="222" t="s">
        <v>91</v>
      </c>
      <c r="E109" s="222" t="s">
        <v>336</v>
      </c>
      <c r="F109" s="222" t="s">
        <v>156</v>
      </c>
      <c r="G109" s="222" t="s">
        <v>230</v>
      </c>
      <c r="H109" s="222" t="s">
        <v>25</v>
      </c>
      <c r="I109" s="222" t="s">
        <v>106</v>
      </c>
      <c r="J109" s="222" t="s">
        <v>310</v>
      </c>
      <c r="K109" s="222" t="s">
        <v>150</v>
      </c>
      <c r="L109" s="222" t="s">
        <v>225</v>
      </c>
      <c r="M109" s="223">
        <v>95</v>
      </c>
      <c r="N109" s="222" t="s">
        <v>1015</v>
      </c>
      <c r="O109" s="223">
        <v>1</v>
      </c>
      <c r="P109" s="222" t="s">
        <v>60</v>
      </c>
      <c r="Q109" s="222" t="s">
        <v>1016</v>
      </c>
      <c r="R109" s="222" t="s">
        <v>1017</v>
      </c>
      <c r="S109" s="224">
        <v>44932</v>
      </c>
      <c r="T109" s="224" t="s">
        <v>495</v>
      </c>
      <c r="U109" s="222" t="s">
        <v>182</v>
      </c>
      <c r="V109" s="222" t="s">
        <v>486</v>
      </c>
      <c r="W109" s="223">
        <v>0</v>
      </c>
      <c r="X109" s="223" t="s">
        <v>486</v>
      </c>
      <c r="Y109" s="223" t="s">
        <v>486</v>
      </c>
      <c r="Z109" s="222" t="s">
        <v>486</v>
      </c>
      <c r="AA109" s="222" t="s">
        <v>486</v>
      </c>
      <c r="AB109" s="222" t="s">
        <v>486</v>
      </c>
      <c r="AC109" s="223">
        <v>0</v>
      </c>
      <c r="AD109" s="225">
        <v>0</v>
      </c>
      <c r="AE109" s="226"/>
      <c r="AF109" s="227" t="s">
        <v>486</v>
      </c>
      <c r="AG109" s="227"/>
      <c r="AH109" s="222" t="s">
        <v>1018</v>
      </c>
      <c r="AI109" s="223">
        <v>1</v>
      </c>
      <c r="AJ109" s="221"/>
      <c r="AK109" s="158"/>
      <c r="AL109" s="158"/>
      <c r="AM109" s="158"/>
      <c r="AN109" s="158" t="s">
        <v>1019</v>
      </c>
      <c r="AO109" s="159">
        <v>1</v>
      </c>
      <c r="AP109" s="158"/>
      <c r="AQ109" s="158"/>
      <c r="AR109" s="158"/>
      <c r="AS109" s="158"/>
      <c r="AT109" s="108"/>
      <c r="AU109" s="159">
        <v>1</v>
      </c>
      <c r="AV109" s="159" t="s">
        <v>490</v>
      </c>
      <c r="AW109" s="160" t="s">
        <v>490</v>
      </c>
      <c r="AX109" s="158"/>
    </row>
    <row r="110" spans="1:54" s="80" customFormat="1" ht="12" x14ac:dyDescent="0.2">
      <c r="A110" s="80" t="s">
        <v>491</v>
      </c>
      <c r="B110" s="222" t="s">
        <v>320</v>
      </c>
      <c r="C110" s="222" t="s">
        <v>48</v>
      </c>
      <c r="D110" s="222" t="s">
        <v>91</v>
      </c>
      <c r="E110" s="222" t="s">
        <v>336</v>
      </c>
      <c r="F110" s="222" t="s">
        <v>156</v>
      </c>
      <c r="G110" s="222" t="s">
        <v>230</v>
      </c>
      <c r="H110" s="222" t="s">
        <v>25</v>
      </c>
      <c r="I110" s="222" t="s">
        <v>106</v>
      </c>
      <c r="J110" s="222" t="s">
        <v>310</v>
      </c>
      <c r="K110" s="222" t="s">
        <v>150</v>
      </c>
      <c r="L110" s="222" t="s">
        <v>225</v>
      </c>
      <c r="M110" s="223">
        <v>96</v>
      </c>
      <c r="N110" s="222" t="s">
        <v>1020</v>
      </c>
      <c r="O110" s="223">
        <v>4</v>
      </c>
      <c r="P110" s="222" t="s">
        <v>45</v>
      </c>
      <c r="Q110" s="222" t="s">
        <v>1021</v>
      </c>
      <c r="R110" s="222" t="s">
        <v>1022</v>
      </c>
      <c r="S110" s="224">
        <v>44927</v>
      </c>
      <c r="T110" s="224" t="s">
        <v>495</v>
      </c>
      <c r="U110" s="222" t="s">
        <v>182</v>
      </c>
      <c r="V110" s="222" t="s">
        <v>1023</v>
      </c>
      <c r="W110" s="223">
        <v>1</v>
      </c>
      <c r="X110" s="223">
        <v>1</v>
      </c>
      <c r="Y110" s="228">
        <f>+(X110/W110)</f>
        <v>1</v>
      </c>
      <c r="Z110" s="230" t="s">
        <v>1024</v>
      </c>
      <c r="AA110" s="222" t="s">
        <v>522</v>
      </c>
      <c r="AB110" s="222" t="s">
        <v>1023</v>
      </c>
      <c r="AC110" s="223">
        <v>1</v>
      </c>
      <c r="AD110" s="225">
        <v>1</v>
      </c>
      <c r="AE110" s="226">
        <f>+Tabla3[[#This Row],[Avance cuantitativo
II trimestre]]/Tabla3[[#This Row],[Programación  meta
II trimestre ]]</f>
        <v>1</v>
      </c>
      <c r="AF110" s="227" t="s">
        <v>1025</v>
      </c>
      <c r="AG110" s="227" t="s">
        <v>837</v>
      </c>
      <c r="AH110" s="222" t="s">
        <v>1023</v>
      </c>
      <c r="AI110" s="223">
        <v>1</v>
      </c>
      <c r="AJ110" s="220"/>
      <c r="AK110" s="106"/>
      <c r="AL110" s="106"/>
      <c r="AM110" s="106"/>
      <c r="AN110" s="106" t="s">
        <v>1023</v>
      </c>
      <c r="AO110" s="107">
        <v>1</v>
      </c>
      <c r="AP110" s="106"/>
      <c r="AQ110" s="106"/>
      <c r="AR110" s="106"/>
      <c r="AS110" s="106"/>
      <c r="AT110" s="108"/>
      <c r="AU110" s="107">
        <v>4</v>
      </c>
      <c r="AV110" s="110">
        <f>(Tabla3[[#This Row],[Avance cuantitativo I trimestre]]/AU110)</f>
        <v>0.25</v>
      </c>
      <c r="AW110" s="109">
        <f>+AV110*100</f>
        <v>25</v>
      </c>
      <c r="AX110" s="106"/>
    </row>
    <row r="111" spans="1:54" s="80" customFormat="1" ht="12" x14ac:dyDescent="0.2">
      <c r="A111" s="80" t="s">
        <v>491</v>
      </c>
      <c r="B111" s="222" t="s">
        <v>320</v>
      </c>
      <c r="C111" s="222" t="s">
        <v>48</v>
      </c>
      <c r="D111" s="222" t="s">
        <v>91</v>
      </c>
      <c r="E111" s="222" t="s">
        <v>336</v>
      </c>
      <c r="F111" s="222" t="s">
        <v>156</v>
      </c>
      <c r="G111" s="222" t="s">
        <v>230</v>
      </c>
      <c r="H111" s="222" t="s">
        <v>25</v>
      </c>
      <c r="I111" s="222" t="s">
        <v>106</v>
      </c>
      <c r="J111" s="222" t="s">
        <v>310</v>
      </c>
      <c r="K111" s="222" t="s">
        <v>190</v>
      </c>
      <c r="L111" s="222" t="s">
        <v>225</v>
      </c>
      <c r="M111" s="223">
        <v>97</v>
      </c>
      <c r="N111" s="222" t="s">
        <v>1026</v>
      </c>
      <c r="O111" s="223">
        <v>2</v>
      </c>
      <c r="P111" s="222" t="s">
        <v>45</v>
      </c>
      <c r="Q111" s="222" t="s">
        <v>1027</v>
      </c>
      <c r="R111" s="222" t="s">
        <v>1028</v>
      </c>
      <c r="S111" s="224">
        <v>44927</v>
      </c>
      <c r="T111" s="224" t="s">
        <v>495</v>
      </c>
      <c r="U111" s="222" t="s">
        <v>182</v>
      </c>
      <c r="V111" s="222" t="s">
        <v>486</v>
      </c>
      <c r="W111" s="223">
        <v>0</v>
      </c>
      <c r="X111" s="223" t="s">
        <v>486</v>
      </c>
      <c r="Y111" s="223" t="s">
        <v>486</v>
      </c>
      <c r="Z111" s="222" t="s">
        <v>486</v>
      </c>
      <c r="AA111" s="222" t="s">
        <v>486</v>
      </c>
      <c r="AB111" s="222" t="s">
        <v>1029</v>
      </c>
      <c r="AC111" s="223">
        <v>1</v>
      </c>
      <c r="AD111" s="225">
        <v>1</v>
      </c>
      <c r="AE111" s="226">
        <f>+Tabla3[[#This Row],[Avance cuantitativo
II trimestre]]/Tabla3[[#This Row],[Programación  meta
II trimestre ]]</f>
        <v>1</v>
      </c>
      <c r="AF111" s="227" t="s">
        <v>1030</v>
      </c>
      <c r="AG111" s="227" t="s">
        <v>837</v>
      </c>
      <c r="AH111" s="222" t="s">
        <v>486</v>
      </c>
      <c r="AI111" s="223">
        <v>0</v>
      </c>
      <c r="AJ111" s="220"/>
      <c r="AK111" s="106"/>
      <c r="AL111" s="106"/>
      <c r="AM111" s="106"/>
      <c r="AN111" s="106" t="s">
        <v>1029</v>
      </c>
      <c r="AO111" s="107">
        <v>1</v>
      </c>
      <c r="AP111" s="106"/>
      <c r="AQ111" s="106"/>
      <c r="AR111" s="106"/>
      <c r="AS111" s="106"/>
      <c r="AT111" s="108"/>
      <c r="AU111" s="107">
        <v>2</v>
      </c>
      <c r="AV111" s="107" t="s">
        <v>490</v>
      </c>
      <c r="AW111" s="109" t="s">
        <v>490</v>
      </c>
      <c r="AX111" s="106"/>
    </row>
    <row r="112" spans="1:54" s="80" customFormat="1" ht="12" x14ac:dyDescent="0.2">
      <c r="A112" s="80" t="s">
        <v>491</v>
      </c>
      <c r="B112" s="222" t="s">
        <v>320</v>
      </c>
      <c r="C112" s="222" t="s">
        <v>48</v>
      </c>
      <c r="D112" s="222" t="s">
        <v>91</v>
      </c>
      <c r="E112" s="222" t="s">
        <v>336</v>
      </c>
      <c r="F112" s="222" t="s">
        <v>156</v>
      </c>
      <c r="G112" s="222" t="s">
        <v>127</v>
      </c>
      <c r="H112" s="222" t="s">
        <v>55</v>
      </c>
      <c r="I112" s="222" t="s">
        <v>106</v>
      </c>
      <c r="J112" s="222" t="s">
        <v>310</v>
      </c>
      <c r="K112" s="222" t="s">
        <v>257</v>
      </c>
      <c r="L112" s="222" t="s">
        <v>225</v>
      </c>
      <c r="M112" s="223">
        <v>98</v>
      </c>
      <c r="N112" s="222" t="s">
        <v>1031</v>
      </c>
      <c r="O112" s="223">
        <v>12</v>
      </c>
      <c r="P112" s="222" t="s">
        <v>45</v>
      </c>
      <c r="Q112" s="222" t="s">
        <v>1032</v>
      </c>
      <c r="R112" s="222" t="s">
        <v>1033</v>
      </c>
      <c r="S112" s="224">
        <v>44927</v>
      </c>
      <c r="T112" s="224" t="s">
        <v>495</v>
      </c>
      <c r="U112" s="222" t="s">
        <v>182</v>
      </c>
      <c r="V112" s="222" t="s">
        <v>1034</v>
      </c>
      <c r="W112" s="223">
        <v>3</v>
      </c>
      <c r="X112" s="223">
        <v>3</v>
      </c>
      <c r="Y112" s="228">
        <f>+(X112/W112)</f>
        <v>1</v>
      </c>
      <c r="Z112" s="245" t="s">
        <v>1035</v>
      </c>
      <c r="AA112" s="222" t="s">
        <v>522</v>
      </c>
      <c r="AB112" s="222" t="s">
        <v>1036</v>
      </c>
      <c r="AC112" s="223">
        <v>3</v>
      </c>
      <c r="AD112" s="225">
        <v>3</v>
      </c>
      <c r="AE112" s="226">
        <f>+Tabla3[[#This Row],[Avance cuantitativo
II trimestre]]/Tabla3[[#This Row],[Programación  meta
II trimestre ]]</f>
        <v>1</v>
      </c>
      <c r="AF112" s="227" t="s">
        <v>1037</v>
      </c>
      <c r="AG112" s="227" t="s">
        <v>837</v>
      </c>
      <c r="AH112" s="222" t="s">
        <v>1038</v>
      </c>
      <c r="AI112" s="223">
        <v>3</v>
      </c>
      <c r="AJ112" s="220"/>
      <c r="AK112" s="106"/>
      <c r="AL112" s="106"/>
      <c r="AM112" s="106"/>
      <c r="AN112" s="106" t="s">
        <v>1039</v>
      </c>
      <c r="AO112" s="107">
        <v>3</v>
      </c>
      <c r="AP112" s="106"/>
      <c r="AQ112" s="106"/>
      <c r="AR112" s="106"/>
      <c r="AS112" s="106"/>
      <c r="AT112" s="108"/>
      <c r="AU112" s="107">
        <v>12</v>
      </c>
      <c r="AV112" s="110">
        <f>(Tabla3[[#This Row],[Avance cuantitativo I trimestre]]/AU112)</f>
        <v>0.25</v>
      </c>
      <c r="AW112" s="109">
        <f>+AV112*100</f>
        <v>25</v>
      </c>
      <c r="AX112" s="106"/>
    </row>
    <row r="113" spans="1:63" s="80" customFormat="1" ht="12" x14ac:dyDescent="0.2">
      <c r="A113" s="80" t="s">
        <v>491</v>
      </c>
      <c r="B113" s="222" t="s">
        <v>289</v>
      </c>
      <c r="C113" s="222" t="s">
        <v>63</v>
      </c>
      <c r="D113" s="222" t="s">
        <v>91</v>
      </c>
      <c r="E113" s="222" t="s">
        <v>336</v>
      </c>
      <c r="F113" s="222" t="s">
        <v>167</v>
      </c>
      <c r="G113" s="222" t="s">
        <v>230</v>
      </c>
      <c r="H113" s="222" t="s">
        <v>25</v>
      </c>
      <c r="I113" s="222" t="s">
        <v>106</v>
      </c>
      <c r="J113" s="222" t="s">
        <v>310</v>
      </c>
      <c r="K113" s="222" t="s">
        <v>180</v>
      </c>
      <c r="L113" s="222" t="s">
        <v>225</v>
      </c>
      <c r="M113" s="223">
        <v>99</v>
      </c>
      <c r="N113" s="222" t="s">
        <v>1040</v>
      </c>
      <c r="O113" s="223">
        <v>2</v>
      </c>
      <c r="P113" s="222" t="s">
        <v>45</v>
      </c>
      <c r="Q113" s="222" t="s">
        <v>1041</v>
      </c>
      <c r="R113" s="222" t="s">
        <v>1042</v>
      </c>
      <c r="S113" s="224">
        <v>44927</v>
      </c>
      <c r="T113" s="224" t="s">
        <v>495</v>
      </c>
      <c r="U113" s="222" t="s">
        <v>182</v>
      </c>
      <c r="V113" s="222" t="s">
        <v>486</v>
      </c>
      <c r="W113" s="223">
        <v>0</v>
      </c>
      <c r="X113" s="223" t="s">
        <v>486</v>
      </c>
      <c r="Y113" s="223" t="s">
        <v>486</v>
      </c>
      <c r="Z113" s="222" t="s">
        <v>486</v>
      </c>
      <c r="AA113" s="222" t="s">
        <v>486</v>
      </c>
      <c r="AB113" s="222" t="s">
        <v>1043</v>
      </c>
      <c r="AC113" s="223">
        <v>1</v>
      </c>
      <c r="AD113" s="225">
        <v>1</v>
      </c>
      <c r="AE113" s="226">
        <f>+Tabla3[[#This Row],[Avance cuantitativo
II trimestre]]/Tabla3[[#This Row],[Programación  meta
II trimestre ]]</f>
        <v>1</v>
      </c>
      <c r="AF113" s="227" t="s">
        <v>1044</v>
      </c>
      <c r="AG113" s="227" t="s">
        <v>837</v>
      </c>
      <c r="AH113" s="222" t="s">
        <v>486</v>
      </c>
      <c r="AI113" s="223">
        <v>0</v>
      </c>
      <c r="AJ113" s="220"/>
      <c r="AK113" s="106"/>
      <c r="AL113" s="106"/>
      <c r="AM113" s="106"/>
      <c r="AN113" s="106" t="s">
        <v>1045</v>
      </c>
      <c r="AO113" s="107">
        <v>1</v>
      </c>
      <c r="AP113" s="106"/>
      <c r="AQ113" s="106"/>
      <c r="AR113" s="106"/>
      <c r="AS113" s="106"/>
      <c r="AT113" s="108"/>
      <c r="AU113" s="107">
        <v>2</v>
      </c>
      <c r="AV113" s="107" t="s">
        <v>490</v>
      </c>
      <c r="AW113" s="109" t="s">
        <v>490</v>
      </c>
      <c r="AX113" s="106"/>
    </row>
    <row r="114" spans="1:63" s="80" customFormat="1" ht="12" x14ac:dyDescent="0.2">
      <c r="A114" s="80" t="s">
        <v>491</v>
      </c>
      <c r="B114" s="222" t="s">
        <v>320</v>
      </c>
      <c r="C114" s="222" t="s">
        <v>48</v>
      </c>
      <c r="D114" s="222" t="s">
        <v>91</v>
      </c>
      <c r="E114" s="222" t="s">
        <v>336</v>
      </c>
      <c r="F114" s="222" t="s">
        <v>166</v>
      </c>
      <c r="G114" s="222" t="s">
        <v>230</v>
      </c>
      <c r="H114" s="222" t="s">
        <v>25</v>
      </c>
      <c r="I114" s="222" t="s">
        <v>106</v>
      </c>
      <c r="J114" s="222" t="s">
        <v>310</v>
      </c>
      <c r="K114" s="222" t="s">
        <v>170</v>
      </c>
      <c r="L114" s="222" t="s">
        <v>225</v>
      </c>
      <c r="M114" s="223">
        <v>100</v>
      </c>
      <c r="N114" s="222" t="s">
        <v>1046</v>
      </c>
      <c r="O114" s="223">
        <v>4</v>
      </c>
      <c r="P114" s="222" t="s">
        <v>45</v>
      </c>
      <c r="Q114" s="222" t="s">
        <v>1047</v>
      </c>
      <c r="R114" s="222" t="s">
        <v>1048</v>
      </c>
      <c r="S114" s="224">
        <v>44927</v>
      </c>
      <c r="T114" s="224" t="s">
        <v>495</v>
      </c>
      <c r="U114" s="222" t="s">
        <v>182</v>
      </c>
      <c r="V114" s="222" t="s">
        <v>1049</v>
      </c>
      <c r="W114" s="223">
        <v>1</v>
      </c>
      <c r="X114" s="223">
        <v>1</v>
      </c>
      <c r="Y114" s="228">
        <f>+(X114/W114)</f>
        <v>1</v>
      </c>
      <c r="Z114" s="245" t="s">
        <v>1050</v>
      </c>
      <c r="AA114" s="222" t="s">
        <v>522</v>
      </c>
      <c r="AB114" s="222" t="s">
        <v>1049</v>
      </c>
      <c r="AC114" s="223">
        <v>1</v>
      </c>
      <c r="AD114" s="225">
        <v>1</v>
      </c>
      <c r="AE114" s="226">
        <f>+Tabla3[[#This Row],[Avance cuantitativo
II trimestre]]/Tabla3[[#This Row],[Programación  meta
II trimestre ]]</f>
        <v>1</v>
      </c>
      <c r="AF114" s="227" t="s">
        <v>1051</v>
      </c>
      <c r="AG114" s="227" t="s">
        <v>837</v>
      </c>
      <c r="AH114" s="222" t="s">
        <v>1049</v>
      </c>
      <c r="AI114" s="223">
        <v>1</v>
      </c>
      <c r="AJ114" s="220"/>
      <c r="AK114" s="106"/>
      <c r="AL114" s="106"/>
      <c r="AM114" s="106"/>
      <c r="AN114" s="106" t="s">
        <v>1049</v>
      </c>
      <c r="AO114" s="107">
        <v>1</v>
      </c>
      <c r="AP114" s="106"/>
      <c r="AQ114" s="106"/>
      <c r="AR114" s="106"/>
      <c r="AS114" s="106"/>
      <c r="AT114" s="108"/>
      <c r="AU114" s="107">
        <v>4</v>
      </c>
      <c r="AV114" s="110">
        <f>(Tabla3[[#This Row],[Avance cuantitativo I trimestre]]/AU114)</f>
        <v>0.25</v>
      </c>
      <c r="AW114" s="109">
        <f t="shared" ref="AW114:AW119" si="7">+AV114*100</f>
        <v>25</v>
      </c>
      <c r="AX114" s="106"/>
    </row>
    <row r="115" spans="1:63" s="80" customFormat="1" ht="12" x14ac:dyDescent="0.2">
      <c r="A115" s="80" t="s">
        <v>491</v>
      </c>
      <c r="B115" s="222" t="s">
        <v>320</v>
      </c>
      <c r="C115" s="222" t="s">
        <v>48</v>
      </c>
      <c r="D115" s="222" t="s">
        <v>91</v>
      </c>
      <c r="E115" s="222" t="s">
        <v>336</v>
      </c>
      <c r="F115" s="222" t="s">
        <v>166</v>
      </c>
      <c r="G115" s="222" t="s">
        <v>230</v>
      </c>
      <c r="H115" s="222" t="s">
        <v>25</v>
      </c>
      <c r="I115" s="222" t="s">
        <v>106</v>
      </c>
      <c r="J115" s="222" t="s">
        <v>310</v>
      </c>
      <c r="K115" s="222" t="s">
        <v>160</v>
      </c>
      <c r="L115" s="222" t="s">
        <v>225</v>
      </c>
      <c r="M115" s="223">
        <v>101</v>
      </c>
      <c r="N115" s="222" t="s">
        <v>1052</v>
      </c>
      <c r="O115" s="223">
        <v>4</v>
      </c>
      <c r="P115" s="222" t="s">
        <v>45</v>
      </c>
      <c r="Q115" s="222" t="s">
        <v>1053</v>
      </c>
      <c r="R115" s="222" t="s">
        <v>1054</v>
      </c>
      <c r="S115" s="224">
        <v>44927</v>
      </c>
      <c r="T115" s="224" t="s">
        <v>495</v>
      </c>
      <c r="U115" s="222" t="s">
        <v>182</v>
      </c>
      <c r="V115" s="222" t="s">
        <v>1055</v>
      </c>
      <c r="W115" s="223">
        <v>1</v>
      </c>
      <c r="X115" s="223">
        <v>1</v>
      </c>
      <c r="Y115" s="228">
        <f>+(X115/W115)</f>
        <v>1</v>
      </c>
      <c r="Z115" s="222" t="s">
        <v>1056</v>
      </c>
      <c r="AA115" s="222" t="s">
        <v>522</v>
      </c>
      <c r="AB115" s="222" t="s">
        <v>1055</v>
      </c>
      <c r="AC115" s="223">
        <v>1</v>
      </c>
      <c r="AD115" s="225">
        <v>1</v>
      </c>
      <c r="AE115" s="226">
        <f>+Tabla3[[#This Row],[Avance cuantitativo
II trimestre]]/Tabla3[[#This Row],[Programación  meta
II trimestre ]]</f>
        <v>1</v>
      </c>
      <c r="AF115" s="227" t="s">
        <v>1057</v>
      </c>
      <c r="AG115" s="227" t="s">
        <v>837</v>
      </c>
      <c r="AH115" s="222" t="s">
        <v>1055</v>
      </c>
      <c r="AI115" s="223">
        <v>1</v>
      </c>
      <c r="AJ115" s="220"/>
      <c r="AK115" s="106"/>
      <c r="AL115" s="106"/>
      <c r="AM115" s="106"/>
      <c r="AN115" s="106" t="s">
        <v>1055</v>
      </c>
      <c r="AO115" s="107">
        <v>1</v>
      </c>
      <c r="AP115" s="106"/>
      <c r="AQ115" s="106"/>
      <c r="AR115" s="106"/>
      <c r="AS115" s="106"/>
      <c r="AT115" s="108"/>
      <c r="AU115" s="107">
        <v>4</v>
      </c>
      <c r="AV115" s="110">
        <f>(Tabla3[[#This Row],[Avance cuantitativo I trimestre]]/AU115)</f>
        <v>0.25</v>
      </c>
      <c r="AW115" s="109">
        <f t="shared" si="7"/>
        <v>25</v>
      </c>
      <c r="AX115" s="106"/>
    </row>
    <row r="116" spans="1:63" s="80" customFormat="1" ht="12" x14ac:dyDescent="0.2">
      <c r="B116" s="222" t="s">
        <v>173</v>
      </c>
      <c r="C116" s="222" t="s">
        <v>18</v>
      </c>
      <c r="D116" s="222" t="s">
        <v>50</v>
      </c>
      <c r="E116" s="222" t="s">
        <v>1058</v>
      </c>
      <c r="F116" s="222" t="s">
        <v>68</v>
      </c>
      <c r="G116" s="222" t="s">
        <v>221</v>
      </c>
      <c r="H116" s="222" t="s">
        <v>25</v>
      </c>
      <c r="I116" s="222" t="s">
        <v>128</v>
      </c>
      <c r="J116" s="222" t="s">
        <v>355</v>
      </c>
      <c r="K116" s="222" t="s">
        <v>215</v>
      </c>
      <c r="L116" s="222" t="s">
        <v>225</v>
      </c>
      <c r="M116" s="223">
        <v>102</v>
      </c>
      <c r="N116" s="222" t="s">
        <v>1059</v>
      </c>
      <c r="O116" s="223">
        <v>4</v>
      </c>
      <c r="P116" s="222" t="s">
        <v>45</v>
      </c>
      <c r="Q116" s="222" t="s">
        <v>1060</v>
      </c>
      <c r="R116" s="222" t="s">
        <v>581</v>
      </c>
      <c r="S116" s="224">
        <v>44927</v>
      </c>
      <c r="T116" s="224">
        <v>45291</v>
      </c>
      <c r="U116" s="222" t="s">
        <v>273</v>
      </c>
      <c r="V116" s="222" t="s">
        <v>1061</v>
      </c>
      <c r="W116" s="223">
        <v>1</v>
      </c>
      <c r="X116" s="223">
        <v>1</v>
      </c>
      <c r="Y116" s="228">
        <f>+(X116/W116)</f>
        <v>1</v>
      </c>
      <c r="Z116" s="222" t="s">
        <v>1062</v>
      </c>
      <c r="AA116" s="222" t="s">
        <v>1063</v>
      </c>
      <c r="AB116" s="222" t="s">
        <v>1061</v>
      </c>
      <c r="AC116" s="223">
        <v>1</v>
      </c>
      <c r="AD116" s="225">
        <v>1</v>
      </c>
      <c r="AE116" s="226">
        <f>+Tabla3[[#This Row],[Avance cuantitativo
II trimestre]]/Tabla3[[#This Row],[Programación  meta
II trimestre ]]</f>
        <v>1</v>
      </c>
      <c r="AF116" s="227" t="s">
        <v>1064</v>
      </c>
      <c r="AG116" s="227" t="s">
        <v>837</v>
      </c>
      <c r="AH116" s="222" t="s">
        <v>1061</v>
      </c>
      <c r="AI116" s="223">
        <v>1</v>
      </c>
      <c r="AJ116" s="220"/>
      <c r="AK116" s="106"/>
      <c r="AL116" s="106"/>
      <c r="AM116" s="106"/>
      <c r="AN116" s="106" t="s">
        <v>1061</v>
      </c>
      <c r="AO116" s="107">
        <v>1</v>
      </c>
      <c r="AP116" s="106"/>
      <c r="AQ116" s="106"/>
      <c r="AR116" s="106"/>
      <c r="AS116" s="106"/>
      <c r="AT116" s="108"/>
      <c r="AU116" s="107">
        <v>4</v>
      </c>
      <c r="AV116" s="110">
        <f>(Tabla3[[#This Row],[Avance cuantitativo I trimestre]]/AU116)</f>
        <v>0.25</v>
      </c>
      <c r="AW116" s="109">
        <f t="shared" si="7"/>
        <v>25</v>
      </c>
      <c r="AX116" s="106"/>
    </row>
    <row r="117" spans="1:63" s="80" customFormat="1" ht="12" x14ac:dyDescent="0.2">
      <c r="B117" s="222" t="s">
        <v>209</v>
      </c>
      <c r="C117" s="222" t="s">
        <v>48</v>
      </c>
      <c r="D117" s="222" t="s">
        <v>50</v>
      </c>
      <c r="E117" s="222" t="s">
        <v>578</v>
      </c>
      <c r="F117" s="222" t="s">
        <v>68</v>
      </c>
      <c r="G117" s="222" t="s">
        <v>221</v>
      </c>
      <c r="H117" s="222" t="s">
        <v>25</v>
      </c>
      <c r="I117" s="222" t="s">
        <v>128</v>
      </c>
      <c r="J117" s="222" t="s">
        <v>351</v>
      </c>
      <c r="K117" s="222" t="s">
        <v>215</v>
      </c>
      <c r="L117" s="222" t="s">
        <v>225</v>
      </c>
      <c r="M117" s="223">
        <v>103</v>
      </c>
      <c r="N117" s="222" t="s">
        <v>1065</v>
      </c>
      <c r="O117" s="223">
        <v>4</v>
      </c>
      <c r="P117" s="222" t="s">
        <v>45</v>
      </c>
      <c r="Q117" s="222" t="s">
        <v>1066</v>
      </c>
      <c r="R117" s="222" t="s">
        <v>1067</v>
      </c>
      <c r="S117" s="224">
        <v>44927</v>
      </c>
      <c r="T117" s="224">
        <v>45291</v>
      </c>
      <c r="U117" s="222" t="s">
        <v>273</v>
      </c>
      <c r="V117" s="222" t="s">
        <v>1068</v>
      </c>
      <c r="W117" s="223">
        <v>1</v>
      </c>
      <c r="X117" s="223">
        <v>1</v>
      </c>
      <c r="Y117" s="228">
        <f>+(X117/W117)</f>
        <v>1</v>
      </c>
      <c r="Z117" s="222" t="s">
        <v>1069</v>
      </c>
      <c r="AA117" s="222" t="s">
        <v>522</v>
      </c>
      <c r="AB117" s="222" t="s">
        <v>1068</v>
      </c>
      <c r="AC117" s="223">
        <v>1</v>
      </c>
      <c r="AD117" s="225">
        <v>1</v>
      </c>
      <c r="AE117" s="226">
        <f>+Tabla3[[#This Row],[Avance cuantitativo
II trimestre]]/Tabla3[[#This Row],[Programación  meta
II trimestre ]]</f>
        <v>1</v>
      </c>
      <c r="AF117" s="227" t="s">
        <v>1070</v>
      </c>
      <c r="AG117" s="227" t="s">
        <v>837</v>
      </c>
      <c r="AH117" s="222" t="s">
        <v>1068</v>
      </c>
      <c r="AI117" s="223">
        <v>1</v>
      </c>
      <c r="AJ117" s="220"/>
      <c r="AK117" s="106"/>
      <c r="AL117" s="106"/>
      <c r="AM117" s="106"/>
      <c r="AN117" s="106" t="s">
        <v>1068</v>
      </c>
      <c r="AO117" s="107">
        <v>1</v>
      </c>
      <c r="AP117" s="106"/>
      <c r="AQ117" s="106"/>
      <c r="AR117" s="106"/>
      <c r="AS117" s="106"/>
      <c r="AT117" s="108"/>
      <c r="AU117" s="107">
        <v>4</v>
      </c>
      <c r="AV117" s="110">
        <f>(Tabla3[[#This Row],[Avance cuantitativo I trimestre]]/AU117)</f>
        <v>0.25</v>
      </c>
      <c r="AW117" s="109">
        <f t="shared" si="7"/>
        <v>25</v>
      </c>
      <c r="AX117" s="106"/>
    </row>
    <row r="118" spans="1:63" s="80" customFormat="1" ht="12" x14ac:dyDescent="0.2">
      <c r="B118" s="222" t="s">
        <v>254</v>
      </c>
      <c r="C118" s="222" t="s">
        <v>48</v>
      </c>
      <c r="D118" s="222" t="s">
        <v>78</v>
      </c>
      <c r="E118" s="222" t="s">
        <v>254</v>
      </c>
      <c r="F118" s="222" t="s">
        <v>93</v>
      </c>
      <c r="G118" s="222" t="s">
        <v>116</v>
      </c>
      <c r="H118" s="222" t="s">
        <v>25</v>
      </c>
      <c r="I118" s="222" t="s">
        <v>41</v>
      </c>
      <c r="J118" s="222" t="s">
        <v>403</v>
      </c>
      <c r="K118" s="222" t="s">
        <v>257</v>
      </c>
      <c r="L118" s="222" t="s">
        <v>225</v>
      </c>
      <c r="M118" s="223">
        <v>104</v>
      </c>
      <c r="N118" s="222" t="s">
        <v>1071</v>
      </c>
      <c r="O118" s="223">
        <v>4</v>
      </c>
      <c r="P118" s="222" t="s">
        <v>45</v>
      </c>
      <c r="Q118" s="222" t="s">
        <v>1072</v>
      </c>
      <c r="R118" s="222" t="s">
        <v>1073</v>
      </c>
      <c r="S118" s="224">
        <v>44927</v>
      </c>
      <c r="T118" s="224" t="s">
        <v>495</v>
      </c>
      <c r="U118" s="222" t="s">
        <v>142</v>
      </c>
      <c r="V118" s="222" t="s">
        <v>1072</v>
      </c>
      <c r="W118" s="223">
        <v>1</v>
      </c>
      <c r="X118" s="223">
        <v>1</v>
      </c>
      <c r="Y118" s="228">
        <f>+(X118/W118)</f>
        <v>1</v>
      </c>
      <c r="Z118" s="222" t="s">
        <v>1074</v>
      </c>
      <c r="AA118" s="222" t="s">
        <v>522</v>
      </c>
      <c r="AB118" s="222" t="s">
        <v>1072</v>
      </c>
      <c r="AC118" s="223">
        <v>1</v>
      </c>
      <c r="AD118" s="225">
        <v>1</v>
      </c>
      <c r="AE118" s="226">
        <f>+Tabla3[[#This Row],[Avance cuantitativo
II trimestre]]/Tabla3[[#This Row],[Programación  meta
II trimestre ]]</f>
        <v>1</v>
      </c>
      <c r="AF118" s="227" t="s">
        <v>1075</v>
      </c>
      <c r="AG118" s="227" t="s">
        <v>837</v>
      </c>
      <c r="AH118" s="222" t="s">
        <v>1072</v>
      </c>
      <c r="AI118" s="223">
        <v>1</v>
      </c>
      <c r="AJ118" s="220"/>
      <c r="AK118" s="106"/>
      <c r="AL118" s="106"/>
      <c r="AM118" s="106"/>
      <c r="AN118" s="106" t="s">
        <v>1072</v>
      </c>
      <c r="AO118" s="107">
        <v>1</v>
      </c>
      <c r="AP118" s="106"/>
      <c r="AQ118" s="106"/>
      <c r="AR118" s="106"/>
      <c r="AS118" s="106"/>
      <c r="AT118" s="108"/>
      <c r="AU118" s="107">
        <v>4</v>
      </c>
      <c r="AV118" s="110">
        <f>(Tabla3[[#This Row],[Avance cuantitativo I trimestre]]/AU118)</f>
        <v>0.25</v>
      </c>
      <c r="AW118" s="109">
        <f t="shared" si="7"/>
        <v>25</v>
      </c>
      <c r="AX118" s="106"/>
    </row>
    <row r="119" spans="1:63" s="80" customFormat="1" ht="12" x14ac:dyDescent="0.2">
      <c r="B119" s="222" t="s">
        <v>320</v>
      </c>
      <c r="C119" s="222" t="s">
        <v>18</v>
      </c>
      <c r="D119" s="222" t="s">
        <v>50</v>
      </c>
      <c r="E119" s="222" t="s">
        <v>228</v>
      </c>
      <c r="F119" s="222" t="s">
        <v>93</v>
      </c>
      <c r="G119" s="222" t="s">
        <v>221</v>
      </c>
      <c r="H119" s="222" t="s">
        <v>55</v>
      </c>
      <c r="I119" s="222" t="s">
        <v>178</v>
      </c>
      <c r="J119" s="222" t="s">
        <v>380</v>
      </c>
      <c r="K119" s="222" t="s">
        <v>257</v>
      </c>
      <c r="L119" s="222" t="s">
        <v>225</v>
      </c>
      <c r="M119" s="223">
        <v>105</v>
      </c>
      <c r="N119" s="222" t="s">
        <v>1076</v>
      </c>
      <c r="O119" s="223">
        <v>1</v>
      </c>
      <c r="P119" s="222" t="s">
        <v>60</v>
      </c>
      <c r="Q119" s="222" t="s">
        <v>1077</v>
      </c>
      <c r="R119" s="222" t="s">
        <v>1078</v>
      </c>
      <c r="S119" s="224">
        <v>44927</v>
      </c>
      <c r="T119" s="224" t="s">
        <v>495</v>
      </c>
      <c r="U119" s="222" t="s">
        <v>261</v>
      </c>
      <c r="V119" s="222" t="s">
        <v>1079</v>
      </c>
      <c r="W119" s="223" t="s">
        <v>1080</v>
      </c>
      <c r="X119" s="223" t="s">
        <v>1080</v>
      </c>
      <c r="Y119" s="228">
        <v>1</v>
      </c>
      <c r="Z119" s="222" t="s">
        <v>1081</v>
      </c>
      <c r="AA119" s="222" t="s">
        <v>543</v>
      </c>
      <c r="AB119" s="222" t="s">
        <v>1079</v>
      </c>
      <c r="AC119" s="246">
        <v>0.5</v>
      </c>
      <c r="AD119" s="225">
        <v>0.5</v>
      </c>
      <c r="AE119" s="226">
        <f>+Tabla3[[#This Row],[Avance cuantitativo
II trimestre]]/Tabla3[[#This Row],[Programación  meta
II trimestre ]]</f>
        <v>1</v>
      </c>
      <c r="AF119" s="227" t="s">
        <v>1082</v>
      </c>
      <c r="AG119" s="227" t="s">
        <v>1083</v>
      </c>
      <c r="AH119" s="222" t="s">
        <v>1079</v>
      </c>
      <c r="AI119" s="223">
        <v>0.75</v>
      </c>
      <c r="AJ119" s="220"/>
      <c r="AK119" s="106"/>
      <c r="AL119" s="106"/>
      <c r="AM119" s="106"/>
      <c r="AN119" s="106" t="s">
        <v>1084</v>
      </c>
      <c r="AO119" s="107">
        <v>1</v>
      </c>
      <c r="AP119" s="106"/>
      <c r="AQ119" s="106"/>
      <c r="AR119" s="106"/>
      <c r="AS119" s="106"/>
      <c r="AT119" s="108"/>
      <c r="AU119" s="107">
        <v>1</v>
      </c>
      <c r="AV119" s="110">
        <f>(Tabla3[[#This Row],[Avance cuantitativo I trimestre]]/AU119)</f>
        <v>0.25</v>
      </c>
      <c r="AW119" s="109">
        <f t="shared" si="7"/>
        <v>25</v>
      </c>
      <c r="AX119" s="106"/>
    </row>
    <row r="120" spans="1:63" s="80" customFormat="1" ht="12" x14ac:dyDescent="0.2">
      <c r="B120" s="222" t="s">
        <v>32</v>
      </c>
      <c r="C120" s="222" t="s">
        <v>63</v>
      </c>
      <c r="D120" s="222" t="s">
        <v>20</v>
      </c>
      <c r="E120" s="222" t="s">
        <v>1085</v>
      </c>
      <c r="F120" s="222" t="s">
        <v>186</v>
      </c>
      <c r="G120" s="222" t="s">
        <v>585</v>
      </c>
      <c r="H120" s="222" t="s">
        <v>25</v>
      </c>
      <c r="I120" s="222" t="s">
        <v>188</v>
      </c>
      <c r="J120" s="222" t="s">
        <v>385</v>
      </c>
      <c r="K120" s="222" t="s">
        <v>257</v>
      </c>
      <c r="L120" s="222" t="s">
        <v>73</v>
      </c>
      <c r="M120" s="223">
        <v>106</v>
      </c>
      <c r="N120" s="222" t="s">
        <v>1086</v>
      </c>
      <c r="O120" s="228">
        <v>1</v>
      </c>
      <c r="P120" s="222" t="s">
        <v>30</v>
      </c>
      <c r="Q120" s="222" t="s">
        <v>1087</v>
      </c>
      <c r="R120" s="222" t="s">
        <v>1088</v>
      </c>
      <c r="S120" s="224">
        <v>44927</v>
      </c>
      <c r="T120" s="224" t="s">
        <v>495</v>
      </c>
      <c r="U120" s="222" t="s">
        <v>241</v>
      </c>
      <c r="V120" s="222" t="s">
        <v>1089</v>
      </c>
      <c r="W120" s="228">
        <v>1</v>
      </c>
      <c r="X120" s="234">
        <v>1</v>
      </c>
      <c r="Y120" s="228">
        <f>+(X120/W120)</f>
        <v>1</v>
      </c>
      <c r="Z120" s="222" t="s">
        <v>1090</v>
      </c>
      <c r="AA120" s="222" t="s">
        <v>1091</v>
      </c>
      <c r="AB120" s="222" t="s">
        <v>1089</v>
      </c>
      <c r="AC120" s="228">
        <v>1</v>
      </c>
      <c r="AD120" s="239">
        <v>1</v>
      </c>
      <c r="AE120" s="226">
        <f>+Tabla3[[#This Row],[Avance cuantitativo
II trimestre]]/Tabla3[[#This Row],[Programación  meta
II trimestre ]]</f>
        <v>1</v>
      </c>
      <c r="AF120" s="227" t="s">
        <v>1092</v>
      </c>
      <c r="AG120" s="237" t="s">
        <v>837</v>
      </c>
      <c r="AH120" s="222" t="s">
        <v>1089</v>
      </c>
      <c r="AI120" s="228">
        <v>1</v>
      </c>
      <c r="AJ120" s="220"/>
      <c r="AK120" s="106"/>
      <c r="AL120" s="106"/>
      <c r="AM120" s="106"/>
      <c r="AN120" s="106" t="s">
        <v>1089</v>
      </c>
      <c r="AO120" s="78">
        <v>1</v>
      </c>
      <c r="AP120" s="106"/>
      <c r="AQ120" s="106"/>
      <c r="AR120" s="106"/>
      <c r="AS120" s="106"/>
      <c r="AT120" s="108"/>
      <c r="AU120" s="113">
        <v>1</v>
      </c>
      <c r="AV120" s="78">
        <f>(+Tabla3[[#This Row],[Porcentaje de cumplimiento 
I trimestre]]/AU120)/4</f>
        <v>0.25</v>
      </c>
      <c r="AW120" s="109">
        <v>25</v>
      </c>
      <c r="AX120" s="106"/>
    </row>
    <row r="121" spans="1:63" s="80" customFormat="1" ht="12" x14ac:dyDescent="0.2">
      <c r="B121" s="222" t="s">
        <v>32</v>
      </c>
      <c r="C121" s="222" t="s">
        <v>63</v>
      </c>
      <c r="D121" s="222" t="s">
        <v>20</v>
      </c>
      <c r="E121" s="222" t="s">
        <v>1085</v>
      </c>
      <c r="F121" s="222" t="s">
        <v>186</v>
      </c>
      <c r="G121" s="222" t="s">
        <v>585</v>
      </c>
      <c r="H121" s="222" t="s">
        <v>25</v>
      </c>
      <c r="I121" s="222" t="s">
        <v>188</v>
      </c>
      <c r="J121" s="222" t="s">
        <v>385</v>
      </c>
      <c r="K121" s="222" t="s">
        <v>257</v>
      </c>
      <c r="L121" s="222" t="s">
        <v>73</v>
      </c>
      <c r="M121" s="223">
        <v>107</v>
      </c>
      <c r="N121" s="222" t="s">
        <v>1093</v>
      </c>
      <c r="O121" s="228">
        <v>1</v>
      </c>
      <c r="P121" s="222" t="s">
        <v>30</v>
      </c>
      <c r="Q121" s="222" t="s">
        <v>1094</v>
      </c>
      <c r="R121" s="222" t="s">
        <v>1095</v>
      </c>
      <c r="S121" s="224">
        <v>44927</v>
      </c>
      <c r="T121" s="224" t="s">
        <v>495</v>
      </c>
      <c r="U121" s="222" t="s">
        <v>241</v>
      </c>
      <c r="V121" s="222" t="s">
        <v>1096</v>
      </c>
      <c r="W121" s="228">
        <v>1</v>
      </c>
      <c r="X121" s="223">
        <f>1/1</f>
        <v>1</v>
      </c>
      <c r="Y121" s="228">
        <f>+(X121/W121)</f>
        <v>1</v>
      </c>
      <c r="Z121" s="222" t="s">
        <v>1097</v>
      </c>
      <c r="AA121" s="222" t="s">
        <v>522</v>
      </c>
      <c r="AB121" s="222" t="s">
        <v>1096</v>
      </c>
      <c r="AC121" s="228">
        <v>1</v>
      </c>
      <c r="AD121" s="225">
        <v>1</v>
      </c>
      <c r="AE121" s="226">
        <f>+Tabla3[[#This Row],[Avance cuantitativo
II trimestre]]/Tabla3[[#This Row],[Programación  meta
II trimestre ]]</f>
        <v>1</v>
      </c>
      <c r="AF121" s="227" t="s">
        <v>1098</v>
      </c>
      <c r="AG121" s="237" t="s">
        <v>1099</v>
      </c>
      <c r="AH121" s="222" t="s">
        <v>1096</v>
      </c>
      <c r="AI121" s="228">
        <v>1</v>
      </c>
      <c r="AJ121" s="220"/>
      <c r="AK121" s="106"/>
      <c r="AL121" s="106"/>
      <c r="AM121" s="106"/>
      <c r="AN121" s="106" t="s">
        <v>1096</v>
      </c>
      <c r="AO121" s="78">
        <v>1</v>
      </c>
      <c r="AP121" s="106"/>
      <c r="AQ121" s="106"/>
      <c r="AR121" s="106"/>
      <c r="AS121" s="106"/>
      <c r="AT121" s="108"/>
      <c r="AU121" s="113">
        <v>1</v>
      </c>
      <c r="AV121" s="78">
        <f>(+Tabla3[[#This Row],[Porcentaje de cumplimiento 
I trimestre]]/AU121)/4</f>
        <v>0.25</v>
      </c>
      <c r="AW121" s="109">
        <v>25</v>
      </c>
      <c r="AX121" s="106"/>
    </row>
    <row r="122" spans="1:63" s="80" customFormat="1" ht="12" x14ac:dyDescent="0.2">
      <c r="B122" s="222" t="s">
        <v>75</v>
      </c>
      <c r="C122" s="222" t="s">
        <v>48</v>
      </c>
      <c r="D122" s="222" t="s">
        <v>50</v>
      </c>
      <c r="E122" s="222" t="s">
        <v>1100</v>
      </c>
      <c r="F122" s="222" t="s">
        <v>186</v>
      </c>
      <c r="G122" s="222" t="s">
        <v>69</v>
      </c>
      <c r="H122" s="222" t="s">
        <v>55</v>
      </c>
      <c r="I122" s="222" t="s">
        <v>188</v>
      </c>
      <c r="J122" s="222" t="s">
        <v>384</v>
      </c>
      <c r="K122" s="222" t="s">
        <v>257</v>
      </c>
      <c r="L122" s="222" t="s">
        <v>73</v>
      </c>
      <c r="M122" s="223">
        <v>108</v>
      </c>
      <c r="N122" s="222" t="s">
        <v>1101</v>
      </c>
      <c r="O122" s="228">
        <v>1</v>
      </c>
      <c r="P122" s="222" t="s">
        <v>30</v>
      </c>
      <c r="Q122" s="222" t="s">
        <v>1102</v>
      </c>
      <c r="R122" s="222" t="s">
        <v>1095</v>
      </c>
      <c r="S122" s="224">
        <v>44927</v>
      </c>
      <c r="T122" s="224" t="s">
        <v>495</v>
      </c>
      <c r="U122" s="222" t="s">
        <v>241</v>
      </c>
      <c r="V122" s="222" t="s">
        <v>1103</v>
      </c>
      <c r="W122" s="228">
        <v>1</v>
      </c>
      <c r="X122" s="223">
        <f>20/20</f>
        <v>1</v>
      </c>
      <c r="Y122" s="228">
        <f>+(X122/W122)</f>
        <v>1</v>
      </c>
      <c r="Z122" s="229" t="s">
        <v>1104</v>
      </c>
      <c r="AA122" s="222" t="s">
        <v>522</v>
      </c>
      <c r="AB122" s="222" t="s">
        <v>1103</v>
      </c>
      <c r="AC122" s="228">
        <v>1</v>
      </c>
      <c r="AD122" s="240">
        <v>1</v>
      </c>
      <c r="AE122" s="226">
        <f>+Tabla3[[#This Row],[Avance cuantitativo
II trimestre]]/Tabla3[[#This Row],[Programación  meta
II trimestre ]]</f>
        <v>1</v>
      </c>
      <c r="AF122" s="227" t="s">
        <v>1105</v>
      </c>
      <c r="AG122" s="227" t="s">
        <v>837</v>
      </c>
      <c r="AH122" s="222" t="s">
        <v>1103</v>
      </c>
      <c r="AI122" s="228">
        <v>1</v>
      </c>
      <c r="AJ122" s="220"/>
      <c r="AK122" s="106"/>
      <c r="AL122" s="106"/>
      <c r="AM122" s="106"/>
      <c r="AN122" s="106" t="s">
        <v>1103</v>
      </c>
      <c r="AO122" s="78">
        <v>1</v>
      </c>
      <c r="AP122" s="106"/>
      <c r="AQ122" s="106"/>
      <c r="AR122" s="106"/>
      <c r="AS122" s="106"/>
      <c r="AT122" s="108"/>
      <c r="AU122" s="113">
        <v>1</v>
      </c>
      <c r="AV122" s="78">
        <f>(+Tabla3[[#This Row],[Porcentaje de cumplimiento 
I trimestre]]/AU122)/4</f>
        <v>0.25</v>
      </c>
      <c r="AW122" s="109">
        <v>25</v>
      </c>
      <c r="AX122" s="106"/>
    </row>
    <row r="123" spans="1:63" s="80" customFormat="1" ht="12" x14ac:dyDescent="0.2">
      <c r="B123" s="222" t="s">
        <v>297</v>
      </c>
      <c r="C123" s="222" t="s">
        <v>18</v>
      </c>
      <c r="D123" s="222" t="s">
        <v>20</v>
      </c>
      <c r="E123" s="222" t="s">
        <v>1106</v>
      </c>
      <c r="F123" s="222" t="s">
        <v>53</v>
      </c>
      <c r="G123" s="222" t="s">
        <v>221</v>
      </c>
      <c r="H123" s="222" t="s">
        <v>25</v>
      </c>
      <c r="I123" s="222" t="s">
        <v>213</v>
      </c>
      <c r="J123" s="222" t="s">
        <v>399</v>
      </c>
      <c r="K123" s="222" t="s">
        <v>257</v>
      </c>
      <c r="L123" s="222" t="s">
        <v>225</v>
      </c>
      <c r="M123" s="223">
        <v>109</v>
      </c>
      <c r="N123" s="222" t="s">
        <v>1107</v>
      </c>
      <c r="O123" s="223">
        <v>12</v>
      </c>
      <c r="P123" s="222" t="s">
        <v>45</v>
      </c>
      <c r="Q123" s="222" t="s">
        <v>1108</v>
      </c>
      <c r="R123" s="222" t="s">
        <v>1109</v>
      </c>
      <c r="S123" s="224">
        <v>44929</v>
      </c>
      <c r="T123" s="224" t="s">
        <v>495</v>
      </c>
      <c r="U123" s="222" t="s">
        <v>265</v>
      </c>
      <c r="V123" s="222" t="s">
        <v>1110</v>
      </c>
      <c r="W123" s="223">
        <v>3</v>
      </c>
      <c r="X123" s="223">
        <v>3</v>
      </c>
      <c r="Y123" s="228">
        <f>+(X123/W123)</f>
        <v>1</v>
      </c>
      <c r="Z123" s="222" t="s">
        <v>1111</v>
      </c>
      <c r="AA123" s="222" t="s">
        <v>1112</v>
      </c>
      <c r="AB123" s="222" t="s">
        <v>1110</v>
      </c>
      <c r="AC123" s="223">
        <v>3</v>
      </c>
      <c r="AD123" s="225">
        <v>3</v>
      </c>
      <c r="AE123" s="226">
        <f>+Tabla3[[#This Row],[Avance cuantitativo
II trimestre]]/Tabla3[[#This Row],[Programación  meta
II trimestre ]]</f>
        <v>1</v>
      </c>
      <c r="AF123" s="227" t="s">
        <v>1113</v>
      </c>
      <c r="AG123" s="227" t="s">
        <v>837</v>
      </c>
      <c r="AH123" s="222" t="s">
        <v>1110</v>
      </c>
      <c r="AI123" s="223">
        <v>3</v>
      </c>
      <c r="AJ123" s="220"/>
      <c r="AK123" s="106"/>
      <c r="AL123" s="106"/>
      <c r="AM123" s="106"/>
      <c r="AN123" s="106" t="s">
        <v>1110</v>
      </c>
      <c r="AO123" s="107">
        <v>3</v>
      </c>
      <c r="AP123" s="106"/>
      <c r="AQ123" s="106"/>
      <c r="AR123" s="106"/>
      <c r="AS123" s="106"/>
      <c r="AT123" s="108"/>
      <c r="AU123" s="113">
        <v>1</v>
      </c>
      <c r="AV123" s="78">
        <f>(+Tabla3[[#This Row],[Porcentaje de cumplimiento 
I trimestre]]/AU123)/4</f>
        <v>0.25</v>
      </c>
      <c r="AW123" s="109">
        <v>25</v>
      </c>
      <c r="AX123" s="106"/>
    </row>
    <row r="124" spans="1:63" s="81" customFormat="1" ht="12" x14ac:dyDescent="0.2">
      <c r="A124" s="80"/>
      <c r="B124" s="222" t="s">
        <v>248</v>
      </c>
      <c r="C124" s="222" t="s">
        <v>18</v>
      </c>
      <c r="D124" s="222" t="s">
        <v>20</v>
      </c>
      <c r="E124" s="222" t="s">
        <v>1114</v>
      </c>
      <c r="F124" s="222" t="s">
        <v>53</v>
      </c>
      <c r="G124" s="222" t="s">
        <v>221</v>
      </c>
      <c r="H124" s="222" t="s">
        <v>25</v>
      </c>
      <c r="I124" s="222" t="s">
        <v>213</v>
      </c>
      <c r="J124" s="222" t="s">
        <v>399</v>
      </c>
      <c r="K124" s="222" t="s">
        <v>257</v>
      </c>
      <c r="L124" s="222" t="s">
        <v>225</v>
      </c>
      <c r="M124" s="223">
        <v>110</v>
      </c>
      <c r="N124" s="222" t="s">
        <v>1115</v>
      </c>
      <c r="O124" s="223">
        <v>12</v>
      </c>
      <c r="P124" s="222" t="s">
        <v>45</v>
      </c>
      <c r="Q124" s="222" t="s">
        <v>1116</v>
      </c>
      <c r="R124" s="222" t="s">
        <v>1109</v>
      </c>
      <c r="S124" s="224">
        <v>44929</v>
      </c>
      <c r="T124" s="224" t="s">
        <v>495</v>
      </c>
      <c r="U124" s="222" t="s">
        <v>265</v>
      </c>
      <c r="V124" s="222" t="s">
        <v>1110</v>
      </c>
      <c r="W124" s="223">
        <v>3</v>
      </c>
      <c r="X124" s="223">
        <v>3</v>
      </c>
      <c r="Y124" s="228">
        <f>+(X124/W124)</f>
        <v>1</v>
      </c>
      <c r="Z124" s="222" t="s">
        <v>1117</v>
      </c>
      <c r="AA124" s="222" t="s">
        <v>522</v>
      </c>
      <c r="AB124" s="222" t="s">
        <v>1110</v>
      </c>
      <c r="AC124" s="223">
        <v>3</v>
      </c>
      <c r="AD124" s="225">
        <v>3</v>
      </c>
      <c r="AE124" s="226">
        <f>+Tabla3[[#This Row],[Avance cuantitativo
II trimestre]]/Tabla3[[#This Row],[Programación  meta
II trimestre ]]</f>
        <v>1</v>
      </c>
      <c r="AF124" s="227" t="s">
        <v>1118</v>
      </c>
      <c r="AG124" s="227" t="s">
        <v>1119</v>
      </c>
      <c r="AH124" s="222" t="s">
        <v>1110</v>
      </c>
      <c r="AI124" s="223">
        <v>3</v>
      </c>
      <c r="AJ124" s="220"/>
      <c r="AK124" s="106"/>
      <c r="AL124" s="106"/>
      <c r="AM124" s="106"/>
      <c r="AN124" s="106" t="s">
        <v>1110</v>
      </c>
      <c r="AO124" s="107">
        <v>3</v>
      </c>
      <c r="AP124" s="106"/>
      <c r="AQ124" s="106"/>
      <c r="AR124" s="106"/>
      <c r="AS124" s="106"/>
      <c r="AT124" s="108"/>
      <c r="AU124" s="107">
        <v>12</v>
      </c>
      <c r="AV124" s="110">
        <f>(Tabla3[[#This Row],[Avance cuantitativo I trimestre]]/AU124)</f>
        <v>0.25</v>
      </c>
      <c r="AW124" s="109">
        <f>+AV124*100</f>
        <v>25</v>
      </c>
      <c r="AX124" s="106"/>
      <c r="AY124" s="80"/>
      <c r="AZ124" s="80" t="s">
        <v>1120</v>
      </c>
      <c r="BA124" s="163"/>
      <c r="BB124" s="163"/>
      <c r="BC124" s="80"/>
      <c r="BD124" s="80"/>
      <c r="BE124" s="80"/>
      <c r="BF124" s="80"/>
      <c r="BG124" s="80"/>
      <c r="BH124" s="80"/>
      <c r="BI124" s="80"/>
      <c r="BJ124" s="80"/>
      <c r="BK124" s="80"/>
    </row>
    <row r="125" spans="1:63" s="81" customFormat="1" ht="12" x14ac:dyDescent="0.2">
      <c r="A125" s="80"/>
      <c r="B125" s="222" t="s">
        <v>227</v>
      </c>
      <c r="C125" s="222" t="s">
        <v>63</v>
      </c>
      <c r="D125" s="222" t="s">
        <v>20</v>
      </c>
      <c r="E125" s="222" t="s">
        <v>1121</v>
      </c>
      <c r="F125" s="222" t="s">
        <v>53</v>
      </c>
      <c r="G125" s="222" t="s">
        <v>221</v>
      </c>
      <c r="H125" s="222" t="s">
        <v>25</v>
      </c>
      <c r="I125" s="222" t="s">
        <v>158</v>
      </c>
      <c r="J125" s="222" t="s">
        <v>369</v>
      </c>
      <c r="K125" s="222" t="s">
        <v>257</v>
      </c>
      <c r="L125" s="222" t="s">
        <v>98</v>
      </c>
      <c r="M125" s="223">
        <v>111</v>
      </c>
      <c r="N125" s="222" t="s">
        <v>1122</v>
      </c>
      <c r="O125" s="223">
        <v>2</v>
      </c>
      <c r="P125" s="222" t="s">
        <v>45</v>
      </c>
      <c r="Q125" s="222" t="s">
        <v>1123</v>
      </c>
      <c r="R125" s="222" t="s">
        <v>1124</v>
      </c>
      <c r="S125" s="224">
        <v>44927</v>
      </c>
      <c r="T125" s="224" t="s">
        <v>1125</v>
      </c>
      <c r="U125" s="222" t="s">
        <v>258</v>
      </c>
      <c r="V125" s="222" t="s">
        <v>486</v>
      </c>
      <c r="W125" s="223">
        <v>0</v>
      </c>
      <c r="X125" s="223" t="s">
        <v>486</v>
      </c>
      <c r="Y125" s="223" t="s">
        <v>486</v>
      </c>
      <c r="Z125" s="222" t="s">
        <v>486</v>
      </c>
      <c r="AA125" s="222" t="s">
        <v>486</v>
      </c>
      <c r="AB125" s="222" t="s">
        <v>1126</v>
      </c>
      <c r="AC125" s="223">
        <v>1</v>
      </c>
      <c r="AD125" s="225">
        <v>1</v>
      </c>
      <c r="AE125" s="226">
        <f>+Tabla3[[#This Row],[Avance cuantitativo
II trimestre]]/Tabla3[[#This Row],[Programación  meta
II trimestre ]]</f>
        <v>1</v>
      </c>
      <c r="AF125" s="227" t="s">
        <v>1127</v>
      </c>
      <c r="AG125" s="227" t="s">
        <v>1128</v>
      </c>
      <c r="AH125" s="222" t="s">
        <v>486</v>
      </c>
      <c r="AI125" s="223">
        <v>0</v>
      </c>
      <c r="AJ125" s="220"/>
      <c r="AK125" s="106"/>
      <c r="AL125" s="106"/>
      <c r="AM125" s="106"/>
      <c r="AN125" s="106" t="s">
        <v>1126</v>
      </c>
      <c r="AO125" s="107">
        <v>1</v>
      </c>
      <c r="AP125" s="106"/>
      <c r="AQ125" s="106"/>
      <c r="AR125" s="106"/>
      <c r="AS125" s="106"/>
      <c r="AT125" s="108"/>
      <c r="AU125" s="107">
        <v>2</v>
      </c>
      <c r="AV125" s="107" t="s">
        <v>490</v>
      </c>
      <c r="AW125" s="109" t="s">
        <v>490</v>
      </c>
      <c r="AX125" s="106"/>
      <c r="AY125" s="80"/>
      <c r="AZ125" s="80" t="s">
        <v>1129</v>
      </c>
      <c r="BA125" s="80"/>
      <c r="BB125" s="163"/>
      <c r="BC125" s="80"/>
      <c r="BD125" s="80"/>
      <c r="BE125" s="80"/>
      <c r="BF125" s="80"/>
      <c r="BG125" s="80"/>
      <c r="BH125" s="80"/>
      <c r="BI125" s="80"/>
      <c r="BJ125" s="80"/>
      <c r="BK125" s="80" t="s">
        <v>1130</v>
      </c>
    </row>
    <row r="126" spans="1:63" s="81" customFormat="1" ht="12" x14ac:dyDescent="0.2">
      <c r="A126" s="80"/>
      <c r="B126" s="222" t="s">
        <v>227</v>
      </c>
      <c r="C126" s="222" t="s">
        <v>63</v>
      </c>
      <c r="D126" s="222" t="s">
        <v>20</v>
      </c>
      <c r="E126" s="222" t="s">
        <v>1121</v>
      </c>
      <c r="F126" s="222" t="s">
        <v>53</v>
      </c>
      <c r="G126" s="222" t="s">
        <v>221</v>
      </c>
      <c r="H126" s="222" t="s">
        <v>25</v>
      </c>
      <c r="I126" s="222" t="s">
        <v>158</v>
      </c>
      <c r="J126" s="222" t="s">
        <v>370</v>
      </c>
      <c r="K126" s="222" t="s">
        <v>257</v>
      </c>
      <c r="L126" s="222" t="s">
        <v>98</v>
      </c>
      <c r="M126" s="223">
        <v>112</v>
      </c>
      <c r="N126" s="222" t="s">
        <v>1131</v>
      </c>
      <c r="O126" s="223">
        <v>2</v>
      </c>
      <c r="P126" s="222" t="s">
        <v>45</v>
      </c>
      <c r="Q126" s="222" t="s">
        <v>1132</v>
      </c>
      <c r="R126" s="222" t="s">
        <v>1133</v>
      </c>
      <c r="S126" s="224">
        <v>44927</v>
      </c>
      <c r="T126" s="224" t="s">
        <v>1134</v>
      </c>
      <c r="U126" s="222" t="s">
        <v>258</v>
      </c>
      <c r="V126" s="222" t="s">
        <v>486</v>
      </c>
      <c r="W126" s="223">
        <v>0</v>
      </c>
      <c r="X126" s="223" t="s">
        <v>486</v>
      </c>
      <c r="Y126" s="223" t="s">
        <v>486</v>
      </c>
      <c r="Z126" s="222" t="s">
        <v>486</v>
      </c>
      <c r="AA126" s="222" t="s">
        <v>486</v>
      </c>
      <c r="AB126" s="222" t="s">
        <v>1135</v>
      </c>
      <c r="AC126" s="223">
        <v>1</v>
      </c>
      <c r="AD126" s="225">
        <v>1</v>
      </c>
      <c r="AE126" s="226">
        <f>+Tabla3[[#This Row],[Avance cuantitativo
II trimestre]]/Tabla3[[#This Row],[Programación  meta
II trimestre ]]</f>
        <v>1</v>
      </c>
      <c r="AF126" s="227" t="s">
        <v>1136</v>
      </c>
      <c r="AG126" s="227" t="s">
        <v>1137</v>
      </c>
      <c r="AH126" s="222" t="s">
        <v>486</v>
      </c>
      <c r="AI126" s="223">
        <v>0</v>
      </c>
      <c r="AJ126" s="220"/>
      <c r="AK126" s="106"/>
      <c r="AL126" s="106"/>
      <c r="AM126" s="106"/>
      <c r="AN126" s="106" t="s">
        <v>1135</v>
      </c>
      <c r="AO126" s="107">
        <v>1</v>
      </c>
      <c r="AP126" s="106"/>
      <c r="AQ126" s="106"/>
      <c r="AR126" s="106"/>
      <c r="AS126" s="106"/>
      <c r="AT126" s="108"/>
      <c r="AU126" s="107">
        <v>2</v>
      </c>
      <c r="AV126" s="107" t="s">
        <v>490</v>
      </c>
      <c r="AW126" s="109" t="s">
        <v>490</v>
      </c>
      <c r="AX126" s="106"/>
      <c r="AY126" s="80"/>
      <c r="AZ126" s="80" t="s">
        <v>1129</v>
      </c>
      <c r="BA126" s="80"/>
      <c r="BB126" s="163"/>
      <c r="BC126" s="80"/>
      <c r="BD126" s="80"/>
      <c r="BE126" s="80"/>
      <c r="BF126" s="80"/>
      <c r="BG126" s="80"/>
      <c r="BH126" s="80"/>
      <c r="BI126" s="80"/>
      <c r="BJ126" s="80"/>
      <c r="BK126" s="80"/>
    </row>
    <row r="127" spans="1:63" s="81" customFormat="1" ht="12" x14ac:dyDescent="0.2">
      <c r="A127" s="80"/>
      <c r="B127" s="222" t="s">
        <v>285</v>
      </c>
      <c r="C127" s="222" t="s">
        <v>48</v>
      </c>
      <c r="D127" s="222" t="s">
        <v>78</v>
      </c>
      <c r="E127" s="222" t="s">
        <v>1138</v>
      </c>
      <c r="F127" s="222" t="s">
        <v>53</v>
      </c>
      <c r="G127" s="222" t="s">
        <v>221</v>
      </c>
      <c r="H127" s="222" t="s">
        <v>25</v>
      </c>
      <c r="I127" s="222" t="s">
        <v>26</v>
      </c>
      <c r="J127" s="222" t="s">
        <v>42</v>
      </c>
      <c r="K127" s="222" t="s">
        <v>257</v>
      </c>
      <c r="L127" s="222" t="s">
        <v>98</v>
      </c>
      <c r="M127" s="223">
        <v>113</v>
      </c>
      <c r="N127" s="222" t="s">
        <v>1139</v>
      </c>
      <c r="O127" s="223">
        <v>2</v>
      </c>
      <c r="P127" s="222" t="s">
        <v>45</v>
      </c>
      <c r="Q127" s="222" t="s">
        <v>1140</v>
      </c>
      <c r="R127" s="222" t="s">
        <v>1141</v>
      </c>
      <c r="S127" s="224">
        <v>44927</v>
      </c>
      <c r="T127" s="224" t="s">
        <v>1142</v>
      </c>
      <c r="U127" s="222" t="s">
        <v>258</v>
      </c>
      <c r="V127" s="222" t="s">
        <v>486</v>
      </c>
      <c r="W127" s="223">
        <v>0</v>
      </c>
      <c r="X127" s="223" t="s">
        <v>486</v>
      </c>
      <c r="Y127" s="223" t="s">
        <v>486</v>
      </c>
      <c r="Z127" s="222" t="s">
        <v>486</v>
      </c>
      <c r="AA127" s="222" t="s">
        <v>486</v>
      </c>
      <c r="AB127" s="222" t="s">
        <v>1143</v>
      </c>
      <c r="AC127" s="223">
        <v>1</v>
      </c>
      <c r="AD127" s="225">
        <v>1</v>
      </c>
      <c r="AE127" s="226">
        <f>+Tabla3[[#This Row],[Avance cuantitativo
II trimestre]]/Tabla3[[#This Row],[Programación  meta
II trimestre ]]</f>
        <v>1</v>
      </c>
      <c r="AF127" s="227" t="s">
        <v>1144</v>
      </c>
      <c r="AG127" s="227" t="s">
        <v>1145</v>
      </c>
      <c r="AH127" s="222" t="s">
        <v>486</v>
      </c>
      <c r="AI127" s="223">
        <v>0</v>
      </c>
      <c r="AJ127" s="220"/>
      <c r="AK127" s="106"/>
      <c r="AL127" s="106"/>
      <c r="AM127" s="106"/>
      <c r="AN127" s="106" t="s">
        <v>1143</v>
      </c>
      <c r="AO127" s="107">
        <v>1</v>
      </c>
      <c r="AP127" s="106"/>
      <c r="AQ127" s="106"/>
      <c r="AR127" s="106"/>
      <c r="AS127" s="106"/>
      <c r="AT127" s="108"/>
      <c r="AU127" s="107">
        <v>2</v>
      </c>
      <c r="AV127" s="107" t="s">
        <v>490</v>
      </c>
      <c r="AW127" s="109" t="s">
        <v>490</v>
      </c>
      <c r="AX127" s="106"/>
      <c r="AY127" s="80"/>
      <c r="AZ127" s="80" t="s">
        <v>1146</v>
      </c>
      <c r="BA127" s="80"/>
      <c r="BB127" s="80"/>
      <c r="BC127" s="80"/>
      <c r="BD127" s="80"/>
      <c r="BE127" s="80"/>
      <c r="BF127" s="80"/>
      <c r="BG127" s="80"/>
      <c r="BH127" s="80"/>
      <c r="BI127" s="80"/>
      <c r="BJ127" s="80"/>
      <c r="BK127" s="80"/>
    </row>
    <row r="128" spans="1:63" s="81" customFormat="1" ht="12" x14ac:dyDescent="0.2">
      <c r="A128" s="80"/>
      <c r="B128" s="222" t="s">
        <v>32</v>
      </c>
      <c r="C128" s="222" t="s">
        <v>33</v>
      </c>
      <c r="D128" s="222" t="s">
        <v>50</v>
      </c>
      <c r="E128" s="222" t="s">
        <v>1147</v>
      </c>
      <c r="F128" s="222" t="s">
        <v>104</v>
      </c>
      <c r="G128" s="222" t="s">
        <v>221</v>
      </c>
      <c r="H128" s="222" t="s">
        <v>25</v>
      </c>
      <c r="I128" s="222" t="s">
        <v>196</v>
      </c>
      <c r="J128" s="222" t="s">
        <v>389</v>
      </c>
      <c r="K128" s="222" t="s">
        <v>257</v>
      </c>
      <c r="L128" s="222" t="s">
        <v>86</v>
      </c>
      <c r="M128" s="223">
        <v>114</v>
      </c>
      <c r="N128" s="222" t="s">
        <v>1148</v>
      </c>
      <c r="O128" s="223">
        <v>2</v>
      </c>
      <c r="P128" s="222" t="s">
        <v>45</v>
      </c>
      <c r="Q128" s="222" t="s">
        <v>1149</v>
      </c>
      <c r="R128" s="222" t="s">
        <v>1150</v>
      </c>
      <c r="S128" s="224">
        <v>44927</v>
      </c>
      <c r="T128" s="224" t="s">
        <v>495</v>
      </c>
      <c r="U128" s="222" t="s">
        <v>199</v>
      </c>
      <c r="V128" s="222" t="s">
        <v>486</v>
      </c>
      <c r="W128" s="223">
        <v>0</v>
      </c>
      <c r="X128" s="223" t="s">
        <v>486</v>
      </c>
      <c r="Y128" s="223" t="s">
        <v>486</v>
      </c>
      <c r="Z128" s="222" t="s">
        <v>486</v>
      </c>
      <c r="AA128" s="222" t="s">
        <v>486</v>
      </c>
      <c r="AB128" s="222" t="s">
        <v>486</v>
      </c>
      <c r="AC128" s="223">
        <v>0</v>
      </c>
      <c r="AD128" s="227"/>
      <c r="AE128" s="226"/>
      <c r="AF128" s="227"/>
      <c r="AG128" s="227"/>
      <c r="AH128" s="222" t="s">
        <v>1151</v>
      </c>
      <c r="AI128" s="223">
        <v>1</v>
      </c>
      <c r="AJ128" s="220"/>
      <c r="AK128" s="106"/>
      <c r="AL128" s="106"/>
      <c r="AM128" s="106"/>
      <c r="AN128" s="106" t="s">
        <v>1151</v>
      </c>
      <c r="AO128" s="107">
        <v>1</v>
      </c>
      <c r="AP128" s="106"/>
      <c r="AQ128" s="106"/>
      <c r="AR128" s="106"/>
      <c r="AS128" s="106"/>
      <c r="AT128" s="108"/>
      <c r="AU128" s="107">
        <v>2</v>
      </c>
      <c r="AV128" s="107" t="s">
        <v>490</v>
      </c>
      <c r="AW128" s="109" t="s">
        <v>490</v>
      </c>
      <c r="AX128" s="106"/>
      <c r="AY128" s="80"/>
      <c r="AZ128" s="80"/>
      <c r="BA128" s="80"/>
      <c r="BB128" s="80"/>
      <c r="BC128" s="80"/>
      <c r="BD128" s="80"/>
      <c r="BE128" s="80"/>
      <c r="BF128" s="80"/>
      <c r="BG128" s="80"/>
      <c r="BH128" s="80"/>
      <c r="BI128" s="80"/>
      <c r="BJ128" s="80"/>
      <c r="BK128" s="80"/>
    </row>
    <row r="129" spans="1:54" s="81" customFormat="1" ht="12" x14ac:dyDescent="0.2">
      <c r="A129" s="80"/>
      <c r="B129" s="222" t="s">
        <v>47</v>
      </c>
      <c r="C129" s="222" t="s">
        <v>33</v>
      </c>
      <c r="D129" s="222" t="s">
        <v>20</v>
      </c>
      <c r="E129" s="222" t="s">
        <v>1085</v>
      </c>
      <c r="F129" s="222" t="s">
        <v>104</v>
      </c>
      <c r="G129" s="222" t="s">
        <v>221</v>
      </c>
      <c r="H129" s="222" t="s">
        <v>25</v>
      </c>
      <c r="I129" s="222" t="s">
        <v>196</v>
      </c>
      <c r="J129" s="222" t="s">
        <v>387</v>
      </c>
      <c r="K129" s="222" t="s">
        <v>257</v>
      </c>
      <c r="L129" s="222" t="s">
        <v>1152</v>
      </c>
      <c r="M129" s="223">
        <v>115</v>
      </c>
      <c r="N129" s="222" t="s">
        <v>1153</v>
      </c>
      <c r="O129" s="223">
        <v>2</v>
      </c>
      <c r="P129" s="222" t="s">
        <v>45</v>
      </c>
      <c r="Q129" s="222" t="s">
        <v>1154</v>
      </c>
      <c r="R129" s="222" t="s">
        <v>1155</v>
      </c>
      <c r="S129" s="224">
        <v>44927</v>
      </c>
      <c r="T129" s="224" t="s">
        <v>495</v>
      </c>
      <c r="U129" s="222" t="s">
        <v>199</v>
      </c>
      <c r="V129" s="222" t="s">
        <v>486</v>
      </c>
      <c r="W129" s="223">
        <v>0</v>
      </c>
      <c r="X129" s="223" t="s">
        <v>486</v>
      </c>
      <c r="Y129" s="223" t="s">
        <v>486</v>
      </c>
      <c r="Z129" s="222" t="s">
        <v>486</v>
      </c>
      <c r="AA129" s="222" t="s">
        <v>486</v>
      </c>
      <c r="AB129" s="222" t="s">
        <v>1156</v>
      </c>
      <c r="AC129" s="223">
        <v>1</v>
      </c>
      <c r="AD129" s="225">
        <v>1</v>
      </c>
      <c r="AE129" s="226">
        <f>+Tabla3[[#This Row],[Avance cuantitativo
II trimestre]]/Tabla3[[#This Row],[Programación  meta
II trimestre ]]</f>
        <v>1</v>
      </c>
      <c r="AF129" s="227" t="s">
        <v>1157</v>
      </c>
      <c r="AG129" s="227" t="s">
        <v>837</v>
      </c>
      <c r="AH129" s="222" t="s">
        <v>486</v>
      </c>
      <c r="AI129" s="223">
        <v>0</v>
      </c>
      <c r="AJ129" s="220"/>
      <c r="AK129" s="106"/>
      <c r="AL129" s="106"/>
      <c r="AM129" s="106"/>
      <c r="AN129" s="106" t="s">
        <v>1156</v>
      </c>
      <c r="AO129" s="107">
        <v>1</v>
      </c>
      <c r="AP129" s="106"/>
      <c r="AQ129" s="106"/>
      <c r="AR129" s="106"/>
      <c r="AS129" s="106"/>
      <c r="AT129" s="108"/>
      <c r="AU129" s="107">
        <v>2</v>
      </c>
      <c r="AV129" s="107" t="s">
        <v>490</v>
      </c>
      <c r="AW129" s="109" t="s">
        <v>490</v>
      </c>
      <c r="AX129" s="106"/>
      <c r="AY129" s="80"/>
      <c r="AZ129" s="80"/>
      <c r="BA129" s="80"/>
      <c r="BB129" s="80"/>
    </row>
    <row r="130" spans="1:54" s="81" customFormat="1" ht="12" x14ac:dyDescent="0.2">
      <c r="A130" s="80"/>
      <c r="B130" s="222" t="s">
        <v>312</v>
      </c>
      <c r="C130" s="222" t="s">
        <v>33</v>
      </c>
      <c r="D130" s="222" t="s">
        <v>20</v>
      </c>
      <c r="E130" s="222" t="s">
        <v>670</v>
      </c>
      <c r="F130" s="222" t="s">
        <v>146</v>
      </c>
      <c r="G130" s="222" t="s">
        <v>221</v>
      </c>
      <c r="H130" s="222" t="s">
        <v>55</v>
      </c>
      <c r="I130" s="222" t="s">
        <v>83</v>
      </c>
      <c r="J130" s="222" t="s">
        <v>268</v>
      </c>
      <c r="K130" s="222" t="s">
        <v>240</v>
      </c>
      <c r="L130" s="222" t="s">
        <v>1158</v>
      </c>
      <c r="M130" s="223">
        <v>116</v>
      </c>
      <c r="N130" s="222" t="s">
        <v>1159</v>
      </c>
      <c r="O130" s="223">
        <v>2</v>
      </c>
      <c r="P130" s="222" t="s">
        <v>45</v>
      </c>
      <c r="Q130" s="222" t="s">
        <v>1160</v>
      </c>
      <c r="R130" s="222" t="s">
        <v>1161</v>
      </c>
      <c r="S130" s="224">
        <v>44927</v>
      </c>
      <c r="T130" s="224" t="s">
        <v>495</v>
      </c>
      <c r="U130" s="222" t="s">
        <v>199</v>
      </c>
      <c r="V130" s="222" t="s">
        <v>486</v>
      </c>
      <c r="W130" s="223">
        <v>0</v>
      </c>
      <c r="X130" s="223" t="s">
        <v>486</v>
      </c>
      <c r="Y130" s="223" t="s">
        <v>486</v>
      </c>
      <c r="Z130" s="222" t="s">
        <v>486</v>
      </c>
      <c r="AA130" s="222" t="s">
        <v>486</v>
      </c>
      <c r="AB130" s="222" t="s">
        <v>1162</v>
      </c>
      <c r="AC130" s="223">
        <v>1</v>
      </c>
      <c r="AD130" s="225">
        <v>1</v>
      </c>
      <c r="AE130" s="226">
        <f>+Tabla3[[#This Row],[Avance cuantitativo
II trimestre]]/Tabla3[[#This Row],[Programación  meta
II trimestre ]]</f>
        <v>1</v>
      </c>
      <c r="AF130" s="227" t="s">
        <v>1163</v>
      </c>
      <c r="AG130" s="227" t="s">
        <v>837</v>
      </c>
      <c r="AH130" s="222" t="s">
        <v>486</v>
      </c>
      <c r="AI130" s="223">
        <v>0</v>
      </c>
      <c r="AJ130" s="220"/>
      <c r="AK130" s="106"/>
      <c r="AL130" s="106"/>
      <c r="AM130" s="106"/>
      <c r="AN130" s="106" t="s">
        <v>1162</v>
      </c>
      <c r="AO130" s="107">
        <v>1</v>
      </c>
      <c r="AP130" s="106"/>
      <c r="AQ130" s="106"/>
      <c r="AR130" s="106"/>
      <c r="AS130" s="106"/>
      <c r="AT130" s="108"/>
      <c r="AU130" s="107">
        <v>2</v>
      </c>
      <c r="AV130" s="107" t="s">
        <v>490</v>
      </c>
      <c r="AW130" s="109" t="s">
        <v>490</v>
      </c>
      <c r="AX130" s="106"/>
      <c r="AY130" s="80"/>
      <c r="AZ130" s="80"/>
      <c r="BA130" s="80"/>
      <c r="BB130" s="80"/>
    </row>
    <row r="131" spans="1:54" s="81" customFormat="1" ht="12" x14ac:dyDescent="0.2">
      <c r="A131" s="80"/>
      <c r="B131" s="222" t="s">
        <v>312</v>
      </c>
      <c r="C131" s="222" t="s">
        <v>33</v>
      </c>
      <c r="D131" s="222" t="s">
        <v>20</v>
      </c>
      <c r="E131" s="222" t="s">
        <v>336</v>
      </c>
      <c r="F131" s="222" t="s">
        <v>104</v>
      </c>
      <c r="G131" s="222" t="s">
        <v>221</v>
      </c>
      <c r="H131" s="222" t="s">
        <v>55</v>
      </c>
      <c r="I131" s="222" t="s">
        <v>83</v>
      </c>
      <c r="J131" s="222" t="s">
        <v>276</v>
      </c>
      <c r="K131" s="222" t="s">
        <v>257</v>
      </c>
      <c r="L131" s="222" t="s">
        <v>1164</v>
      </c>
      <c r="M131" s="223">
        <v>117</v>
      </c>
      <c r="N131" s="222" t="s">
        <v>1165</v>
      </c>
      <c r="O131" s="223">
        <v>1</v>
      </c>
      <c r="P131" s="222" t="s">
        <v>45</v>
      </c>
      <c r="Q131" s="222" t="s">
        <v>1166</v>
      </c>
      <c r="R131" s="222" t="s">
        <v>1167</v>
      </c>
      <c r="S131" s="224">
        <v>44927</v>
      </c>
      <c r="T131" s="224" t="s">
        <v>495</v>
      </c>
      <c r="U131" s="222" t="s">
        <v>199</v>
      </c>
      <c r="V131" s="222" t="s">
        <v>486</v>
      </c>
      <c r="W131" s="223">
        <v>0</v>
      </c>
      <c r="X131" s="223" t="s">
        <v>486</v>
      </c>
      <c r="Y131" s="223" t="s">
        <v>486</v>
      </c>
      <c r="Z131" s="222" t="s">
        <v>486</v>
      </c>
      <c r="AA131" s="222" t="s">
        <v>486</v>
      </c>
      <c r="AB131" s="222" t="s">
        <v>486</v>
      </c>
      <c r="AC131" s="223">
        <v>0</v>
      </c>
      <c r="AD131" s="227"/>
      <c r="AE131" s="226"/>
      <c r="AF131" s="227"/>
      <c r="AG131" s="227"/>
      <c r="AH131" s="222" t="s">
        <v>486</v>
      </c>
      <c r="AI131" s="223">
        <v>0</v>
      </c>
      <c r="AJ131" s="220"/>
      <c r="AK131" s="106"/>
      <c r="AL131" s="106"/>
      <c r="AM131" s="106"/>
      <c r="AN131" s="106" t="s">
        <v>1168</v>
      </c>
      <c r="AO131" s="107">
        <v>1</v>
      </c>
      <c r="AP131" s="106"/>
      <c r="AQ131" s="106"/>
      <c r="AR131" s="106"/>
      <c r="AS131" s="106"/>
      <c r="AT131" s="108"/>
      <c r="AU131" s="107">
        <v>1</v>
      </c>
      <c r="AV131" s="107" t="s">
        <v>490</v>
      </c>
      <c r="AW131" s="109" t="s">
        <v>490</v>
      </c>
      <c r="AX131" s="106"/>
      <c r="AY131" s="80"/>
      <c r="AZ131" s="80"/>
      <c r="BA131" s="80"/>
      <c r="BB131" s="80"/>
    </row>
    <row r="132" spans="1:54" s="81" customFormat="1" ht="12" x14ac:dyDescent="0.2">
      <c r="A132" s="80"/>
      <c r="B132" s="222" t="s">
        <v>312</v>
      </c>
      <c r="C132" s="222" t="s">
        <v>33</v>
      </c>
      <c r="D132" s="222" t="s">
        <v>20</v>
      </c>
      <c r="E132" s="222" t="s">
        <v>670</v>
      </c>
      <c r="F132" s="222" t="s">
        <v>146</v>
      </c>
      <c r="G132" s="222" t="s">
        <v>221</v>
      </c>
      <c r="H132" s="222" t="s">
        <v>55</v>
      </c>
      <c r="I132" s="222" t="s">
        <v>83</v>
      </c>
      <c r="J132" s="222" t="s">
        <v>280</v>
      </c>
      <c r="K132" s="222" t="s">
        <v>257</v>
      </c>
      <c r="L132" s="222" t="s">
        <v>225</v>
      </c>
      <c r="M132" s="223">
        <v>118</v>
      </c>
      <c r="N132" s="222" t="s">
        <v>1169</v>
      </c>
      <c r="O132" s="223">
        <v>1</v>
      </c>
      <c r="P132" s="222" t="s">
        <v>45</v>
      </c>
      <c r="Q132" s="222" t="s">
        <v>1170</v>
      </c>
      <c r="R132" s="222" t="s">
        <v>1171</v>
      </c>
      <c r="S132" s="224">
        <v>44927</v>
      </c>
      <c r="T132" s="224" t="s">
        <v>495</v>
      </c>
      <c r="U132" s="222" t="s">
        <v>199</v>
      </c>
      <c r="V132" s="222" t="s">
        <v>486</v>
      </c>
      <c r="W132" s="223">
        <v>0</v>
      </c>
      <c r="X132" s="223" t="s">
        <v>486</v>
      </c>
      <c r="Y132" s="223" t="s">
        <v>486</v>
      </c>
      <c r="Z132" s="222" t="s">
        <v>486</v>
      </c>
      <c r="AA132" s="222" t="s">
        <v>486</v>
      </c>
      <c r="AB132" s="222" t="s">
        <v>1172</v>
      </c>
      <c r="AC132" s="223">
        <v>1</v>
      </c>
      <c r="AD132" s="225">
        <v>1</v>
      </c>
      <c r="AE132" s="226">
        <f>+Tabla3[[#This Row],[Avance cuantitativo
II trimestre]]/Tabla3[[#This Row],[Programación  meta
II trimestre ]]</f>
        <v>1</v>
      </c>
      <c r="AF132" s="227" t="s">
        <v>1173</v>
      </c>
      <c r="AG132" s="227" t="s">
        <v>837</v>
      </c>
      <c r="AH132" s="222" t="s">
        <v>486</v>
      </c>
      <c r="AI132" s="223">
        <v>0</v>
      </c>
      <c r="AJ132" s="220"/>
      <c r="AK132" s="106"/>
      <c r="AL132" s="106"/>
      <c r="AM132" s="106"/>
      <c r="AN132" s="106" t="s">
        <v>486</v>
      </c>
      <c r="AO132" s="107">
        <v>0</v>
      </c>
      <c r="AP132" s="106"/>
      <c r="AQ132" s="106"/>
      <c r="AR132" s="106"/>
      <c r="AS132" s="106"/>
      <c r="AT132" s="108"/>
      <c r="AU132" s="107">
        <v>1</v>
      </c>
      <c r="AV132" s="107" t="s">
        <v>490</v>
      </c>
      <c r="AW132" s="109" t="s">
        <v>490</v>
      </c>
      <c r="AX132" s="106"/>
      <c r="AY132" s="80"/>
      <c r="AZ132" s="80"/>
      <c r="BA132" s="80"/>
      <c r="BB132" s="80"/>
    </row>
    <row r="133" spans="1:54" s="81" customFormat="1" ht="12" x14ac:dyDescent="0.2">
      <c r="A133" s="80"/>
      <c r="B133" s="222" t="s">
        <v>316</v>
      </c>
      <c r="C133" s="222" t="s">
        <v>33</v>
      </c>
      <c r="D133" s="222" t="s">
        <v>20</v>
      </c>
      <c r="E133" s="222" t="s">
        <v>1174</v>
      </c>
      <c r="F133" s="222" t="s">
        <v>104</v>
      </c>
      <c r="G133" s="222" t="s">
        <v>221</v>
      </c>
      <c r="H133" s="222" t="s">
        <v>25</v>
      </c>
      <c r="I133" s="222" t="s">
        <v>83</v>
      </c>
      <c r="J133" s="222" t="s">
        <v>272</v>
      </c>
      <c r="K133" s="222" t="s">
        <v>257</v>
      </c>
      <c r="L133" s="222" t="s">
        <v>225</v>
      </c>
      <c r="M133" s="223">
        <v>119</v>
      </c>
      <c r="N133" s="222" t="s">
        <v>1175</v>
      </c>
      <c r="O133" s="223">
        <v>2</v>
      </c>
      <c r="P133" s="222" t="s">
        <v>45</v>
      </c>
      <c r="Q133" s="222" t="s">
        <v>1176</v>
      </c>
      <c r="R133" s="222" t="s">
        <v>1177</v>
      </c>
      <c r="S133" s="224">
        <v>44927</v>
      </c>
      <c r="T133" s="224" t="s">
        <v>495</v>
      </c>
      <c r="U133" s="222" t="s">
        <v>199</v>
      </c>
      <c r="V133" s="222" t="s">
        <v>486</v>
      </c>
      <c r="W133" s="223">
        <v>0</v>
      </c>
      <c r="X133" s="223" t="s">
        <v>486</v>
      </c>
      <c r="Y133" s="223" t="s">
        <v>486</v>
      </c>
      <c r="Z133" s="222" t="s">
        <v>486</v>
      </c>
      <c r="AA133" s="222" t="s">
        <v>486</v>
      </c>
      <c r="AB133" s="222" t="s">
        <v>486</v>
      </c>
      <c r="AC133" s="223">
        <v>0</v>
      </c>
      <c r="AD133" s="227"/>
      <c r="AE133" s="226"/>
      <c r="AF133" s="227"/>
      <c r="AG133" s="227"/>
      <c r="AH133" s="222" t="s">
        <v>1178</v>
      </c>
      <c r="AI133" s="223">
        <v>1</v>
      </c>
      <c r="AJ133" s="220"/>
      <c r="AK133" s="106"/>
      <c r="AL133" s="106"/>
      <c r="AM133" s="106"/>
      <c r="AN133" s="106" t="s">
        <v>1178</v>
      </c>
      <c r="AO133" s="107">
        <v>1</v>
      </c>
      <c r="AP133" s="106"/>
      <c r="AQ133" s="106"/>
      <c r="AR133" s="106"/>
      <c r="AS133" s="106"/>
      <c r="AT133" s="108"/>
      <c r="AU133" s="107">
        <v>2</v>
      </c>
      <c r="AV133" s="107" t="s">
        <v>490</v>
      </c>
      <c r="AW133" s="109" t="s">
        <v>490</v>
      </c>
      <c r="AX133" s="106"/>
      <c r="AY133" s="80"/>
      <c r="AZ133" s="80"/>
      <c r="BA133" s="80"/>
      <c r="BB133" s="80"/>
    </row>
    <row r="134" spans="1:54" s="81" customFormat="1" ht="12" x14ac:dyDescent="0.2">
      <c r="A134" s="80"/>
      <c r="B134" s="222" t="s">
        <v>320</v>
      </c>
      <c r="C134" s="222" t="s">
        <v>48</v>
      </c>
      <c r="D134" s="222" t="s">
        <v>65</v>
      </c>
      <c r="E134" s="222" t="s">
        <v>336</v>
      </c>
      <c r="F134" s="222" t="s">
        <v>93</v>
      </c>
      <c r="G134" s="222" t="s">
        <v>1179</v>
      </c>
      <c r="H134" s="222" t="s">
        <v>25</v>
      </c>
      <c r="I134" s="222" t="s">
        <v>222</v>
      </c>
      <c r="J134" s="222" t="s">
        <v>403</v>
      </c>
      <c r="K134" s="222" t="s">
        <v>257</v>
      </c>
      <c r="L134" s="222" t="s">
        <v>225</v>
      </c>
      <c r="M134" s="223">
        <v>120</v>
      </c>
      <c r="N134" s="222" t="s">
        <v>1180</v>
      </c>
      <c r="O134" s="223">
        <v>2</v>
      </c>
      <c r="P134" s="222" t="s">
        <v>45</v>
      </c>
      <c r="Q134" s="222" t="s">
        <v>1181</v>
      </c>
      <c r="R134" s="222" t="s">
        <v>1182</v>
      </c>
      <c r="S134" s="224">
        <v>44927</v>
      </c>
      <c r="T134" s="224" t="s">
        <v>495</v>
      </c>
      <c r="U134" s="222" t="s">
        <v>199</v>
      </c>
      <c r="V134" s="222" t="s">
        <v>486</v>
      </c>
      <c r="W134" s="223">
        <v>0</v>
      </c>
      <c r="X134" s="223" t="s">
        <v>486</v>
      </c>
      <c r="Y134" s="223" t="s">
        <v>486</v>
      </c>
      <c r="Z134" s="222" t="s">
        <v>486</v>
      </c>
      <c r="AA134" s="222" t="s">
        <v>486</v>
      </c>
      <c r="AB134" s="222" t="s">
        <v>1183</v>
      </c>
      <c r="AC134" s="223">
        <v>1</v>
      </c>
      <c r="AD134" s="225">
        <v>1</v>
      </c>
      <c r="AE134" s="226">
        <f>+Tabla3[[#This Row],[Avance cuantitativo
II trimestre]]/Tabla3[[#This Row],[Programación  meta
II trimestre ]]</f>
        <v>1</v>
      </c>
      <c r="AF134" s="227" t="s">
        <v>1184</v>
      </c>
      <c r="AG134" s="227" t="s">
        <v>837</v>
      </c>
      <c r="AH134" s="222" t="s">
        <v>486</v>
      </c>
      <c r="AI134" s="223">
        <v>0</v>
      </c>
      <c r="AJ134" s="220"/>
      <c r="AK134" s="106"/>
      <c r="AL134" s="106"/>
      <c r="AM134" s="106"/>
      <c r="AN134" s="106" t="s">
        <v>1183</v>
      </c>
      <c r="AO134" s="107">
        <v>1</v>
      </c>
      <c r="AP134" s="106"/>
      <c r="AQ134" s="106"/>
      <c r="AR134" s="106"/>
      <c r="AS134" s="106"/>
      <c r="AT134" s="108"/>
      <c r="AU134" s="107">
        <v>2</v>
      </c>
      <c r="AV134" s="107" t="s">
        <v>490</v>
      </c>
      <c r="AW134" s="109" t="s">
        <v>490</v>
      </c>
      <c r="AX134" s="106"/>
      <c r="AY134" s="80"/>
      <c r="AZ134" s="80"/>
      <c r="BA134" s="80"/>
      <c r="BB134" s="80"/>
    </row>
    <row r="135" spans="1:54" s="81" customFormat="1" ht="12" x14ac:dyDescent="0.2">
      <c r="A135" s="80"/>
      <c r="B135" s="222" t="s">
        <v>259</v>
      </c>
      <c r="C135" s="222" t="s">
        <v>18</v>
      </c>
      <c r="D135" s="222" t="s">
        <v>20</v>
      </c>
      <c r="E135" s="222" t="s">
        <v>1185</v>
      </c>
      <c r="F135" s="222" t="s">
        <v>104</v>
      </c>
      <c r="G135" s="222" t="s">
        <v>1186</v>
      </c>
      <c r="H135" s="222" t="s">
        <v>25</v>
      </c>
      <c r="I135" s="222" t="s">
        <v>1187</v>
      </c>
      <c r="J135" s="222" t="s">
        <v>1188</v>
      </c>
      <c r="K135" s="222" t="s">
        <v>257</v>
      </c>
      <c r="L135" s="222" t="s">
        <v>225</v>
      </c>
      <c r="M135" s="223">
        <v>121</v>
      </c>
      <c r="N135" s="222" t="s">
        <v>1189</v>
      </c>
      <c r="O135" s="223">
        <v>4</v>
      </c>
      <c r="P135" s="222" t="s">
        <v>45</v>
      </c>
      <c r="Q135" s="222" t="s">
        <v>1190</v>
      </c>
      <c r="R135" s="222" t="s">
        <v>1191</v>
      </c>
      <c r="S135" s="224" t="s">
        <v>1192</v>
      </c>
      <c r="T135" s="224" t="s">
        <v>495</v>
      </c>
      <c r="U135" s="222" t="s">
        <v>1193</v>
      </c>
      <c r="V135" s="222" t="s">
        <v>1194</v>
      </c>
      <c r="W135" s="223">
        <v>1</v>
      </c>
      <c r="X135" s="223">
        <v>1</v>
      </c>
      <c r="Y135" s="228">
        <f>+(X135/W135)</f>
        <v>1</v>
      </c>
      <c r="Z135" s="222" t="s">
        <v>1195</v>
      </c>
      <c r="AA135" s="222" t="s">
        <v>522</v>
      </c>
      <c r="AB135" s="222" t="s">
        <v>1194</v>
      </c>
      <c r="AC135" s="223">
        <v>1</v>
      </c>
      <c r="AD135" s="225">
        <v>1</v>
      </c>
      <c r="AE135" s="226">
        <f>+Tabla3[[#This Row],[Avance cuantitativo
II trimestre]]/Tabla3[[#This Row],[Programación  meta
II trimestre ]]</f>
        <v>1</v>
      </c>
      <c r="AF135" s="227" t="s">
        <v>1196</v>
      </c>
      <c r="AG135" s="227" t="s">
        <v>837</v>
      </c>
      <c r="AH135" s="222" t="s">
        <v>1194</v>
      </c>
      <c r="AI135" s="223">
        <v>1</v>
      </c>
      <c r="AJ135" s="220"/>
      <c r="AK135" s="106"/>
      <c r="AL135" s="106"/>
      <c r="AM135" s="106"/>
      <c r="AN135" s="106" t="s">
        <v>1194</v>
      </c>
      <c r="AO135" s="107">
        <v>1</v>
      </c>
      <c r="AP135" s="106"/>
      <c r="AQ135" s="106"/>
      <c r="AR135" s="106"/>
      <c r="AS135" s="106"/>
      <c r="AT135" s="108"/>
      <c r="AU135" s="107">
        <v>4</v>
      </c>
      <c r="AV135" s="110">
        <f>(Tabla3[[#This Row],[Avance cuantitativo I trimestre]]/AU135)</f>
        <v>0.25</v>
      </c>
      <c r="AW135" s="109">
        <f t="shared" ref="AW135:AW136" si="8">+AV135*100</f>
        <v>25</v>
      </c>
      <c r="AX135" s="106"/>
      <c r="AY135" s="80"/>
      <c r="AZ135" s="80"/>
      <c r="BA135" s="80"/>
      <c r="BB135" s="80"/>
    </row>
    <row r="136" spans="1:54" s="81" customFormat="1" ht="12" x14ac:dyDescent="0.2">
      <c r="A136" s="80"/>
      <c r="B136" s="222" t="s">
        <v>100</v>
      </c>
      <c r="C136" s="222" t="s">
        <v>18</v>
      </c>
      <c r="D136" s="222" t="s">
        <v>20</v>
      </c>
      <c r="E136" s="222" t="s">
        <v>1197</v>
      </c>
      <c r="F136" s="222" t="s">
        <v>104</v>
      </c>
      <c r="G136" s="222" t="s">
        <v>1186</v>
      </c>
      <c r="H136" s="222" t="s">
        <v>25</v>
      </c>
      <c r="I136" s="222" t="s">
        <v>56</v>
      </c>
      <c r="J136" s="222" t="s">
        <v>1198</v>
      </c>
      <c r="K136" s="222" t="s">
        <v>257</v>
      </c>
      <c r="L136" s="222" t="s">
        <v>225</v>
      </c>
      <c r="M136" s="223">
        <v>122</v>
      </c>
      <c r="N136" s="222" t="s">
        <v>1199</v>
      </c>
      <c r="O136" s="223">
        <v>4</v>
      </c>
      <c r="P136" s="222" t="s">
        <v>45</v>
      </c>
      <c r="Q136" s="222" t="s">
        <v>1200</v>
      </c>
      <c r="R136" s="222" t="s">
        <v>1201</v>
      </c>
      <c r="S136" s="224" t="s">
        <v>1192</v>
      </c>
      <c r="T136" s="224" t="s">
        <v>495</v>
      </c>
      <c r="U136" s="222" t="s">
        <v>1193</v>
      </c>
      <c r="V136" s="222" t="s">
        <v>1202</v>
      </c>
      <c r="W136" s="223">
        <v>1</v>
      </c>
      <c r="X136" s="223">
        <v>1</v>
      </c>
      <c r="Y136" s="228">
        <f>+(X136/W136)</f>
        <v>1</v>
      </c>
      <c r="Z136" s="222" t="s">
        <v>1203</v>
      </c>
      <c r="AA136" s="222" t="s">
        <v>522</v>
      </c>
      <c r="AB136" s="222" t="s">
        <v>1202</v>
      </c>
      <c r="AC136" s="223">
        <v>1</v>
      </c>
      <c r="AD136" s="225">
        <v>1</v>
      </c>
      <c r="AE136" s="226">
        <f>+Tabla3[[#This Row],[Avance cuantitativo
II trimestre]]/Tabla3[[#This Row],[Programación  meta
II trimestre ]]</f>
        <v>1</v>
      </c>
      <c r="AF136" s="227" t="s">
        <v>1204</v>
      </c>
      <c r="AG136" s="227" t="s">
        <v>837</v>
      </c>
      <c r="AH136" s="222" t="s">
        <v>1202</v>
      </c>
      <c r="AI136" s="223">
        <v>1</v>
      </c>
      <c r="AJ136" s="220"/>
      <c r="AK136" s="106"/>
      <c r="AL136" s="106"/>
      <c r="AM136" s="106"/>
      <c r="AN136" s="106" t="s">
        <v>1202</v>
      </c>
      <c r="AO136" s="107">
        <v>1</v>
      </c>
      <c r="AP136" s="106"/>
      <c r="AQ136" s="106"/>
      <c r="AR136" s="106"/>
      <c r="AS136" s="106"/>
      <c r="AT136" s="108"/>
      <c r="AU136" s="107">
        <v>4</v>
      </c>
      <c r="AV136" s="110">
        <f>(Tabla3[[#This Row],[Avance cuantitativo I trimestre]]/AU136)</f>
        <v>0.25</v>
      </c>
      <c r="AW136" s="109">
        <f t="shared" si="8"/>
        <v>25</v>
      </c>
      <c r="AX136" s="106"/>
      <c r="AY136" s="80"/>
      <c r="AZ136" s="80"/>
      <c r="BA136" s="80"/>
      <c r="BB136" s="80"/>
    </row>
    <row r="137" spans="1:54" s="81" customFormat="1" ht="12" x14ac:dyDescent="0.2">
      <c r="A137" s="80"/>
      <c r="B137" s="222" t="s">
        <v>133</v>
      </c>
      <c r="C137" s="222" t="s">
        <v>63</v>
      </c>
      <c r="D137" s="222" t="s">
        <v>20</v>
      </c>
      <c r="E137" s="222" t="s">
        <v>78</v>
      </c>
      <c r="F137" s="222" t="s">
        <v>1205</v>
      </c>
      <c r="G137" s="222" t="s">
        <v>585</v>
      </c>
      <c r="H137" s="222" t="s">
        <v>25</v>
      </c>
      <c r="I137" s="222" t="s">
        <v>337</v>
      </c>
      <c r="J137" s="222" t="s">
        <v>339</v>
      </c>
      <c r="K137" s="222" t="s">
        <v>257</v>
      </c>
      <c r="L137" s="222" t="s">
        <v>1206</v>
      </c>
      <c r="M137" s="223">
        <v>123</v>
      </c>
      <c r="N137" s="222" t="s">
        <v>1207</v>
      </c>
      <c r="O137" s="228">
        <v>1</v>
      </c>
      <c r="P137" s="222" t="s">
        <v>30</v>
      </c>
      <c r="Q137" s="222" t="s">
        <v>1208</v>
      </c>
      <c r="R137" s="222" t="s">
        <v>1209</v>
      </c>
      <c r="S137" s="224">
        <v>44927</v>
      </c>
      <c r="T137" s="224" t="s">
        <v>495</v>
      </c>
      <c r="U137" s="222" t="s">
        <v>226</v>
      </c>
      <c r="V137" s="222" t="s">
        <v>1210</v>
      </c>
      <c r="W137" s="228">
        <v>1</v>
      </c>
      <c r="X137" s="238">
        <v>0.34</v>
      </c>
      <c r="Y137" s="228">
        <f>+(X137/W137)</f>
        <v>0.34</v>
      </c>
      <c r="Z137" s="229" t="s">
        <v>1211</v>
      </c>
      <c r="AA137" s="222" t="s">
        <v>1212</v>
      </c>
      <c r="AB137" s="222" t="s">
        <v>1210</v>
      </c>
      <c r="AC137" s="228">
        <v>1</v>
      </c>
      <c r="AD137" s="239">
        <v>1</v>
      </c>
      <c r="AE137" s="226">
        <f>+Tabla3[[#This Row],[Avance cuantitativo
II trimestre]]/Tabla3[[#This Row],[Programación  meta
II trimestre ]]</f>
        <v>1</v>
      </c>
      <c r="AF137" s="227" t="s">
        <v>1213</v>
      </c>
      <c r="AG137" s="227" t="s">
        <v>1214</v>
      </c>
      <c r="AH137" s="222" t="s">
        <v>1210</v>
      </c>
      <c r="AI137" s="228">
        <v>1</v>
      </c>
      <c r="AJ137" s="220"/>
      <c r="AK137" s="106"/>
      <c r="AL137" s="106"/>
      <c r="AM137" s="106"/>
      <c r="AN137" s="106" t="s">
        <v>1210</v>
      </c>
      <c r="AO137" s="78">
        <v>1</v>
      </c>
      <c r="AP137" s="106"/>
      <c r="AQ137" s="106"/>
      <c r="AR137" s="106"/>
      <c r="AS137" s="106"/>
      <c r="AT137" s="108"/>
      <c r="AU137" s="113">
        <v>1</v>
      </c>
      <c r="AV137" s="78">
        <f>(+Tabla3[[#This Row],[Porcentaje de cumplimiento 
I trimestre]]/AU137)/4</f>
        <v>8.5000000000000006E-2</v>
      </c>
      <c r="AW137" s="112">
        <v>10</v>
      </c>
      <c r="AX137" s="106"/>
      <c r="AY137" s="80"/>
      <c r="AZ137" s="80"/>
      <c r="BA137" s="80"/>
      <c r="BB137" s="80"/>
    </row>
    <row r="138" spans="1:54" s="80" customFormat="1" ht="12" x14ac:dyDescent="0.2">
      <c r="B138" s="229" t="s">
        <v>133</v>
      </c>
      <c r="C138" s="229" t="s">
        <v>63</v>
      </c>
      <c r="D138" s="229" t="s">
        <v>20</v>
      </c>
      <c r="E138" s="229" t="s">
        <v>78</v>
      </c>
      <c r="F138" s="229" t="s">
        <v>1205</v>
      </c>
      <c r="G138" s="222" t="s">
        <v>585</v>
      </c>
      <c r="H138" s="229" t="s">
        <v>25</v>
      </c>
      <c r="I138" s="222" t="s">
        <v>337</v>
      </c>
      <c r="J138" s="229" t="s">
        <v>339</v>
      </c>
      <c r="K138" s="229" t="s">
        <v>257</v>
      </c>
      <c r="L138" s="229" t="s">
        <v>1206</v>
      </c>
      <c r="M138" s="223">
        <v>124</v>
      </c>
      <c r="N138" s="229" t="s">
        <v>1215</v>
      </c>
      <c r="O138" s="247">
        <v>1</v>
      </c>
      <c r="P138" s="229" t="s">
        <v>30</v>
      </c>
      <c r="Q138" s="229" t="s">
        <v>1216</v>
      </c>
      <c r="R138" s="229" t="s">
        <v>1217</v>
      </c>
      <c r="S138" s="248">
        <v>44927</v>
      </c>
      <c r="T138" s="229" t="s">
        <v>495</v>
      </c>
      <c r="U138" s="229" t="s">
        <v>226</v>
      </c>
      <c r="V138" s="229" t="s">
        <v>1218</v>
      </c>
      <c r="W138" s="247">
        <v>1</v>
      </c>
      <c r="X138" s="223">
        <v>0</v>
      </c>
      <c r="Y138" s="228">
        <f>+(X138/W138)</f>
        <v>0</v>
      </c>
      <c r="Z138" s="229" t="s">
        <v>1219</v>
      </c>
      <c r="AA138" s="222" t="s">
        <v>1220</v>
      </c>
      <c r="AB138" s="229" t="s">
        <v>1218</v>
      </c>
      <c r="AC138" s="247">
        <v>1</v>
      </c>
      <c r="AD138" s="239">
        <v>1</v>
      </c>
      <c r="AE138" s="226">
        <f>+Tabla3[[#This Row],[Avance cuantitativo
II trimestre]]/Tabla3[[#This Row],[Programación  meta
II trimestre ]]</f>
        <v>1</v>
      </c>
      <c r="AF138" s="227" t="s">
        <v>1221</v>
      </c>
      <c r="AG138" s="227" t="s">
        <v>1214</v>
      </c>
      <c r="AH138" s="229" t="s">
        <v>1222</v>
      </c>
      <c r="AI138" s="247">
        <v>1</v>
      </c>
      <c r="AJ138" s="220"/>
      <c r="AK138" s="106"/>
      <c r="AL138" s="106"/>
      <c r="AM138" s="106"/>
      <c r="AN138" s="105" t="s">
        <v>1222</v>
      </c>
      <c r="AO138" s="79">
        <v>1</v>
      </c>
      <c r="AP138" s="106"/>
      <c r="AQ138" s="106"/>
      <c r="AR138" s="106"/>
      <c r="AS138" s="106"/>
      <c r="AT138" s="108"/>
      <c r="AU138" s="113">
        <v>1</v>
      </c>
      <c r="AV138" s="78">
        <f>(+Tabla3[[#This Row],[Porcentaje de cumplimiento 
I trimestre]]/AU138)/4</f>
        <v>0</v>
      </c>
      <c r="AW138" s="109">
        <v>0</v>
      </c>
      <c r="AX138" s="106"/>
    </row>
    <row r="139" spans="1:54" s="81" customFormat="1" ht="12" x14ac:dyDescent="0.2">
      <c r="A139" s="80"/>
      <c r="B139" s="222" t="s">
        <v>133</v>
      </c>
      <c r="C139" s="222" t="s">
        <v>63</v>
      </c>
      <c r="D139" s="222" t="s">
        <v>20</v>
      </c>
      <c r="E139" s="222" t="s">
        <v>1223</v>
      </c>
      <c r="F139" s="222" t="s">
        <v>1205</v>
      </c>
      <c r="G139" s="222" t="s">
        <v>585</v>
      </c>
      <c r="H139" s="222" t="s">
        <v>25</v>
      </c>
      <c r="I139" s="222" t="s">
        <v>337</v>
      </c>
      <c r="J139" s="222" t="s">
        <v>339</v>
      </c>
      <c r="K139" s="222" t="s">
        <v>257</v>
      </c>
      <c r="L139" s="222" t="s">
        <v>1206</v>
      </c>
      <c r="M139" s="223">
        <v>125</v>
      </c>
      <c r="N139" s="222" t="s">
        <v>1224</v>
      </c>
      <c r="O139" s="223">
        <v>20</v>
      </c>
      <c r="P139" s="222" t="s">
        <v>45</v>
      </c>
      <c r="Q139" s="222" t="s">
        <v>1225</v>
      </c>
      <c r="R139" s="222" t="s">
        <v>1226</v>
      </c>
      <c r="S139" s="224">
        <v>44927</v>
      </c>
      <c r="T139" s="224" t="s">
        <v>495</v>
      </c>
      <c r="U139" s="222" t="s">
        <v>226</v>
      </c>
      <c r="V139" s="222" t="s">
        <v>486</v>
      </c>
      <c r="W139" s="223">
        <v>0</v>
      </c>
      <c r="X139" s="223" t="s">
        <v>486</v>
      </c>
      <c r="Y139" s="223" t="s">
        <v>486</v>
      </c>
      <c r="Z139" s="222" t="s">
        <v>486</v>
      </c>
      <c r="AA139" s="222" t="s">
        <v>486</v>
      </c>
      <c r="AB139" s="222" t="s">
        <v>486</v>
      </c>
      <c r="AC139" s="223">
        <v>0</v>
      </c>
      <c r="AD139" s="225">
        <v>0</v>
      </c>
      <c r="AE139" s="226"/>
      <c r="AF139" s="227" t="s">
        <v>486</v>
      </c>
      <c r="AG139" s="227"/>
      <c r="AH139" s="222" t="s">
        <v>1227</v>
      </c>
      <c r="AI139" s="223">
        <v>20</v>
      </c>
      <c r="AJ139" s="220"/>
      <c r="AK139" s="106"/>
      <c r="AL139" s="106"/>
      <c r="AM139" s="106"/>
      <c r="AN139" s="106" t="s">
        <v>486</v>
      </c>
      <c r="AO139" s="107">
        <v>0</v>
      </c>
      <c r="AP139" s="106"/>
      <c r="AQ139" s="106"/>
      <c r="AR139" s="106"/>
      <c r="AS139" s="106"/>
      <c r="AT139" s="108"/>
      <c r="AU139" s="107">
        <v>20</v>
      </c>
      <c r="AV139" s="107" t="s">
        <v>490</v>
      </c>
      <c r="AW139" s="109" t="s">
        <v>490</v>
      </c>
      <c r="AX139" s="106"/>
      <c r="AY139" s="80"/>
      <c r="AZ139" s="80"/>
      <c r="BA139" s="80"/>
      <c r="BB139" s="80"/>
    </row>
    <row r="140" spans="1:54" s="81" customFormat="1" ht="12" x14ac:dyDescent="0.2">
      <c r="A140" s="80"/>
      <c r="B140" s="222" t="s">
        <v>143</v>
      </c>
      <c r="C140" s="222" t="s">
        <v>48</v>
      </c>
      <c r="D140" s="222" t="s">
        <v>78</v>
      </c>
      <c r="E140" s="222" t="s">
        <v>1228</v>
      </c>
      <c r="F140" s="222" t="s">
        <v>53</v>
      </c>
      <c r="G140" s="222" t="s">
        <v>221</v>
      </c>
      <c r="H140" s="222" t="s">
        <v>25</v>
      </c>
      <c r="I140" s="222" t="s">
        <v>337</v>
      </c>
      <c r="J140" s="222" t="s">
        <v>340</v>
      </c>
      <c r="K140" s="222" t="s">
        <v>257</v>
      </c>
      <c r="L140" s="222" t="s">
        <v>1206</v>
      </c>
      <c r="M140" s="223">
        <v>126</v>
      </c>
      <c r="N140" s="222" t="s">
        <v>1229</v>
      </c>
      <c r="O140" s="223">
        <v>2</v>
      </c>
      <c r="P140" s="222" t="s">
        <v>45</v>
      </c>
      <c r="Q140" s="222" t="s">
        <v>1230</v>
      </c>
      <c r="R140" s="222" t="s">
        <v>1231</v>
      </c>
      <c r="S140" s="224">
        <v>44927</v>
      </c>
      <c r="T140" s="224" t="s">
        <v>495</v>
      </c>
      <c r="U140" s="222" t="s">
        <v>226</v>
      </c>
      <c r="V140" s="222" t="s">
        <v>486</v>
      </c>
      <c r="W140" s="223">
        <v>0</v>
      </c>
      <c r="X140" s="223" t="s">
        <v>486</v>
      </c>
      <c r="Y140" s="223" t="s">
        <v>486</v>
      </c>
      <c r="Z140" s="222" t="s">
        <v>486</v>
      </c>
      <c r="AA140" s="222" t="s">
        <v>486</v>
      </c>
      <c r="AB140" s="222" t="s">
        <v>1232</v>
      </c>
      <c r="AC140" s="223">
        <v>1</v>
      </c>
      <c r="AD140" s="225">
        <v>1</v>
      </c>
      <c r="AE140" s="226">
        <f>+Tabla3[[#This Row],[Avance cuantitativo
II trimestre]]/Tabla3[[#This Row],[Programación  meta
II trimestre ]]</f>
        <v>1</v>
      </c>
      <c r="AF140" s="227" t="s">
        <v>1233</v>
      </c>
      <c r="AG140" s="227" t="s">
        <v>1214</v>
      </c>
      <c r="AH140" s="222" t="s">
        <v>486</v>
      </c>
      <c r="AI140" s="223">
        <v>0</v>
      </c>
      <c r="AJ140" s="220"/>
      <c r="AK140" s="106"/>
      <c r="AL140" s="106"/>
      <c r="AM140" s="106"/>
      <c r="AN140" s="106" t="s">
        <v>1232</v>
      </c>
      <c r="AO140" s="107">
        <v>1</v>
      </c>
      <c r="AP140" s="106"/>
      <c r="AQ140" s="106"/>
      <c r="AR140" s="106"/>
      <c r="AS140" s="106"/>
      <c r="AT140" s="108"/>
      <c r="AU140" s="107">
        <v>2</v>
      </c>
      <c r="AV140" s="107" t="s">
        <v>490</v>
      </c>
      <c r="AW140" s="109" t="s">
        <v>490</v>
      </c>
      <c r="AX140" s="106"/>
      <c r="AY140" s="80"/>
      <c r="AZ140" s="80"/>
      <c r="BA140" s="80"/>
      <c r="BB140" s="80"/>
    </row>
    <row r="141" spans="1:54" s="81" customFormat="1" ht="12" x14ac:dyDescent="0.2">
      <c r="A141" s="80"/>
      <c r="B141" s="222" t="s">
        <v>143</v>
      </c>
      <c r="C141" s="222" t="s">
        <v>48</v>
      </c>
      <c r="D141" s="222" t="s">
        <v>78</v>
      </c>
      <c r="E141" s="222" t="s">
        <v>1228</v>
      </c>
      <c r="F141" s="222" t="s">
        <v>53</v>
      </c>
      <c r="G141" s="222" t="s">
        <v>221</v>
      </c>
      <c r="H141" s="222" t="s">
        <v>25</v>
      </c>
      <c r="I141" s="222" t="s">
        <v>337</v>
      </c>
      <c r="J141" s="222" t="s">
        <v>340</v>
      </c>
      <c r="K141" s="222" t="s">
        <v>257</v>
      </c>
      <c r="L141" s="222" t="s">
        <v>1206</v>
      </c>
      <c r="M141" s="223">
        <v>127</v>
      </c>
      <c r="N141" s="222" t="s">
        <v>1234</v>
      </c>
      <c r="O141" s="223">
        <v>4</v>
      </c>
      <c r="P141" s="222" t="s">
        <v>45</v>
      </c>
      <c r="Q141" s="222" t="s">
        <v>1235</v>
      </c>
      <c r="R141" s="222" t="s">
        <v>1231</v>
      </c>
      <c r="S141" s="224">
        <v>44927</v>
      </c>
      <c r="T141" s="224" t="s">
        <v>495</v>
      </c>
      <c r="U141" s="222" t="s">
        <v>226</v>
      </c>
      <c r="V141" s="222" t="s">
        <v>1236</v>
      </c>
      <c r="W141" s="223">
        <v>1</v>
      </c>
      <c r="X141" s="223">
        <v>1</v>
      </c>
      <c r="Y141" s="228">
        <f>+(X141/W141)</f>
        <v>1</v>
      </c>
      <c r="Z141" s="229" t="s">
        <v>1237</v>
      </c>
      <c r="AA141" s="222" t="s">
        <v>1238</v>
      </c>
      <c r="AB141" s="222" t="s">
        <v>1236</v>
      </c>
      <c r="AC141" s="223">
        <v>1</v>
      </c>
      <c r="AD141" s="225">
        <v>1</v>
      </c>
      <c r="AE141" s="226">
        <f>+Tabla3[[#This Row],[Avance cuantitativo
II trimestre]]/Tabla3[[#This Row],[Programación  meta
II trimestre ]]</f>
        <v>1</v>
      </c>
      <c r="AF141" s="227" t="s">
        <v>1239</v>
      </c>
      <c r="AG141" s="237" t="s">
        <v>1214</v>
      </c>
      <c r="AH141" s="222" t="s">
        <v>1234</v>
      </c>
      <c r="AI141" s="223">
        <v>1</v>
      </c>
      <c r="AJ141" s="220"/>
      <c r="AK141" s="106"/>
      <c r="AL141" s="106"/>
      <c r="AM141" s="106"/>
      <c r="AN141" s="106" t="s">
        <v>1236</v>
      </c>
      <c r="AO141" s="107">
        <v>1</v>
      </c>
      <c r="AP141" s="106"/>
      <c r="AQ141" s="106"/>
      <c r="AR141" s="106"/>
      <c r="AS141" s="106"/>
      <c r="AT141" s="108"/>
      <c r="AU141" s="107">
        <v>4</v>
      </c>
      <c r="AV141" s="110">
        <f>(Tabla3[[#This Row],[Avance cuantitativo I trimestre]]/AU141)</f>
        <v>0.25</v>
      </c>
      <c r="AW141" s="109">
        <f>+AV141*100</f>
        <v>25</v>
      </c>
      <c r="AX141" s="106"/>
      <c r="AY141" s="80"/>
      <c r="AZ141" s="80"/>
      <c r="BA141" s="80"/>
      <c r="BB141" s="80"/>
    </row>
    <row r="142" spans="1:54" s="81" customFormat="1" ht="12" x14ac:dyDescent="0.2">
      <c r="A142" s="80"/>
      <c r="B142" s="222" t="s">
        <v>1240</v>
      </c>
      <c r="C142" s="222" t="s">
        <v>1241</v>
      </c>
      <c r="D142" s="222" t="s">
        <v>1242</v>
      </c>
      <c r="E142" s="222" t="s">
        <v>1243</v>
      </c>
      <c r="F142" s="222" t="s">
        <v>53</v>
      </c>
      <c r="G142" s="222" t="s">
        <v>221</v>
      </c>
      <c r="H142" s="222" t="s">
        <v>55</v>
      </c>
      <c r="I142" s="222" t="s">
        <v>95</v>
      </c>
      <c r="J142" s="222" t="s">
        <v>287</v>
      </c>
      <c r="K142" s="222" t="s">
        <v>257</v>
      </c>
      <c r="L142" s="222" t="s">
        <v>1244</v>
      </c>
      <c r="M142" s="223">
        <v>128</v>
      </c>
      <c r="N142" s="222" t="s">
        <v>1245</v>
      </c>
      <c r="O142" s="228">
        <v>1</v>
      </c>
      <c r="P142" s="222" t="s">
        <v>30</v>
      </c>
      <c r="Q142" s="222" t="s">
        <v>1246</v>
      </c>
      <c r="R142" s="222" t="s">
        <v>1247</v>
      </c>
      <c r="S142" s="224">
        <v>44958</v>
      </c>
      <c r="T142" s="224">
        <v>45291</v>
      </c>
      <c r="U142" s="222" t="s">
        <v>234</v>
      </c>
      <c r="V142" s="222" t="s">
        <v>1248</v>
      </c>
      <c r="W142" s="228">
        <v>1</v>
      </c>
      <c r="X142" s="238">
        <v>1</v>
      </c>
      <c r="Y142" s="228">
        <f>+(X142/W142)</f>
        <v>1</v>
      </c>
      <c r="Z142" s="222" t="s">
        <v>1249</v>
      </c>
      <c r="AA142" s="222" t="s">
        <v>1250</v>
      </c>
      <c r="AB142" s="222" t="s">
        <v>1248</v>
      </c>
      <c r="AC142" s="228">
        <v>1</v>
      </c>
      <c r="AD142" s="249">
        <v>1</v>
      </c>
      <c r="AE142" s="226">
        <f>+Tabla3[[#This Row],[Avance cuantitativo
II trimestre]]/Tabla3[[#This Row],[Programación  meta
II trimestre ]]</f>
        <v>1</v>
      </c>
      <c r="AF142" s="244" t="s">
        <v>1251</v>
      </c>
      <c r="AG142" s="237" t="s">
        <v>1252</v>
      </c>
      <c r="AH142" s="222" t="s">
        <v>1248</v>
      </c>
      <c r="AI142" s="228">
        <v>1</v>
      </c>
      <c r="AJ142" s="220"/>
      <c r="AK142" s="106"/>
      <c r="AL142" s="106"/>
      <c r="AM142" s="106"/>
      <c r="AN142" s="106" t="s">
        <v>1248</v>
      </c>
      <c r="AO142" s="78">
        <v>1</v>
      </c>
      <c r="AP142" s="106"/>
      <c r="AQ142" s="106"/>
      <c r="AR142" s="106"/>
      <c r="AS142" s="106"/>
      <c r="AT142" s="108"/>
      <c r="AU142" s="113">
        <v>1</v>
      </c>
      <c r="AV142" s="78">
        <f>(+Tabla3[[#This Row],[Porcentaje de cumplimiento 
I trimestre]]/AU142)/4</f>
        <v>0.25</v>
      </c>
      <c r="AW142" s="109">
        <v>25</v>
      </c>
      <c r="AX142" s="106"/>
      <c r="AY142" s="80"/>
      <c r="AZ142" s="80"/>
      <c r="BA142" s="80"/>
      <c r="BB142" s="163"/>
    </row>
    <row r="143" spans="1:54" s="81" customFormat="1" ht="12" x14ac:dyDescent="0.2">
      <c r="A143" s="80"/>
      <c r="B143" s="222" t="s">
        <v>1253</v>
      </c>
      <c r="C143" s="222" t="s">
        <v>63</v>
      </c>
      <c r="D143" s="222" t="s">
        <v>65</v>
      </c>
      <c r="E143" s="222" t="s">
        <v>336</v>
      </c>
      <c r="F143" s="222" t="s">
        <v>93</v>
      </c>
      <c r="G143" s="222" t="s">
        <v>585</v>
      </c>
      <c r="H143" s="222" t="s">
        <v>25</v>
      </c>
      <c r="I143" s="222" t="s">
        <v>204</v>
      </c>
      <c r="J143" s="222" t="s">
        <v>395</v>
      </c>
      <c r="K143" s="222" t="s">
        <v>257</v>
      </c>
      <c r="L143" s="222" t="s">
        <v>109</v>
      </c>
      <c r="M143" s="223">
        <v>129</v>
      </c>
      <c r="N143" s="222" t="s">
        <v>1254</v>
      </c>
      <c r="O143" s="223">
        <v>2</v>
      </c>
      <c r="P143" s="222" t="s">
        <v>45</v>
      </c>
      <c r="Q143" s="222" t="s">
        <v>1255</v>
      </c>
      <c r="R143" s="222" t="s">
        <v>626</v>
      </c>
      <c r="S143" s="224">
        <v>44927</v>
      </c>
      <c r="T143" s="224" t="s">
        <v>495</v>
      </c>
      <c r="U143" s="222" t="s">
        <v>247</v>
      </c>
      <c r="V143" s="222" t="s">
        <v>486</v>
      </c>
      <c r="W143" s="223">
        <v>0</v>
      </c>
      <c r="X143" s="223" t="s">
        <v>486</v>
      </c>
      <c r="Y143" s="223" t="s">
        <v>486</v>
      </c>
      <c r="Z143" s="222" t="s">
        <v>486</v>
      </c>
      <c r="AA143" s="222" t="s">
        <v>486</v>
      </c>
      <c r="AB143" s="222" t="s">
        <v>1256</v>
      </c>
      <c r="AC143" s="223">
        <v>1</v>
      </c>
      <c r="AD143" s="225">
        <v>1</v>
      </c>
      <c r="AE143" s="226">
        <f>+Tabla3[[#This Row],[Avance cuantitativo
II trimestre]]/Tabla3[[#This Row],[Programación  meta
II trimestre ]]</f>
        <v>1</v>
      </c>
      <c r="AF143" s="227" t="s">
        <v>1257</v>
      </c>
      <c r="AG143" s="237" t="s">
        <v>1258</v>
      </c>
      <c r="AH143" s="222" t="s">
        <v>486</v>
      </c>
      <c r="AI143" s="223">
        <v>0</v>
      </c>
      <c r="AJ143" s="220"/>
      <c r="AK143" s="106"/>
      <c r="AL143" s="106"/>
      <c r="AM143" s="106"/>
      <c r="AN143" s="106" t="s">
        <v>1256</v>
      </c>
      <c r="AO143" s="107">
        <v>1</v>
      </c>
      <c r="AP143" s="106"/>
      <c r="AQ143" s="106"/>
      <c r="AR143" s="106"/>
      <c r="AS143" s="106"/>
      <c r="AT143" s="108"/>
      <c r="AU143" s="107">
        <v>2</v>
      </c>
      <c r="AV143" s="107" t="s">
        <v>490</v>
      </c>
      <c r="AW143" s="109" t="s">
        <v>490</v>
      </c>
      <c r="AX143" s="106"/>
      <c r="AY143" s="80"/>
      <c r="AZ143" s="80"/>
      <c r="BA143" s="80"/>
      <c r="BB143" s="80"/>
    </row>
    <row r="144" spans="1:54" s="81" customFormat="1" ht="12" x14ac:dyDescent="0.2">
      <c r="A144" s="80"/>
      <c r="B144" s="222" t="s">
        <v>301</v>
      </c>
      <c r="C144" s="222" t="s">
        <v>48</v>
      </c>
      <c r="D144" s="222" t="s">
        <v>91</v>
      </c>
      <c r="E144" s="222" t="s">
        <v>901</v>
      </c>
      <c r="F144" s="222" t="s">
        <v>53</v>
      </c>
      <c r="G144" s="222" t="s">
        <v>203</v>
      </c>
      <c r="H144" s="222" t="s">
        <v>25</v>
      </c>
      <c r="I144" s="222" t="s">
        <v>70</v>
      </c>
      <c r="J144" s="222" t="s">
        <v>1259</v>
      </c>
      <c r="K144" s="222" t="s">
        <v>257</v>
      </c>
      <c r="L144" s="222" t="s">
        <v>225</v>
      </c>
      <c r="M144" s="223">
        <v>130</v>
      </c>
      <c r="N144" s="222" t="s">
        <v>1260</v>
      </c>
      <c r="O144" s="228">
        <v>1</v>
      </c>
      <c r="P144" s="222" t="s">
        <v>30</v>
      </c>
      <c r="Q144" s="222" t="s">
        <v>1261</v>
      </c>
      <c r="R144" s="222" t="s">
        <v>1262</v>
      </c>
      <c r="S144" s="224">
        <v>44927</v>
      </c>
      <c r="T144" s="224">
        <v>45291</v>
      </c>
      <c r="U144" s="222" t="s">
        <v>406</v>
      </c>
      <c r="V144" s="222" t="s">
        <v>1263</v>
      </c>
      <c r="W144" s="228">
        <v>1</v>
      </c>
      <c r="X144" s="238">
        <v>1</v>
      </c>
      <c r="Y144" s="228">
        <f>+(X144/W144)</f>
        <v>1</v>
      </c>
      <c r="Z144" s="222" t="s">
        <v>1264</v>
      </c>
      <c r="AA144" s="222" t="s">
        <v>1265</v>
      </c>
      <c r="AB144" s="222" t="s">
        <v>1266</v>
      </c>
      <c r="AC144" s="228">
        <v>1</v>
      </c>
      <c r="AD144" s="239">
        <v>1</v>
      </c>
      <c r="AE144" s="226">
        <f>+Tabla3[[#This Row],[Avance cuantitativo
II trimestre]]/Tabla3[[#This Row],[Programación  meta
II trimestre ]]</f>
        <v>1</v>
      </c>
      <c r="AF144" s="227" t="s">
        <v>1267</v>
      </c>
      <c r="AG144" s="237" t="s">
        <v>1214</v>
      </c>
      <c r="AH144" s="222" t="s">
        <v>1268</v>
      </c>
      <c r="AI144" s="228">
        <v>1</v>
      </c>
      <c r="AJ144" s="220"/>
      <c r="AK144" s="106"/>
      <c r="AL144" s="106"/>
      <c r="AM144" s="106"/>
      <c r="AN144" s="106" t="s">
        <v>1269</v>
      </c>
      <c r="AO144" s="78">
        <v>1</v>
      </c>
      <c r="AP144" s="106"/>
      <c r="AQ144" s="106"/>
      <c r="AR144" s="106"/>
      <c r="AS144" s="106"/>
      <c r="AT144" s="108"/>
      <c r="AU144" s="113">
        <v>1</v>
      </c>
      <c r="AV144" s="78">
        <f>(+Tabla3[[#This Row],[Porcentaje de cumplimiento 
I trimestre]]/AU144)/4</f>
        <v>0.25</v>
      </c>
      <c r="AW144" s="109">
        <v>25</v>
      </c>
      <c r="AX144" s="106"/>
      <c r="AY144" s="80"/>
      <c r="AZ144" s="80"/>
      <c r="BA144" s="80"/>
      <c r="BB144" s="80"/>
    </row>
    <row r="145" spans="1:52" s="81" customFormat="1" ht="12" x14ac:dyDescent="0.2">
      <c r="A145" s="80"/>
      <c r="B145" s="222" t="s">
        <v>297</v>
      </c>
      <c r="C145" s="222" t="s">
        <v>48</v>
      </c>
      <c r="D145" s="222" t="s">
        <v>91</v>
      </c>
      <c r="E145" s="222" t="s">
        <v>1106</v>
      </c>
      <c r="F145" s="222" t="s">
        <v>104</v>
      </c>
      <c r="G145" s="222" t="s">
        <v>24</v>
      </c>
      <c r="H145" s="222" t="s">
        <v>25</v>
      </c>
      <c r="I145" s="222" t="s">
        <v>70</v>
      </c>
      <c r="J145" s="222" t="s">
        <v>245</v>
      </c>
      <c r="K145" s="222" t="s">
        <v>224</v>
      </c>
      <c r="L145" s="222" t="s">
        <v>225</v>
      </c>
      <c r="M145" s="223">
        <v>131</v>
      </c>
      <c r="N145" s="222" t="s">
        <v>1270</v>
      </c>
      <c r="O145" s="223">
        <v>4</v>
      </c>
      <c r="P145" s="222" t="s">
        <v>45</v>
      </c>
      <c r="Q145" s="222" t="s">
        <v>1271</v>
      </c>
      <c r="R145" s="222" t="s">
        <v>1272</v>
      </c>
      <c r="S145" s="224">
        <v>44958</v>
      </c>
      <c r="T145" s="224">
        <v>45291</v>
      </c>
      <c r="U145" s="222" t="s">
        <v>407</v>
      </c>
      <c r="V145" s="222" t="s">
        <v>1273</v>
      </c>
      <c r="W145" s="223">
        <v>1</v>
      </c>
      <c r="X145" s="223">
        <v>1</v>
      </c>
      <c r="Y145" s="228">
        <f>+(X145/W145)</f>
        <v>1</v>
      </c>
      <c r="Z145" s="222" t="s">
        <v>1274</v>
      </c>
      <c r="AA145" s="222" t="s">
        <v>522</v>
      </c>
      <c r="AB145" s="222" t="s">
        <v>1275</v>
      </c>
      <c r="AC145" s="223">
        <v>1</v>
      </c>
      <c r="AD145" s="225">
        <v>1</v>
      </c>
      <c r="AE145" s="226">
        <f>+Tabla3[[#This Row],[Avance cuantitativo
II trimestre]]/Tabla3[[#This Row],[Programación  meta
II trimestre ]]</f>
        <v>1</v>
      </c>
      <c r="AF145" s="227" t="s">
        <v>1276</v>
      </c>
      <c r="AG145" s="237" t="s">
        <v>1214</v>
      </c>
      <c r="AH145" s="222" t="s">
        <v>1277</v>
      </c>
      <c r="AI145" s="223">
        <v>1</v>
      </c>
      <c r="AJ145" s="220"/>
      <c r="AK145" s="106"/>
      <c r="AL145" s="106"/>
      <c r="AM145" s="106"/>
      <c r="AN145" s="106" t="s">
        <v>1278</v>
      </c>
      <c r="AO145" s="107">
        <v>1</v>
      </c>
      <c r="AP145" s="106"/>
      <c r="AQ145" s="106"/>
      <c r="AR145" s="106"/>
      <c r="AS145" s="106"/>
      <c r="AT145" s="108"/>
      <c r="AU145" s="107">
        <v>4</v>
      </c>
      <c r="AV145" s="110">
        <f>(Tabla3[[#This Row],[Avance cuantitativo I trimestre]]/AU145)</f>
        <v>0.25</v>
      </c>
      <c r="AW145" s="109">
        <f t="shared" ref="AW145:AW147" si="9">+AV145*100</f>
        <v>25</v>
      </c>
      <c r="AX145" s="106"/>
      <c r="AY145" s="80"/>
      <c r="AZ145" s="80"/>
    </row>
    <row r="146" spans="1:52" s="81" customFormat="1" ht="12" x14ac:dyDescent="0.2">
      <c r="A146" s="80"/>
      <c r="B146" s="222" t="s">
        <v>297</v>
      </c>
      <c r="C146" s="222" t="s">
        <v>48</v>
      </c>
      <c r="D146" s="222" t="s">
        <v>91</v>
      </c>
      <c r="E146" s="222" t="s">
        <v>1106</v>
      </c>
      <c r="F146" s="222" t="s">
        <v>104</v>
      </c>
      <c r="G146" s="222" t="s">
        <v>24</v>
      </c>
      <c r="H146" s="222" t="s">
        <v>25</v>
      </c>
      <c r="I146" s="222" t="s">
        <v>70</v>
      </c>
      <c r="J146" s="222" t="s">
        <v>245</v>
      </c>
      <c r="K146" s="222" t="s">
        <v>224</v>
      </c>
      <c r="L146" s="222" t="s">
        <v>225</v>
      </c>
      <c r="M146" s="223">
        <v>132</v>
      </c>
      <c r="N146" s="222" t="s">
        <v>1279</v>
      </c>
      <c r="O146" s="223">
        <v>3</v>
      </c>
      <c r="P146" s="222" t="s">
        <v>45</v>
      </c>
      <c r="Q146" s="222" t="s">
        <v>1280</v>
      </c>
      <c r="R146" s="222" t="s">
        <v>1281</v>
      </c>
      <c r="S146" s="224">
        <v>44958</v>
      </c>
      <c r="T146" s="224">
        <v>45291</v>
      </c>
      <c r="U146" s="222" t="s">
        <v>407</v>
      </c>
      <c r="V146" s="222" t="s">
        <v>1282</v>
      </c>
      <c r="W146" s="223">
        <v>1</v>
      </c>
      <c r="X146" s="223">
        <v>1</v>
      </c>
      <c r="Y146" s="228">
        <f>+(X146/W146)</f>
        <v>1</v>
      </c>
      <c r="Z146" s="222" t="s">
        <v>1283</v>
      </c>
      <c r="AA146" s="222" t="s">
        <v>522</v>
      </c>
      <c r="AB146" s="222" t="s">
        <v>1284</v>
      </c>
      <c r="AC146" s="223">
        <v>1</v>
      </c>
      <c r="AD146" s="225">
        <v>1</v>
      </c>
      <c r="AE146" s="226">
        <f>+Tabla3[[#This Row],[Avance cuantitativo
II trimestre]]/Tabla3[[#This Row],[Programación  meta
II trimestre ]]</f>
        <v>1</v>
      </c>
      <c r="AF146" s="227" t="s">
        <v>1285</v>
      </c>
      <c r="AG146" s="237" t="s">
        <v>1214</v>
      </c>
      <c r="AH146" s="222" t="s">
        <v>1282</v>
      </c>
      <c r="AI146" s="223">
        <v>1</v>
      </c>
      <c r="AJ146" s="220"/>
      <c r="AK146" s="106"/>
      <c r="AL146" s="106"/>
      <c r="AM146" s="106"/>
      <c r="AN146" s="106" t="s">
        <v>486</v>
      </c>
      <c r="AO146" s="107">
        <v>0</v>
      </c>
      <c r="AP146" s="106"/>
      <c r="AQ146" s="106"/>
      <c r="AR146" s="106"/>
      <c r="AS146" s="106"/>
      <c r="AT146" s="108"/>
      <c r="AU146" s="107">
        <v>3</v>
      </c>
      <c r="AV146" s="110">
        <f>(Tabla3[[#This Row],[Avance cuantitativo I trimestre]]/AU146)</f>
        <v>0.33333333333333331</v>
      </c>
      <c r="AW146" s="112">
        <f t="shared" si="9"/>
        <v>33.333333333333329</v>
      </c>
      <c r="AX146" s="106"/>
      <c r="AY146" s="80"/>
      <c r="AZ146" s="80"/>
    </row>
    <row r="147" spans="1:52" s="81" customFormat="1" ht="12" x14ac:dyDescent="0.2">
      <c r="A147" s="80"/>
      <c r="B147" s="222" t="s">
        <v>297</v>
      </c>
      <c r="C147" s="222" t="s">
        <v>48</v>
      </c>
      <c r="D147" s="222" t="s">
        <v>91</v>
      </c>
      <c r="E147" s="222" t="s">
        <v>1106</v>
      </c>
      <c r="F147" s="222" t="s">
        <v>104</v>
      </c>
      <c r="G147" s="222" t="s">
        <v>24</v>
      </c>
      <c r="H147" s="222" t="s">
        <v>25</v>
      </c>
      <c r="I147" s="222" t="s">
        <v>70</v>
      </c>
      <c r="J147" s="222" t="s">
        <v>245</v>
      </c>
      <c r="K147" s="222" t="s">
        <v>257</v>
      </c>
      <c r="L147" s="222" t="s">
        <v>225</v>
      </c>
      <c r="M147" s="223">
        <v>133</v>
      </c>
      <c r="N147" s="222" t="s">
        <v>1286</v>
      </c>
      <c r="O147" s="223">
        <v>1</v>
      </c>
      <c r="P147" s="222" t="s">
        <v>60</v>
      </c>
      <c r="Q147" s="222" t="s">
        <v>1287</v>
      </c>
      <c r="R147" s="222" t="s">
        <v>1288</v>
      </c>
      <c r="S147" s="224">
        <v>44927</v>
      </c>
      <c r="T147" s="224">
        <v>45291</v>
      </c>
      <c r="U147" s="222" t="s">
        <v>407</v>
      </c>
      <c r="V147" s="222" t="s">
        <v>1289</v>
      </c>
      <c r="W147" s="223">
        <v>0.25</v>
      </c>
      <c r="X147" s="223">
        <v>0</v>
      </c>
      <c r="Y147" s="228">
        <f>+(X147/W147)</f>
        <v>0</v>
      </c>
      <c r="Z147" s="222" t="s">
        <v>1290</v>
      </c>
      <c r="AA147" s="222" t="s">
        <v>1291</v>
      </c>
      <c r="AB147" s="222" t="s">
        <v>1292</v>
      </c>
      <c r="AC147" s="246">
        <v>0.5</v>
      </c>
      <c r="AD147" s="250">
        <v>0.5</v>
      </c>
      <c r="AE147" s="226">
        <f>+Tabla3[[#This Row],[Avance cuantitativo
II trimestre]]/Tabla3[[#This Row],[Programación  meta
II trimestre ]]</f>
        <v>1</v>
      </c>
      <c r="AF147" s="227" t="s">
        <v>1293</v>
      </c>
      <c r="AG147" s="237" t="s">
        <v>1214</v>
      </c>
      <c r="AH147" s="222" t="s">
        <v>1294</v>
      </c>
      <c r="AI147" s="223">
        <v>0.75</v>
      </c>
      <c r="AJ147" s="220"/>
      <c r="AK147" s="106"/>
      <c r="AL147" s="106"/>
      <c r="AM147" s="106"/>
      <c r="AN147" s="106" t="s">
        <v>1295</v>
      </c>
      <c r="AO147" s="107">
        <v>1</v>
      </c>
      <c r="AP147" s="106"/>
      <c r="AQ147" s="106"/>
      <c r="AR147" s="106"/>
      <c r="AS147" s="106"/>
      <c r="AT147" s="108"/>
      <c r="AU147" s="107">
        <v>1</v>
      </c>
      <c r="AV147" s="110">
        <f>(Tabla3[[#This Row],[Avance cuantitativo I trimestre]]/AU147)</f>
        <v>0</v>
      </c>
      <c r="AW147" s="109">
        <f t="shared" si="9"/>
        <v>0</v>
      </c>
      <c r="AX147" s="106"/>
      <c r="AY147" s="80"/>
      <c r="AZ147" s="80"/>
    </row>
    <row r="148" spans="1:52" s="81" customFormat="1" ht="12" x14ac:dyDescent="0.2">
      <c r="A148" s="80"/>
      <c r="B148" s="222" t="s">
        <v>320</v>
      </c>
      <c r="C148" s="222" t="s">
        <v>48</v>
      </c>
      <c r="D148" s="222" t="s">
        <v>20</v>
      </c>
      <c r="E148" s="222" t="s">
        <v>336</v>
      </c>
      <c r="F148" s="222" t="s">
        <v>146</v>
      </c>
      <c r="G148" s="222" t="s">
        <v>585</v>
      </c>
      <c r="H148" s="222" t="s">
        <v>25</v>
      </c>
      <c r="I148" s="222" t="s">
        <v>70</v>
      </c>
      <c r="J148" s="222" t="s">
        <v>256</v>
      </c>
      <c r="K148" s="222" t="s">
        <v>257</v>
      </c>
      <c r="L148" s="222" t="s">
        <v>225</v>
      </c>
      <c r="M148" s="223">
        <v>134</v>
      </c>
      <c r="N148" s="222" t="s">
        <v>1296</v>
      </c>
      <c r="O148" s="228">
        <v>1</v>
      </c>
      <c r="P148" s="222" t="s">
        <v>30</v>
      </c>
      <c r="Q148" s="222" t="s">
        <v>1297</v>
      </c>
      <c r="R148" s="222" t="s">
        <v>1298</v>
      </c>
      <c r="S148" s="224">
        <v>44927</v>
      </c>
      <c r="T148" s="224">
        <v>45291</v>
      </c>
      <c r="U148" s="222" t="s">
        <v>406</v>
      </c>
      <c r="V148" s="222" t="s">
        <v>1299</v>
      </c>
      <c r="W148" s="228">
        <v>1</v>
      </c>
      <c r="X148" s="223">
        <v>1</v>
      </c>
      <c r="Y148" s="228">
        <f>+(X148/W148)</f>
        <v>1</v>
      </c>
      <c r="Z148" s="222" t="s">
        <v>1300</v>
      </c>
      <c r="AA148" s="222" t="s">
        <v>522</v>
      </c>
      <c r="AB148" s="222" t="s">
        <v>1301</v>
      </c>
      <c r="AC148" s="228">
        <v>1</v>
      </c>
      <c r="AD148" s="239">
        <v>1</v>
      </c>
      <c r="AE148" s="226">
        <f>+Tabla3[[#This Row],[Avance cuantitativo
II trimestre]]/Tabla3[[#This Row],[Programación  meta
II trimestre ]]</f>
        <v>1</v>
      </c>
      <c r="AF148" s="227" t="s">
        <v>1302</v>
      </c>
      <c r="AG148" s="237" t="s">
        <v>1303</v>
      </c>
      <c r="AH148" s="222" t="s">
        <v>1301</v>
      </c>
      <c r="AI148" s="228">
        <v>1</v>
      </c>
      <c r="AJ148" s="220"/>
      <c r="AK148" s="106"/>
      <c r="AL148" s="106"/>
      <c r="AM148" s="106"/>
      <c r="AN148" s="106" t="s">
        <v>1304</v>
      </c>
      <c r="AO148" s="78">
        <v>1</v>
      </c>
      <c r="AP148" s="106"/>
      <c r="AQ148" s="106"/>
      <c r="AR148" s="106"/>
      <c r="AS148" s="106"/>
      <c r="AT148" s="108"/>
      <c r="AU148" s="113">
        <v>1</v>
      </c>
      <c r="AV148" s="78">
        <f>(+Tabla3[[#This Row],[Porcentaje de cumplimiento 
I trimestre]]/AU148)/4</f>
        <v>0.25</v>
      </c>
      <c r="AW148" s="109">
        <v>25</v>
      </c>
      <c r="AX148" s="106"/>
      <c r="AY148" s="80"/>
      <c r="AZ148" s="80"/>
    </row>
    <row r="149" spans="1:52" s="81" customFormat="1" ht="12" x14ac:dyDescent="0.2">
      <c r="A149" s="80"/>
      <c r="B149" s="222" t="s">
        <v>297</v>
      </c>
      <c r="C149" s="222" t="s">
        <v>48</v>
      </c>
      <c r="D149" s="222" t="s">
        <v>65</v>
      </c>
      <c r="E149" s="222" t="s">
        <v>1106</v>
      </c>
      <c r="F149" s="222" t="s">
        <v>202</v>
      </c>
      <c r="G149" s="222" t="s">
        <v>585</v>
      </c>
      <c r="H149" s="222" t="s">
        <v>25</v>
      </c>
      <c r="I149" s="222" t="s">
        <v>70</v>
      </c>
      <c r="J149" s="222" t="s">
        <v>251</v>
      </c>
      <c r="K149" s="222" t="s">
        <v>224</v>
      </c>
      <c r="L149" s="222" t="s">
        <v>225</v>
      </c>
      <c r="M149" s="223">
        <v>135</v>
      </c>
      <c r="N149" s="222" t="s">
        <v>1305</v>
      </c>
      <c r="O149" s="223">
        <v>2</v>
      </c>
      <c r="P149" s="222" t="s">
        <v>45</v>
      </c>
      <c r="Q149" s="222" t="s">
        <v>1306</v>
      </c>
      <c r="R149" s="222" t="s">
        <v>1307</v>
      </c>
      <c r="S149" s="224">
        <v>45017</v>
      </c>
      <c r="T149" s="224">
        <v>45291</v>
      </c>
      <c r="U149" s="222" t="s">
        <v>407</v>
      </c>
      <c r="V149" s="222" t="s">
        <v>486</v>
      </c>
      <c r="W149" s="223">
        <v>0</v>
      </c>
      <c r="X149" s="223" t="s">
        <v>486</v>
      </c>
      <c r="Y149" s="223" t="s">
        <v>486</v>
      </c>
      <c r="Z149" s="222" t="s">
        <v>486</v>
      </c>
      <c r="AA149" s="222" t="s">
        <v>486</v>
      </c>
      <c r="AB149" s="222" t="s">
        <v>1308</v>
      </c>
      <c r="AC149" s="223">
        <v>1</v>
      </c>
      <c r="AD149" s="225">
        <v>1</v>
      </c>
      <c r="AE149" s="226">
        <f>+Tabla3[[#This Row],[Avance cuantitativo
II trimestre]]/Tabla3[[#This Row],[Programación  meta
II trimestre ]]</f>
        <v>1</v>
      </c>
      <c r="AF149" s="227" t="s">
        <v>1309</v>
      </c>
      <c r="AG149" s="237" t="s">
        <v>1214</v>
      </c>
      <c r="AH149" s="222" t="s">
        <v>486</v>
      </c>
      <c r="AI149" s="223">
        <v>0</v>
      </c>
      <c r="AJ149" s="220"/>
      <c r="AK149" s="106"/>
      <c r="AL149" s="106"/>
      <c r="AM149" s="106"/>
      <c r="AN149" s="106" t="s">
        <v>1310</v>
      </c>
      <c r="AO149" s="107">
        <v>1</v>
      </c>
      <c r="AP149" s="106"/>
      <c r="AQ149" s="106"/>
      <c r="AR149" s="106"/>
      <c r="AS149" s="106"/>
      <c r="AT149" s="108"/>
      <c r="AU149" s="107">
        <v>2</v>
      </c>
      <c r="AV149" s="107" t="s">
        <v>490</v>
      </c>
      <c r="AW149" s="109" t="s">
        <v>490</v>
      </c>
      <c r="AX149" s="106"/>
      <c r="AY149" s="80"/>
      <c r="AZ149" s="80"/>
    </row>
    <row r="150" spans="1:52" s="81" customFormat="1" ht="12" x14ac:dyDescent="0.2">
      <c r="A150" s="80"/>
      <c r="B150" s="222" t="s">
        <v>320</v>
      </c>
      <c r="C150" s="222" t="s">
        <v>48</v>
      </c>
      <c r="D150" s="222" t="s">
        <v>65</v>
      </c>
      <c r="E150" s="222" t="s">
        <v>1311</v>
      </c>
      <c r="F150" s="222" t="s">
        <v>104</v>
      </c>
      <c r="G150" s="222" t="s">
        <v>212</v>
      </c>
      <c r="H150" s="222" t="s">
        <v>55</v>
      </c>
      <c r="I150" s="222" t="s">
        <v>106</v>
      </c>
      <c r="J150" s="222" t="s">
        <v>328</v>
      </c>
      <c r="K150" s="222" t="s">
        <v>224</v>
      </c>
      <c r="L150" s="222" t="s">
        <v>225</v>
      </c>
      <c r="M150" s="223">
        <v>136</v>
      </c>
      <c r="N150" s="222" t="s">
        <v>1312</v>
      </c>
      <c r="O150" s="223">
        <v>3</v>
      </c>
      <c r="P150" s="222" t="s">
        <v>45</v>
      </c>
      <c r="Q150" s="222" t="s">
        <v>1313</v>
      </c>
      <c r="R150" s="222" t="s">
        <v>1314</v>
      </c>
      <c r="S150" s="224">
        <v>44927</v>
      </c>
      <c r="T150" s="224">
        <v>45291</v>
      </c>
      <c r="U150" s="222" t="s">
        <v>172</v>
      </c>
      <c r="V150" s="222" t="s">
        <v>1315</v>
      </c>
      <c r="W150" s="223">
        <v>1</v>
      </c>
      <c r="X150" s="246">
        <v>1</v>
      </c>
      <c r="Y150" s="228">
        <f>+(X150/W150)</f>
        <v>1</v>
      </c>
      <c r="Z150" s="222" t="s">
        <v>1316</v>
      </c>
      <c r="AA150" s="222" t="s">
        <v>1317</v>
      </c>
      <c r="AB150" s="222" t="s">
        <v>1318</v>
      </c>
      <c r="AC150" s="223">
        <v>1</v>
      </c>
      <c r="AD150" s="225">
        <v>1</v>
      </c>
      <c r="AE150" s="226">
        <f>+Tabla3[[#This Row],[Avance cuantitativo
II trimestre]]/Tabla3[[#This Row],[Programación  meta
II trimestre ]]</f>
        <v>1</v>
      </c>
      <c r="AF150" s="227" t="s">
        <v>1319</v>
      </c>
      <c r="AG150" s="237" t="s">
        <v>1214</v>
      </c>
      <c r="AH150" s="222" t="s">
        <v>1320</v>
      </c>
      <c r="AI150" s="223">
        <v>1</v>
      </c>
      <c r="AJ150" s="220"/>
      <c r="AK150" s="106"/>
      <c r="AL150" s="106"/>
      <c r="AM150" s="106"/>
      <c r="AN150" s="106" t="s">
        <v>486</v>
      </c>
      <c r="AO150" s="107">
        <v>0</v>
      </c>
      <c r="AP150" s="106"/>
      <c r="AQ150" s="106"/>
      <c r="AR150" s="106"/>
      <c r="AS150" s="106"/>
      <c r="AT150" s="108"/>
      <c r="AU150" s="107">
        <v>3</v>
      </c>
      <c r="AV150" s="110">
        <f>(Tabla3[[#This Row],[Avance cuantitativo I trimestre]]/AU150)</f>
        <v>0.33333333333333331</v>
      </c>
      <c r="AW150" s="109">
        <v>33</v>
      </c>
      <c r="AX150" s="106"/>
      <c r="AY150" s="80"/>
      <c r="AZ150" s="80"/>
    </row>
    <row r="151" spans="1:52" x14ac:dyDescent="0.2">
      <c r="AG151" s="170"/>
    </row>
    <row r="152" spans="1:52" x14ac:dyDescent="0.2">
      <c r="X152" s="82" t="s">
        <v>1130</v>
      </c>
    </row>
    <row r="159" spans="1:52" x14ac:dyDescent="0.2">
      <c r="AG159" s="171"/>
    </row>
    <row r="160" spans="1:52" x14ac:dyDescent="0.2">
      <c r="AG160" s="171"/>
    </row>
  </sheetData>
  <sheetProtection formatCells="0" formatColumns="0" sort="0" autoFilter="0" pivotTables="0"/>
  <autoFilter ref="AU14:AX150" xr:uid="{62EF442F-37A9-4006-9F9F-006955944A48}"/>
  <mergeCells count="23">
    <mergeCell ref="B2:C5"/>
    <mergeCell ref="D2:AO5"/>
    <mergeCell ref="AP2:AS2"/>
    <mergeCell ref="AP3:AS3"/>
    <mergeCell ref="AP4:AS4"/>
    <mergeCell ref="AP5:AS5"/>
    <mergeCell ref="C7:AS7"/>
    <mergeCell ref="C8:AS8"/>
    <mergeCell ref="C9:AS9"/>
    <mergeCell ref="B11:C13"/>
    <mergeCell ref="D11:E13"/>
    <mergeCell ref="F11:AS11"/>
    <mergeCell ref="F12:L13"/>
    <mergeCell ref="M12:U13"/>
    <mergeCell ref="V12:W13"/>
    <mergeCell ref="X12:AA13"/>
    <mergeCell ref="AU13:AX13"/>
    <mergeCell ref="AB12:AC13"/>
    <mergeCell ref="AD12:AG13"/>
    <mergeCell ref="AH12:AI13"/>
    <mergeCell ref="AJ12:AM13"/>
    <mergeCell ref="AN12:AO13"/>
    <mergeCell ref="AP12:AS13"/>
  </mergeCells>
  <dataValidations count="1">
    <dataValidation type="list" allowBlank="1" showInputMessage="1" showErrorMessage="1" sqref="E103:E108 E44 E70 E46:E54 E56 E58:E62 E64 E66 E68 E72 E74 E76 E78 E80 E82 E84 E86 E88 E90 E92 E97 E100 J22:K27 E35:E40 E42 E111:E118 E122 E124 E126:E127 E130:E131 E133:E136 E31:E33 U15 E16:E28 U52:U54 I27 P10 S15:T27 S52:S54 S103:U107 P15 P17:P27 P47:P48 P52:P55 P103:P107 L17:L27 L103:L106 K15:L15 K17:K20 J15:J20 H15:I15 H17:H27 G22 F15:F22 F25:G27 F47:L48 F52:L54 F103:K107 D103:D104 D106:D107 C107 C52 U25:U27 B15 B17:B19 G15:G20 B22 B25:B26 B47:B48 B52:B54 B96:B98 B62:B63 B58 B65 B67 B69 B71 B73 B75 B77 B79 B81 B83 B85 B87 B89 B91 B93 B103:B107 P151:P1048576 S151:U1048576 S10:U10 U18:U23 C10:L10 B6:B10 P6:P7 S6:U7 B151:L1048576 E139:E149 S1:U1 P1 B1:L1 C6:L7" xr:uid="{C9B9DB70-953D-449F-A40C-55E08BEDC722}">
      <formula1>#REF!</formula1>
    </dataValidation>
  </dataValidations>
  <pageMargins left="0.7" right="0.7" top="0.75" bottom="0.75" header="0.3" footer="0.3"/>
  <pageSetup paperSize="9" orientation="portrait" horizontalDpi="300" verticalDpi="300" r:id="rId1"/>
  <ignoredErrors>
    <ignoredError sqref="AE89 AE46" evalError="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D691-18B9-46F6-AA55-98D4778DC199}">
  <dimension ref="B1:E3"/>
  <sheetViews>
    <sheetView workbookViewId="0">
      <selection activeCell="G5" sqref="G5"/>
    </sheetView>
  </sheetViews>
  <sheetFormatPr baseColWidth="10" defaultColWidth="11.42578125" defaultRowHeight="15" x14ac:dyDescent="0.25"/>
  <cols>
    <col min="2" max="2" width="12.85546875" bestFit="1" customWidth="1"/>
    <col min="3" max="3" width="18.140625" bestFit="1" customWidth="1"/>
    <col min="4" max="4" width="46" customWidth="1"/>
    <col min="5" max="5" width="26.42578125" customWidth="1"/>
  </cols>
  <sheetData>
    <row r="1" spans="2:5" x14ac:dyDescent="0.25">
      <c r="B1" s="101" t="s">
        <v>1321</v>
      </c>
      <c r="C1" s="102" t="s">
        <v>1322</v>
      </c>
      <c r="D1" s="102" t="s">
        <v>1323</v>
      </c>
      <c r="E1" s="102" t="s">
        <v>1324</v>
      </c>
    </row>
    <row r="2" spans="2:5" ht="28.5" x14ac:dyDescent="0.25">
      <c r="B2" s="103" t="s">
        <v>1325</v>
      </c>
      <c r="C2" s="103" t="s">
        <v>1326</v>
      </c>
      <c r="D2" s="104" t="s">
        <v>1327</v>
      </c>
      <c r="E2" s="104" t="s">
        <v>1328</v>
      </c>
    </row>
    <row r="3" spans="2:5" ht="85.5" x14ac:dyDescent="0.25">
      <c r="B3" s="103" t="s">
        <v>1329</v>
      </c>
      <c r="C3" s="103" t="s">
        <v>1330</v>
      </c>
      <c r="D3" s="104" t="s">
        <v>1331</v>
      </c>
      <c r="E3" s="104" t="s">
        <v>1328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4325B-CFD5-44DA-9253-497BBD8CDDB2}">
  <sheetPr>
    <tabColor theme="0" tint="-0.14999847407452621"/>
  </sheetPr>
  <dimension ref="A1:Q72"/>
  <sheetViews>
    <sheetView showGridLines="0" zoomScale="70" zoomScaleNormal="70" workbookViewId="0"/>
  </sheetViews>
  <sheetFormatPr baseColWidth="10" defaultColWidth="11.42578125" defaultRowHeight="15" x14ac:dyDescent="0.25"/>
  <cols>
    <col min="2" max="2" width="26" style="23" bestFit="1" customWidth="1"/>
    <col min="3" max="3" width="93.42578125" customWidth="1"/>
    <col min="4" max="4" width="42.140625" style="41" bestFit="1" customWidth="1"/>
    <col min="5" max="5" width="28.7109375" style="41" bestFit="1" customWidth="1"/>
    <col min="6" max="7" width="28.7109375" style="41" customWidth="1"/>
    <col min="8" max="8" width="15.42578125" style="41" bestFit="1" customWidth="1"/>
    <col min="9" max="9" width="25.28515625" customWidth="1"/>
    <col min="10" max="10" width="25.42578125" customWidth="1"/>
    <col min="11" max="11" width="16.42578125" customWidth="1"/>
    <col min="12" max="12" width="20.42578125" bestFit="1" customWidth="1"/>
    <col min="13" max="13" width="18.42578125" customWidth="1"/>
    <col min="14" max="14" width="11" bestFit="1" customWidth="1"/>
    <col min="15" max="15" width="24.140625" customWidth="1"/>
    <col min="16" max="16" width="24.28515625" customWidth="1"/>
    <col min="17" max="17" width="11" bestFit="1" customWidth="1"/>
  </cols>
  <sheetData>
    <row r="1" spans="1:17" s="20" customFormat="1" ht="36" customHeight="1" x14ac:dyDescent="0.25">
      <c r="C1" s="21"/>
      <c r="D1" s="21"/>
    </row>
    <row r="2" spans="1:17" ht="18" customHeight="1" x14ac:dyDescent="0.25">
      <c r="B2" s="213"/>
      <c r="C2" s="214" t="s">
        <v>1332</v>
      </c>
      <c r="D2" s="215"/>
      <c r="E2" s="215"/>
      <c r="F2" s="215"/>
      <c r="G2" s="215"/>
      <c r="H2" s="215"/>
      <c r="I2" s="215"/>
      <c r="J2" s="215"/>
      <c r="K2" s="215"/>
      <c r="L2" s="215"/>
      <c r="M2" s="215"/>
      <c r="N2" s="215"/>
      <c r="O2" s="215"/>
      <c r="P2" s="215"/>
      <c r="Q2" s="215"/>
    </row>
    <row r="3" spans="1:17" ht="18" customHeight="1" x14ac:dyDescent="0.25">
      <c r="B3" s="213"/>
      <c r="C3" s="214"/>
      <c r="D3" s="215"/>
      <c r="E3" s="215"/>
      <c r="F3" s="215"/>
      <c r="G3" s="215"/>
      <c r="H3" s="215"/>
      <c r="I3" s="215"/>
      <c r="J3" s="215"/>
      <c r="K3" s="215"/>
      <c r="L3" s="215"/>
      <c r="M3" s="215"/>
      <c r="N3" s="215"/>
      <c r="O3" s="215"/>
      <c r="P3" s="215"/>
      <c r="Q3" s="215"/>
    </row>
    <row r="4" spans="1:17" ht="18" customHeight="1" x14ac:dyDescent="0.25">
      <c r="B4" s="213"/>
      <c r="C4" s="214"/>
      <c r="D4" s="215"/>
      <c r="E4" s="215"/>
      <c r="F4" s="215"/>
      <c r="G4" s="215"/>
      <c r="H4" s="215"/>
      <c r="I4" s="215"/>
      <c r="J4" s="215"/>
      <c r="K4" s="215"/>
      <c r="L4" s="215"/>
      <c r="M4" s="215"/>
      <c r="N4" s="215"/>
      <c r="O4" s="215"/>
      <c r="P4" s="215"/>
      <c r="Q4" s="215"/>
    </row>
    <row r="5" spans="1:17" ht="18" customHeight="1" x14ac:dyDescent="0.25">
      <c r="B5" s="213"/>
      <c r="C5" s="214"/>
      <c r="D5" s="215"/>
      <c r="E5" s="215"/>
      <c r="F5" s="215"/>
      <c r="G5" s="215"/>
      <c r="H5" s="215"/>
      <c r="I5" s="215"/>
      <c r="J5" s="215"/>
      <c r="K5" s="215"/>
      <c r="L5" s="215"/>
      <c r="M5" s="215"/>
      <c r="N5" s="215"/>
      <c r="O5" s="215"/>
      <c r="P5" s="215"/>
      <c r="Q5" s="215"/>
    </row>
    <row r="6" spans="1:17" ht="18" customHeight="1" x14ac:dyDescent="0.25">
      <c r="C6" s="22"/>
      <c r="D6" s="22"/>
      <c r="E6" s="22"/>
      <c r="F6" s="22"/>
      <c r="G6" s="22"/>
      <c r="H6" s="22"/>
    </row>
    <row r="7" spans="1:17" x14ac:dyDescent="0.25">
      <c r="B7" s="24" t="s">
        <v>1333</v>
      </c>
      <c r="C7" s="24"/>
      <c r="D7" s="25"/>
      <c r="E7" s="25"/>
      <c r="F7" s="210" t="s">
        <v>1334</v>
      </c>
      <c r="G7" s="210"/>
      <c r="H7" s="210"/>
      <c r="I7" s="210" t="s">
        <v>1335</v>
      </c>
      <c r="J7" s="210"/>
      <c r="K7" s="210"/>
      <c r="L7" s="210" t="s">
        <v>1336</v>
      </c>
      <c r="M7" s="210"/>
      <c r="N7" s="210"/>
      <c r="O7" s="210" t="s">
        <v>1337</v>
      </c>
      <c r="P7" s="210"/>
      <c r="Q7" s="210"/>
    </row>
    <row r="8" spans="1:17" ht="25.5" x14ac:dyDescent="0.25">
      <c r="B8" s="26" t="s">
        <v>1338</v>
      </c>
      <c r="C8" s="26" t="s">
        <v>1339</v>
      </c>
      <c r="D8" s="27" t="s">
        <v>1340</v>
      </c>
      <c r="E8" s="28" t="s">
        <v>1341</v>
      </c>
      <c r="F8" s="29" t="s">
        <v>1342</v>
      </c>
      <c r="G8" s="29" t="s">
        <v>1343</v>
      </c>
      <c r="H8" s="30" t="s">
        <v>1344</v>
      </c>
      <c r="I8" s="29" t="s">
        <v>1342</v>
      </c>
      <c r="J8" s="29" t="s">
        <v>1343</v>
      </c>
      <c r="K8" s="30" t="s">
        <v>1344</v>
      </c>
      <c r="L8" s="29" t="s">
        <v>1342</v>
      </c>
      <c r="M8" s="29" t="s">
        <v>1343</v>
      </c>
      <c r="N8" s="30" t="s">
        <v>1344</v>
      </c>
      <c r="O8" s="29" t="s">
        <v>1342</v>
      </c>
      <c r="P8" s="29" t="s">
        <v>1343</v>
      </c>
      <c r="Q8" s="30" t="s">
        <v>1344</v>
      </c>
    </row>
    <row r="9" spans="1:17" x14ac:dyDescent="0.25">
      <c r="A9" s="93" t="str">
        <f>+CONCATENATE(122,D9)</f>
        <v>1221-100-F001  VA-Recursos distrito</v>
      </c>
      <c r="B9" s="211" t="s">
        <v>40</v>
      </c>
      <c r="C9" s="212"/>
      <c r="D9" s="31" t="s">
        <v>1345</v>
      </c>
      <c r="E9" s="32">
        <f>+VLOOKUP(A9,[13]Hoja3!$A$4:$C$59,2,0)</f>
        <v>31861530000</v>
      </c>
      <c r="F9" s="32">
        <f>+VLOOKUP($A9,[13]Hoja3!$A$4:$C$59,2,0)</f>
        <v>31861530000</v>
      </c>
      <c r="G9" s="32">
        <f>+VLOOKUP($A9,[13]Hoja3!$A$4:$C$59,3,0)</f>
        <v>6657456111</v>
      </c>
      <c r="H9" s="33">
        <f>IFERROR((G9/F9),"")</f>
        <v>0.20894966785964139</v>
      </c>
      <c r="I9" s="32">
        <v>31861530000</v>
      </c>
      <c r="J9" s="32">
        <v>18237026862</v>
      </c>
      <c r="K9" s="33">
        <f>IFERROR((J9/I9),"")</f>
        <v>0.57238390190301591</v>
      </c>
      <c r="L9" s="32"/>
      <c r="M9" s="32"/>
      <c r="N9" s="33" t="str">
        <f>IFERROR((M9/L9),"")</f>
        <v/>
      </c>
      <c r="O9" s="32"/>
      <c r="P9" s="32"/>
      <c r="Q9" s="33" t="str">
        <f>IFERROR((P9/O9),"")</f>
        <v/>
      </c>
    </row>
    <row r="10" spans="1:17" x14ac:dyDescent="0.25">
      <c r="A10" s="93" t="str">
        <f>+CONCATENATE(B10,D10)</f>
        <v>75641-100-F001  VA-Recursos distrito</v>
      </c>
      <c r="B10" s="34">
        <v>7564</v>
      </c>
      <c r="C10" s="35" t="s">
        <v>1346</v>
      </c>
      <c r="D10" s="31" t="s">
        <v>1345</v>
      </c>
      <c r="E10" s="32">
        <v>5893498000</v>
      </c>
      <c r="F10" s="32">
        <f>+VLOOKUP(A10,[13]Hoja3!$A$4:$C$59,2,0)</f>
        <v>6637058826</v>
      </c>
      <c r="G10" s="32">
        <f>+VLOOKUP($A10,[13]Hoja3!$A$4:$C$59,3,0)</f>
        <v>5900570609</v>
      </c>
      <c r="H10" s="33">
        <f t="shared" ref="H10:H71" si="0">IFERROR((G10/F10),"")</f>
        <v>0.88903394767048283</v>
      </c>
      <c r="I10" s="32">
        <v>6637058826</v>
      </c>
      <c r="J10" s="32">
        <v>6293173735</v>
      </c>
      <c r="K10" s="33">
        <f t="shared" ref="K10:K71" si="1">IFERROR((J10/I10),"")</f>
        <v>0.94818712625344448</v>
      </c>
      <c r="L10" s="32"/>
      <c r="M10" s="32"/>
      <c r="N10" s="33" t="str">
        <f t="shared" ref="N10:N71" si="2">IFERROR((M10/L10),"")</f>
        <v/>
      </c>
      <c r="O10" s="32"/>
      <c r="P10" s="32"/>
      <c r="Q10" s="33" t="str">
        <f t="shared" ref="Q10:Q71" si="3">IFERROR((P10/O10),"")</f>
        <v/>
      </c>
    </row>
    <row r="11" spans="1:17" x14ac:dyDescent="0.25">
      <c r="A11" s="93" t="str">
        <f t="shared" ref="A11:A70" si="4">+CONCATENATE(B11,D11)</f>
        <v>75641-601-I052  PAS-SGP propósito general</v>
      </c>
      <c r="B11" s="34">
        <v>7564</v>
      </c>
      <c r="C11" s="35" t="s">
        <v>1346</v>
      </c>
      <c r="D11" s="31" t="s">
        <v>1347</v>
      </c>
      <c r="E11" s="32">
        <v>2698000</v>
      </c>
      <c r="F11" s="32">
        <f>+VLOOKUP(A11,[13]Hoja3!$A$4:$C$59,2,0)</f>
        <v>2698000</v>
      </c>
      <c r="G11" s="32">
        <f>+VLOOKUP($A11,[13]Hoja3!$A$4:$C$59,3,0)</f>
        <v>0</v>
      </c>
      <c r="H11" s="33">
        <f t="shared" si="0"/>
        <v>0</v>
      </c>
      <c r="I11" s="32">
        <v>2698000</v>
      </c>
      <c r="J11" s="32">
        <v>0</v>
      </c>
      <c r="K11" s="33">
        <f t="shared" si="1"/>
        <v>0</v>
      </c>
      <c r="L11" s="32"/>
      <c r="M11" s="32"/>
      <c r="N11" s="33" t="str">
        <f t="shared" si="2"/>
        <v/>
      </c>
      <c r="O11" s="32"/>
      <c r="P11" s="32"/>
      <c r="Q11" s="33" t="str">
        <f t="shared" si="3"/>
        <v/>
      </c>
    </row>
    <row r="12" spans="1:17" x14ac:dyDescent="0.25">
      <c r="A12" s="93" t="str">
        <f t="shared" si="4"/>
        <v>75642-100-I009  VA-SGP propósito general</v>
      </c>
      <c r="B12" s="34">
        <v>7564</v>
      </c>
      <c r="C12" s="35" t="s">
        <v>1346</v>
      </c>
      <c r="D12" s="31" t="s">
        <v>1348</v>
      </c>
      <c r="E12" s="32">
        <v>10324812000</v>
      </c>
      <c r="F12" s="32">
        <f>+VLOOKUP(A12,[13]Hoja3!$A$4:$C$59,2,0)</f>
        <v>10324812000</v>
      </c>
      <c r="G12" s="32">
        <f>+VLOOKUP($A12,[13]Hoja3!$A$4:$C$59,3,0)</f>
        <v>9896352000</v>
      </c>
      <c r="H12" s="33">
        <f t="shared" si="0"/>
        <v>0.95850190783134837</v>
      </c>
      <c r="I12" s="32">
        <v>10324812000</v>
      </c>
      <c r="J12" s="32">
        <v>10133468400</v>
      </c>
      <c r="K12" s="33">
        <f t="shared" si="1"/>
        <v>0.9814675947610475</v>
      </c>
      <c r="L12" s="32"/>
      <c r="M12" s="32"/>
      <c r="N12" s="33" t="str">
        <f t="shared" si="2"/>
        <v/>
      </c>
      <c r="O12" s="32"/>
      <c r="P12" s="32"/>
      <c r="Q12" s="33" t="str">
        <f t="shared" si="3"/>
        <v/>
      </c>
    </row>
    <row r="13" spans="1:17" x14ac:dyDescent="0.25">
      <c r="A13" s="93" t="str">
        <f t="shared" si="4"/>
        <v>75651-100-F001  VA-Recursos distrito</v>
      </c>
      <c r="B13" s="34">
        <v>7565</v>
      </c>
      <c r="C13" s="35" t="s">
        <v>1349</v>
      </c>
      <c r="D13" s="31" t="s">
        <v>1345</v>
      </c>
      <c r="E13" s="32">
        <v>15888153000</v>
      </c>
      <c r="F13" s="32">
        <f>+VLOOKUP(A13,[13]Hoja3!$A$4:$C$59,2,0)</f>
        <v>15907613479</v>
      </c>
      <c r="G13" s="32">
        <f>+VLOOKUP($A13,[13]Hoja3!$A$4:$C$59,3,0)</f>
        <v>14461898933</v>
      </c>
      <c r="H13" s="33">
        <f t="shared" si="0"/>
        <v>0.90911807431652014</v>
      </c>
      <c r="I13" s="32">
        <v>15897001824</v>
      </c>
      <c r="J13" s="32">
        <v>15066693809</v>
      </c>
      <c r="K13" s="155">
        <v>0.95</v>
      </c>
      <c r="L13" s="32"/>
      <c r="M13" s="32"/>
      <c r="N13" s="33" t="str">
        <f t="shared" si="2"/>
        <v/>
      </c>
      <c r="O13" s="32"/>
      <c r="P13" s="32"/>
      <c r="Q13" s="33" t="str">
        <f t="shared" si="3"/>
        <v/>
      </c>
    </row>
    <row r="14" spans="1:17" x14ac:dyDescent="0.25">
      <c r="A14" s="93" t="str">
        <f t="shared" si="4"/>
        <v>75651-100-F039  VA-Crédito</v>
      </c>
      <c r="B14" s="34">
        <v>7565</v>
      </c>
      <c r="C14" s="35" t="s">
        <v>1349</v>
      </c>
      <c r="D14" s="31" t="s">
        <v>1350</v>
      </c>
      <c r="E14" s="32">
        <v>72908000000</v>
      </c>
      <c r="F14" s="32">
        <f>+VLOOKUP(A14,[13]Hoja3!$A$4:$C$59,2,0)</f>
        <v>72908000000</v>
      </c>
      <c r="G14" s="32">
        <f>+VLOOKUP($A14,[13]Hoja3!$A$4:$C$59,3,0)</f>
        <v>61698422693</v>
      </c>
      <c r="H14" s="33">
        <f t="shared" si="0"/>
        <v>0.8462503798348604</v>
      </c>
      <c r="I14" s="32">
        <v>64308000000</v>
      </c>
      <c r="J14" s="32">
        <v>61768469693</v>
      </c>
      <c r="K14" s="156">
        <v>0.96</v>
      </c>
      <c r="L14" s="32"/>
      <c r="M14" s="32"/>
      <c r="N14" s="33" t="str">
        <f t="shared" si="2"/>
        <v/>
      </c>
      <c r="O14" s="32"/>
      <c r="P14" s="32"/>
      <c r="Q14" s="33" t="str">
        <f t="shared" si="3"/>
        <v/>
      </c>
    </row>
    <row r="15" spans="1:17" x14ac:dyDescent="0.25">
      <c r="A15" s="93" t="str">
        <f t="shared" si="4"/>
        <v>75651-100-I012  VA-Estampilla propersonas mayores</v>
      </c>
      <c r="B15" s="34">
        <v>7565</v>
      </c>
      <c r="C15" s="35" t="s">
        <v>1349</v>
      </c>
      <c r="D15" s="31" t="s">
        <v>1351</v>
      </c>
      <c r="E15" s="32">
        <v>7233946000</v>
      </c>
      <c r="F15" s="32">
        <f>+VLOOKUP(A15,[13]Hoja3!$A$4:$C$59,2,0)</f>
        <v>7233946000</v>
      </c>
      <c r="G15" s="32">
        <f>+VLOOKUP($A15,[13]Hoja3!$A$4:$C$59,3,0)</f>
        <v>793294384</v>
      </c>
      <c r="H15" s="33">
        <f t="shared" si="0"/>
        <v>0.10966274616924152</v>
      </c>
      <c r="I15" s="32">
        <v>7233946000</v>
      </c>
      <c r="J15" s="32">
        <v>801350384</v>
      </c>
      <c r="K15" s="156">
        <v>0.11</v>
      </c>
      <c r="L15" s="32"/>
      <c r="M15" s="32"/>
      <c r="N15" s="33" t="str">
        <f t="shared" si="2"/>
        <v/>
      </c>
      <c r="O15" s="32"/>
      <c r="P15" s="32"/>
      <c r="Q15" s="33" t="str">
        <f t="shared" si="3"/>
        <v/>
      </c>
    </row>
    <row r="16" spans="1:17" x14ac:dyDescent="0.25">
      <c r="A16" s="93" t="str">
        <f t="shared" si="4"/>
        <v>75651-601-I012  PAS-Estampilla propersonas mayore</v>
      </c>
      <c r="B16" s="34">
        <v>7565</v>
      </c>
      <c r="C16" s="35" t="s">
        <v>1349</v>
      </c>
      <c r="D16" s="31" t="s">
        <v>1352</v>
      </c>
      <c r="E16" s="32">
        <v>2175915000</v>
      </c>
      <c r="F16" s="32">
        <f>+VLOOKUP(A16,[13]Hoja3!$A$4:$C$59,2,0)</f>
        <v>2175915000</v>
      </c>
      <c r="G16" s="32">
        <f>+VLOOKUP($A16,[13]Hoja3!$A$4:$C$59,3,0)</f>
        <v>0</v>
      </c>
      <c r="H16" s="33">
        <f t="shared" si="0"/>
        <v>0</v>
      </c>
      <c r="I16" s="32">
        <v>2175915000</v>
      </c>
      <c r="J16" s="32">
        <v>1307937481</v>
      </c>
      <c r="K16" s="156">
        <v>0.6</v>
      </c>
      <c r="L16" s="32"/>
      <c r="M16" s="32"/>
      <c r="N16" s="33" t="str">
        <f t="shared" si="2"/>
        <v/>
      </c>
      <c r="O16" s="32"/>
      <c r="P16" s="32"/>
      <c r="Q16" s="33" t="str">
        <f t="shared" si="3"/>
        <v/>
      </c>
    </row>
    <row r="17" spans="1:17" x14ac:dyDescent="0.25">
      <c r="A17" s="93" t="str">
        <f t="shared" si="4"/>
        <v>75651-601-I037  PAS-Crédito</v>
      </c>
      <c r="B17" s="34">
        <v>7565</v>
      </c>
      <c r="C17" s="35" t="s">
        <v>1349</v>
      </c>
      <c r="D17" s="31" t="s">
        <v>1353</v>
      </c>
      <c r="E17" s="32">
        <v>321170000</v>
      </c>
      <c r="F17" s="32">
        <f>+VLOOKUP(A17,[13]Hoja3!$A$4:$C$59,2,0)</f>
        <v>321170000</v>
      </c>
      <c r="G17" s="32">
        <f>+VLOOKUP($A17,[13]Hoja3!$A$4:$C$59,3,0)</f>
        <v>0</v>
      </c>
      <c r="H17" s="33">
        <f t="shared" si="0"/>
        <v>0</v>
      </c>
      <c r="I17" s="32">
        <v>321170000</v>
      </c>
      <c r="J17" s="32">
        <v>0</v>
      </c>
      <c r="K17" s="156">
        <v>1</v>
      </c>
      <c r="L17" s="32"/>
      <c r="M17" s="32"/>
      <c r="N17" s="33" t="str">
        <f t="shared" si="2"/>
        <v/>
      </c>
      <c r="O17" s="32"/>
      <c r="P17" s="32"/>
      <c r="Q17" s="33" t="str">
        <f t="shared" si="3"/>
        <v/>
      </c>
    </row>
    <row r="18" spans="1:17" x14ac:dyDescent="0.25">
      <c r="A18" s="93" t="str">
        <f t="shared" si="4"/>
        <v>75651-601-F001  PAS-Otros distrito</v>
      </c>
      <c r="B18" s="34">
        <v>7565</v>
      </c>
      <c r="C18" s="35" t="s">
        <v>1349</v>
      </c>
      <c r="D18" s="31" t="s">
        <v>1354</v>
      </c>
      <c r="E18" s="32"/>
      <c r="F18" s="32">
        <f>+VLOOKUP(A18,[13]Hoja3!$A$4:$C$59,2,0)</f>
        <v>85068075</v>
      </c>
      <c r="G18" s="32">
        <f>+VLOOKUP($A18,[13]Hoja3!$A$4:$C$59,3,0)</f>
        <v>0</v>
      </c>
      <c r="H18" s="33"/>
      <c r="I18" s="32">
        <v>95679730</v>
      </c>
      <c r="J18" s="32">
        <v>95679730</v>
      </c>
      <c r="K18" s="156">
        <v>0</v>
      </c>
      <c r="L18" s="32"/>
      <c r="M18" s="32"/>
      <c r="N18" s="33"/>
      <c r="O18" s="32"/>
      <c r="P18" s="32"/>
      <c r="Q18" s="33"/>
    </row>
    <row r="19" spans="1:17" x14ac:dyDescent="0.25">
      <c r="A19" s="93" t="str">
        <f t="shared" si="4"/>
        <v>77301-100-F001  VA-Recursos distrito</v>
      </c>
      <c r="B19" s="34">
        <v>7730</v>
      </c>
      <c r="C19" s="35" t="s">
        <v>1355</v>
      </c>
      <c r="D19" s="31" t="s">
        <v>1345</v>
      </c>
      <c r="E19" s="32">
        <v>1667505000</v>
      </c>
      <c r="F19" s="32">
        <f>+VLOOKUP(A19,[13]Hoja3!$A$4:$C$59,2,0)</f>
        <v>1667505000</v>
      </c>
      <c r="G19" s="32">
        <f>+VLOOKUP($A19,[13]Hoja3!$A$4:$C$59,3,0)</f>
        <v>785176690</v>
      </c>
      <c r="H19" s="33">
        <f t="shared" si="0"/>
        <v>0.47086916680909502</v>
      </c>
      <c r="I19" s="32">
        <v>1667505000</v>
      </c>
      <c r="J19" s="32">
        <v>1049391167</v>
      </c>
      <c r="K19" s="33">
        <f t="shared" si="1"/>
        <v>0.62931815316895601</v>
      </c>
      <c r="L19" s="32"/>
      <c r="M19" s="32"/>
      <c r="N19" s="33" t="str">
        <f t="shared" si="2"/>
        <v/>
      </c>
      <c r="O19" s="32"/>
      <c r="P19" s="32"/>
      <c r="Q19" s="33" t="str">
        <f t="shared" si="3"/>
        <v/>
      </c>
    </row>
    <row r="20" spans="1:17" x14ac:dyDescent="0.25">
      <c r="A20" s="93" t="str">
        <f t="shared" si="4"/>
        <v>77331-100-F001  VA-Recursos distrito</v>
      </c>
      <c r="B20" s="34">
        <v>7733</v>
      </c>
      <c r="C20" s="35" t="s">
        <v>1356</v>
      </c>
      <c r="D20" s="31" t="s">
        <v>1345</v>
      </c>
      <c r="E20" s="32">
        <v>3338176000</v>
      </c>
      <c r="F20" s="32">
        <f>+VLOOKUP(A20,[13]Hoja3!$A$4:$C$59,2,0)</f>
        <v>3535442251</v>
      </c>
      <c r="G20" s="32">
        <f>+VLOOKUP($A20,[13]Hoja3!$A$4:$C$59,3,0)</f>
        <v>3260566657</v>
      </c>
      <c r="H20" s="33">
        <f t="shared" si="0"/>
        <v>0.92225142585139064</v>
      </c>
      <c r="I20" s="32">
        <v>3535442251</v>
      </c>
      <c r="J20" s="32">
        <v>3440346407</v>
      </c>
      <c r="K20" s="33">
        <f t="shared" si="1"/>
        <v>0.97310213623964525</v>
      </c>
      <c r="L20" s="32"/>
      <c r="M20" s="32"/>
      <c r="N20" s="33" t="str">
        <f t="shared" si="2"/>
        <v/>
      </c>
      <c r="O20" s="32"/>
      <c r="P20" s="32"/>
      <c r="Q20" s="33" t="str">
        <f t="shared" si="3"/>
        <v/>
      </c>
    </row>
    <row r="21" spans="1:17" x14ac:dyDescent="0.25">
      <c r="A21" s="93" t="str">
        <f t="shared" si="4"/>
        <v>77351-100-F001  VA-Recursos distrito</v>
      </c>
      <c r="B21" s="34">
        <v>7735</v>
      </c>
      <c r="C21" s="35" t="s">
        <v>1357</v>
      </c>
      <c r="D21" s="36" t="s">
        <v>1345</v>
      </c>
      <c r="E21" s="32">
        <v>5480955000</v>
      </c>
      <c r="F21" s="32">
        <f>+VLOOKUP(A21,[13]Hoja3!$A$4:$C$59,2,0)</f>
        <v>5480955000</v>
      </c>
      <c r="G21" s="32">
        <f>+VLOOKUP($A21,[13]Hoja3!$A$4:$C$59,3,0)</f>
        <v>634277065</v>
      </c>
      <c r="H21" s="33">
        <f t="shared" si="0"/>
        <v>0.1157238227644635</v>
      </c>
      <c r="I21" s="32">
        <v>5480955000</v>
      </c>
      <c r="J21" s="32">
        <v>3833978046</v>
      </c>
      <c r="K21" s="33">
        <f t="shared" si="1"/>
        <v>0.6995091267853869</v>
      </c>
      <c r="L21" s="32"/>
      <c r="M21" s="32"/>
      <c r="N21" s="33" t="str">
        <f t="shared" si="2"/>
        <v/>
      </c>
      <c r="O21" s="32"/>
      <c r="P21" s="32"/>
      <c r="Q21" s="33" t="str">
        <f t="shared" si="3"/>
        <v/>
      </c>
    </row>
    <row r="22" spans="1:17" x14ac:dyDescent="0.25">
      <c r="A22" s="93" t="str">
        <f t="shared" si="4"/>
        <v>77401-100-F001  VA-Recursos distrito</v>
      </c>
      <c r="B22" s="34">
        <v>7740</v>
      </c>
      <c r="C22" s="35" t="s">
        <v>1358</v>
      </c>
      <c r="D22" s="31" t="s">
        <v>1345</v>
      </c>
      <c r="E22" s="32">
        <v>12079708000</v>
      </c>
      <c r="F22" s="32">
        <f>+VLOOKUP(A22,[13]Hoja3!$A$4:$C$59,2,0)</f>
        <v>12090868803</v>
      </c>
      <c r="G22" s="32">
        <f>+VLOOKUP($A22,[13]Hoja3!$A$4:$C$59,3,0)</f>
        <v>5472539040</v>
      </c>
      <c r="H22" s="33">
        <f t="shared" si="0"/>
        <v>0.45261751898607544</v>
      </c>
      <c r="I22" s="32">
        <v>12090868803</v>
      </c>
      <c r="J22" s="32">
        <v>8810782410</v>
      </c>
      <c r="K22" s="33">
        <f t="shared" si="1"/>
        <v>0.72871375527735927</v>
      </c>
      <c r="L22" s="32"/>
      <c r="M22" s="32"/>
      <c r="N22" s="33" t="str">
        <f t="shared" si="2"/>
        <v/>
      </c>
      <c r="O22" s="32"/>
      <c r="P22" s="32"/>
      <c r="Q22" s="33" t="str">
        <f t="shared" si="3"/>
        <v/>
      </c>
    </row>
    <row r="23" spans="1:17" x14ac:dyDescent="0.25">
      <c r="A23" s="93" t="str">
        <f t="shared" si="4"/>
        <v>77401-100-F039  VA-Crédito</v>
      </c>
      <c r="B23" s="34">
        <v>7740</v>
      </c>
      <c r="C23" s="35" t="s">
        <v>1358</v>
      </c>
      <c r="D23" s="31" t="s">
        <v>1350</v>
      </c>
      <c r="E23" s="32"/>
      <c r="F23" s="32"/>
      <c r="G23" s="32"/>
      <c r="H23" s="33"/>
      <c r="I23" s="32">
        <v>9600000000</v>
      </c>
      <c r="J23" s="32">
        <v>765072000</v>
      </c>
      <c r="K23" s="33">
        <f t="shared" ref="K23:K24" si="5">IFERROR((J23/I23),"")</f>
        <v>7.9695000000000002E-2</v>
      </c>
      <c r="L23" s="32"/>
      <c r="M23" s="32"/>
      <c r="N23" s="33"/>
      <c r="O23" s="32"/>
      <c r="P23" s="32"/>
      <c r="Q23" s="33"/>
    </row>
    <row r="24" spans="1:17" x14ac:dyDescent="0.25">
      <c r="A24" s="93" t="str">
        <f t="shared" si="4"/>
        <v>77401-100-I036  VA-Convenios</v>
      </c>
      <c r="B24" s="34">
        <v>7740</v>
      </c>
      <c r="C24" s="35" t="s">
        <v>1358</v>
      </c>
      <c r="D24" s="31" t="s">
        <v>1359</v>
      </c>
      <c r="E24" s="32"/>
      <c r="F24" s="32"/>
      <c r="G24" s="32"/>
      <c r="H24" s="33"/>
      <c r="I24" s="32">
        <v>17946000000</v>
      </c>
      <c r="J24" s="32">
        <v>1128000000</v>
      </c>
      <c r="K24" s="33">
        <f t="shared" si="5"/>
        <v>6.2855232363757937E-2</v>
      </c>
      <c r="L24" s="32"/>
      <c r="M24" s="32"/>
      <c r="N24" s="33"/>
      <c r="O24" s="32"/>
      <c r="P24" s="32"/>
      <c r="Q24" s="33"/>
    </row>
    <row r="25" spans="1:17" x14ac:dyDescent="0.25">
      <c r="A25" s="93" t="str">
        <f t="shared" si="4"/>
        <v>77411-100-F001  VA-Recursos distrito</v>
      </c>
      <c r="B25" s="34">
        <v>7741</v>
      </c>
      <c r="C25" s="35" t="s">
        <v>1360</v>
      </c>
      <c r="D25" s="31" t="s">
        <v>1345</v>
      </c>
      <c r="E25" s="32">
        <v>21687908000</v>
      </c>
      <c r="F25" s="32">
        <f>+VLOOKUP(A25,[13]Hoja3!$A$4:$C$59,2,0)</f>
        <v>21767908000</v>
      </c>
      <c r="G25" s="32">
        <f>+VLOOKUP($A25,[13]Hoja3!$A$4:$C$59,3,0)</f>
        <v>10159978327</v>
      </c>
      <c r="H25" s="33">
        <f t="shared" si="0"/>
        <v>0.46674114604857758</v>
      </c>
      <c r="I25" s="32">
        <v>21767908000</v>
      </c>
      <c r="J25" s="32">
        <v>15746079618</v>
      </c>
      <c r="K25" s="33">
        <f t="shared" si="1"/>
        <v>0.72336209882915714</v>
      </c>
      <c r="L25" s="32"/>
      <c r="M25" s="32"/>
      <c r="N25" s="33" t="str">
        <f t="shared" si="2"/>
        <v/>
      </c>
      <c r="O25" s="32"/>
      <c r="P25" s="32"/>
      <c r="Q25" s="33" t="str">
        <f t="shared" si="3"/>
        <v/>
      </c>
    </row>
    <row r="26" spans="1:17" x14ac:dyDescent="0.25">
      <c r="A26" s="93" t="str">
        <f t="shared" si="4"/>
        <v>77411-100-F039  VA-Crédito</v>
      </c>
      <c r="B26" s="34">
        <v>7741</v>
      </c>
      <c r="C26" s="35" t="s">
        <v>1360</v>
      </c>
      <c r="D26" s="31" t="s">
        <v>1350</v>
      </c>
      <c r="E26" s="32">
        <v>8000000000</v>
      </c>
      <c r="F26" s="32">
        <f>+VLOOKUP(A26,[13]Hoja3!$A$4:$C$59,2,0)</f>
        <v>8000000000</v>
      </c>
      <c r="G26" s="32">
        <f>+VLOOKUP($A26,[13]Hoja3!$A$4:$C$59,3,0)</f>
        <v>6581954368</v>
      </c>
      <c r="H26" s="33">
        <f t="shared" si="0"/>
        <v>0.82274429599999999</v>
      </c>
      <c r="I26" s="32">
        <v>7000000000</v>
      </c>
      <c r="J26" s="32">
        <v>6990704368</v>
      </c>
      <c r="K26" s="33">
        <f t="shared" si="1"/>
        <v>0.99867205257142855</v>
      </c>
      <c r="L26" s="32"/>
      <c r="M26" s="32"/>
      <c r="N26" s="33" t="str">
        <f t="shared" si="2"/>
        <v/>
      </c>
      <c r="O26" s="32"/>
      <c r="P26" s="32"/>
      <c r="Q26" s="33" t="str">
        <f t="shared" si="3"/>
        <v/>
      </c>
    </row>
    <row r="27" spans="1:17" x14ac:dyDescent="0.25">
      <c r="A27" s="93" t="str">
        <f t="shared" ref="A27" si="6">+CONCATENATE(B27,D27)</f>
        <v>77411-100-I012  VA-Estampilla propersonas mayores</v>
      </c>
      <c r="B27" s="34">
        <v>7741</v>
      </c>
      <c r="C27" s="35" t="s">
        <v>1360</v>
      </c>
      <c r="D27" s="31" t="s">
        <v>1351</v>
      </c>
      <c r="E27" s="32"/>
      <c r="F27" s="32">
        <f>+VLOOKUP(A27,[13]Hoja3!$A$4:$C$59,2,0)</f>
        <v>1000000000</v>
      </c>
      <c r="G27" s="32">
        <f>+VLOOKUP($A27,[13]Hoja3!$A$4:$C$59,3,0)</f>
        <v>0</v>
      </c>
      <c r="H27" s="33"/>
      <c r="I27" s="32">
        <v>1000000000</v>
      </c>
      <c r="J27" s="32">
        <v>0</v>
      </c>
      <c r="K27" s="33"/>
      <c r="L27" s="32"/>
      <c r="M27" s="32"/>
      <c r="N27" s="33"/>
      <c r="O27" s="32"/>
      <c r="P27" s="32"/>
      <c r="Q27" s="33"/>
    </row>
    <row r="28" spans="1:17" x14ac:dyDescent="0.25">
      <c r="A28" s="93" t="str">
        <f t="shared" si="4"/>
        <v>77441-100-F001  VA-Recursos distrito</v>
      </c>
      <c r="B28" s="34">
        <v>7744</v>
      </c>
      <c r="C28" s="35" t="s">
        <v>1361</v>
      </c>
      <c r="D28" s="31" t="s">
        <v>1345</v>
      </c>
      <c r="E28" s="32">
        <v>11765540000</v>
      </c>
      <c r="F28" s="32">
        <f>+VLOOKUP(A28,[13]Hoja3!$A$4:$C$59,2,0)</f>
        <v>13746768997</v>
      </c>
      <c r="G28" s="32">
        <f>+VLOOKUP($A28,[13]Hoja3!$A$4:$C$59,3,0)</f>
        <v>9281691411</v>
      </c>
      <c r="H28" s="33">
        <f t="shared" si="0"/>
        <v>0.6751907603179752</v>
      </c>
      <c r="I28" s="32">
        <v>16146768997</v>
      </c>
      <c r="J28" s="32">
        <v>13824145349</v>
      </c>
      <c r="K28" s="33">
        <f t="shared" si="1"/>
        <v>0.85615551641126886</v>
      </c>
      <c r="L28" s="32"/>
      <c r="M28" s="32"/>
      <c r="N28" s="33" t="str">
        <f t="shared" si="2"/>
        <v/>
      </c>
      <c r="O28" s="32"/>
      <c r="P28" s="32"/>
      <c r="Q28" s="33" t="str">
        <f t="shared" si="3"/>
        <v/>
      </c>
    </row>
    <row r="29" spans="1:17" x14ac:dyDescent="0.25">
      <c r="A29" s="93" t="str">
        <f t="shared" si="4"/>
        <v>77441-200-I049  RB-SGP propósito general</v>
      </c>
      <c r="B29" s="34">
        <v>7744</v>
      </c>
      <c r="C29" s="35" t="s">
        <v>1361</v>
      </c>
      <c r="D29" s="31" t="s">
        <v>1362</v>
      </c>
      <c r="E29" s="32">
        <v>528474000</v>
      </c>
      <c r="F29" s="32">
        <f>+VLOOKUP(A29,[13]Hoja3!$A$4:$C$59,2,0)</f>
        <v>528474000</v>
      </c>
      <c r="G29" s="32">
        <f>+VLOOKUP($A29,[13]Hoja3!$A$4:$C$59,3,0)</f>
        <v>326741072</v>
      </c>
      <c r="H29" s="33">
        <f t="shared" si="0"/>
        <v>0.61827274757130912</v>
      </c>
      <c r="I29" s="32">
        <v>528474000</v>
      </c>
      <c r="J29" s="32">
        <v>431215592</v>
      </c>
      <c r="K29" s="33">
        <f t="shared" si="1"/>
        <v>0.81596368411691023</v>
      </c>
      <c r="L29" s="32"/>
      <c r="M29" s="32"/>
      <c r="N29" s="33" t="str">
        <f t="shared" si="2"/>
        <v/>
      </c>
      <c r="O29" s="32"/>
      <c r="P29" s="32"/>
      <c r="Q29" s="33" t="str">
        <f t="shared" si="3"/>
        <v/>
      </c>
    </row>
    <row r="30" spans="1:17" x14ac:dyDescent="0.25">
      <c r="A30" s="93" t="str">
        <f t="shared" si="4"/>
        <v>77441-200-I062  RB-Otras Nación</v>
      </c>
      <c r="B30" s="34">
        <v>7744</v>
      </c>
      <c r="C30" s="35" t="s">
        <v>1361</v>
      </c>
      <c r="D30" s="36" t="s">
        <v>1363</v>
      </c>
      <c r="E30" s="32">
        <v>35010000</v>
      </c>
      <c r="F30" s="32">
        <f>+VLOOKUP(A30,[13]Hoja3!$A$4:$C$59,2,0)</f>
        <v>35010000</v>
      </c>
      <c r="G30" s="32">
        <f>+VLOOKUP($A30,[13]Hoja3!$A$4:$C$59,3,0)</f>
        <v>34991847</v>
      </c>
      <c r="H30" s="33">
        <f t="shared" si="0"/>
        <v>0.99948149100257067</v>
      </c>
      <c r="I30" s="32">
        <v>35010000</v>
      </c>
      <c r="J30" s="32">
        <v>34991847</v>
      </c>
      <c r="K30" s="33">
        <f t="shared" si="1"/>
        <v>0.99948149100257067</v>
      </c>
      <c r="L30" s="32"/>
      <c r="M30" s="32"/>
      <c r="N30" s="33" t="str">
        <f t="shared" si="2"/>
        <v/>
      </c>
      <c r="O30" s="32"/>
      <c r="P30" s="32"/>
      <c r="Q30" s="33" t="str">
        <f t="shared" si="3"/>
        <v/>
      </c>
    </row>
    <row r="31" spans="1:17" x14ac:dyDescent="0.25">
      <c r="A31" s="93" t="str">
        <f t="shared" si="4"/>
        <v>77441-400-I023  RF-SGP propósito general</v>
      </c>
      <c r="B31" s="34">
        <v>7744</v>
      </c>
      <c r="C31" s="35" t="s">
        <v>1361</v>
      </c>
      <c r="D31" s="31" t="s">
        <v>1364</v>
      </c>
      <c r="E31" s="32">
        <v>3834173000</v>
      </c>
      <c r="F31" s="32">
        <f>+VLOOKUP(A31,[13]Hoja3!$A$4:$C$59,2,0)</f>
        <v>3834173000</v>
      </c>
      <c r="G31" s="32">
        <f>+VLOOKUP($A31,[13]Hoja3!$A$4:$C$59,3,0)</f>
        <v>2441830607</v>
      </c>
      <c r="H31" s="33">
        <f t="shared" si="0"/>
        <v>0.6368597887993056</v>
      </c>
      <c r="I31" s="32">
        <v>3834173000</v>
      </c>
      <c r="J31" s="32">
        <v>3236311097</v>
      </c>
      <c r="K31" s="33">
        <f t="shared" si="1"/>
        <v>0.84407018071432871</v>
      </c>
      <c r="L31" s="32"/>
      <c r="M31" s="32"/>
      <c r="N31" s="33" t="str">
        <f t="shared" si="2"/>
        <v/>
      </c>
      <c r="O31" s="32"/>
      <c r="P31" s="32"/>
      <c r="Q31" s="33" t="str">
        <f t="shared" si="3"/>
        <v/>
      </c>
    </row>
    <row r="32" spans="1:17" x14ac:dyDescent="0.25">
      <c r="A32" s="93" t="str">
        <f t="shared" si="4"/>
        <v>77441-601-I037  PAS-Crédito</v>
      </c>
      <c r="B32" s="34">
        <v>7744</v>
      </c>
      <c r="C32" s="35" t="s">
        <v>1361</v>
      </c>
      <c r="D32" s="31" t="s">
        <v>1353</v>
      </c>
      <c r="E32" s="32">
        <v>8180000</v>
      </c>
      <c r="F32" s="32">
        <f>+VLOOKUP(A32,[13]Hoja3!$A$4:$C$59,2,0)</f>
        <v>8180000</v>
      </c>
      <c r="G32" s="32">
        <f>+VLOOKUP($A32,[13]Hoja3!$A$4:$C$59,3,0)</f>
        <v>651800</v>
      </c>
      <c r="H32" s="33">
        <f t="shared" si="0"/>
        <v>7.9682151589242051E-2</v>
      </c>
      <c r="I32" s="32">
        <v>8180000</v>
      </c>
      <c r="J32" s="32">
        <v>651800</v>
      </c>
      <c r="K32" s="33">
        <f t="shared" si="1"/>
        <v>7.9682151589242051E-2</v>
      </c>
      <c r="L32" s="32"/>
      <c r="M32" s="32"/>
      <c r="N32" s="33" t="str">
        <f t="shared" si="2"/>
        <v/>
      </c>
      <c r="O32" s="32"/>
      <c r="P32" s="32"/>
      <c r="Q32" s="33" t="str">
        <f t="shared" si="3"/>
        <v/>
      </c>
    </row>
    <row r="33" spans="1:17" x14ac:dyDescent="0.25">
      <c r="A33" s="93" t="str">
        <f t="shared" si="4"/>
        <v>77441-601-I039  PAS-Otras nación</v>
      </c>
      <c r="B33" s="34">
        <v>7744</v>
      </c>
      <c r="C33" s="35" t="s">
        <v>1361</v>
      </c>
      <c r="D33" s="31" t="s">
        <v>1365</v>
      </c>
      <c r="E33" s="32">
        <v>54575000</v>
      </c>
      <c r="F33" s="32">
        <f>+VLOOKUP(A33,[13]Hoja3!$A$4:$C$59,2,0)</f>
        <v>54575000</v>
      </c>
      <c r="G33" s="32">
        <f>+VLOOKUP($A33,[13]Hoja3!$A$4:$C$59,3,0)</f>
        <v>2304467</v>
      </c>
      <c r="H33" s="33">
        <f t="shared" si="0"/>
        <v>4.2225689418231793E-2</v>
      </c>
      <c r="I33" s="32">
        <v>54575000</v>
      </c>
      <c r="J33" s="32">
        <v>4156967</v>
      </c>
      <c r="K33" s="33">
        <f t="shared" si="1"/>
        <v>7.6169803023362348E-2</v>
      </c>
      <c r="L33" s="32"/>
      <c r="M33" s="32"/>
      <c r="N33" s="33" t="str">
        <f t="shared" si="2"/>
        <v/>
      </c>
      <c r="O33" s="32"/>
      <c r="P33" s="32"/>
      <c r="Q33" s="33" t="str">
        <f t="shared" si="3"/>
        <v/>
      </c>
    </row>
    <row r="34" spans="1:17" x14ac:dyDescent="0.25">
      <c r="A34" s="93" t="str">
        <f t="shared" si="4"/>
        <v>77441-601-I052  PAS-SGP propósito general</v>
      </c>
      <c r="B34" s="34">
        <v>7744</v>
      </c>
      <c r="C34" s="35" t="s">
        <v>1361</v>
      </c>
      <c r="D34" s="31" t="s">
        <v>1347</v>
      </c>
      <c r="E34" s="32">
        <v>176400000</v>
      </c>
      <c r="F34" s="32">
        <f>+VLOOKUP(A34,[13]Hoja3!$A$4:$C$59,2,0)</f>
        <v>176400000</v>
      </c>
      <c r="G34" s="32">
        <f>+VLOOKUP($A34,[13]Hoja3!$A$4:$C$59,3,0)</f>
        <v>0</v>
      </c>
      <c r="H34" s="33">
        <f t="shared" si="0"/>
        <v>0</v>
      </c>
      <c r="I34" s="32">
        <v>176400000</v>
      </c>
      <c r="J34" s="32">
        <v>0</v>
      </c>
      <c r="K34" s="33">
        <f t="shared" si="1"/>
        <v>0</v>
      </c>
      <c r="L34" s="32"/>
      <c r="M34" s="32"/>
      <c r="N34" s="33" t="str">
        <f t="shared" si="2"/>
        <v/>
      </c>
      <c r="O34" s="32"/>
      <c r="P34" s="32"/>
      <c r="Q34" s="33" t="str">
        <f t="shared" si="3"/>
        <v/>
      </c>
    </row>
    <row r="35" spans="1:17" x14ac:dyDescent="0.25">
      <c r="A35" s="93" t="str">
        <f t="shared" si="4"/>
        <v>77441-604-I023  PAS-RF-SGP propósito general</v>
      </c>
      <c r="B35" s="34">
        <v>7744</v>
      </c>
      <c r="C35" s="35" t="s">
        <v>1361</v>
      </c>
      <c r="D35" s="37" t="s">
        <v>1366</v>
      </c>
      <c r="E35" s="32">
        <v>3139000</v>
      </c>
      <c r="F35" s="32">
        <f>+VLOOKUP(A35,[13]Hoja3!$A$4:$C$59,2,0)</f>
        <v>3139000</v>
      </c>
      <c r="G35" s="32">
        <f>+VLOOKUP($A35,[13]Hoja3!$A$4:$C$59,3,0)</f>
        <v>0</v>
      </c>
      <c r="H35" s="33">
        <f t="shared" si="0"/>
        <v>0</v>
      </c>
      <c r="I35" s="32">
        <v>3139000</v>
      </c>
      <c r="J35" s="32">
        <v>0</v>
      </c>
      <c r="K35" s="33">
        <f t="shared" si="1"/>
        <v>0</v>
      </c>
      <c r="L35" s="32"/>
      <c r="M35" s="32"/>
      <c r="N35" s="33" t="str">
        <f t="shared" si="2"/>
        <v/>
      </c>
      <c r="O35" s="32"/>
      <c r="P35" s="32"/>
      <c r="Q35" s="33" t="str">
        <f t="shared" si="3"/>
        <v/>
      </c>
    </row>
    <row r="36" spans="1:17" x14ac:dyDescent="0.25">
      <c r="A36" s="93" t="str">
        <f t="shared" si="4"/>
        <v>77442-100-I009  VA-SGP propósito general</v>
      </c>
      <c r="B36" s="34">
        <v>7744</v>
      </c>
      <c r="C36" s="35" t="s">
        <v>1361</v>
      </c>
      <c r="D36" s="37" t="s">
        <v>1348</v>
      </c>
      <c r="E36" s="32">
        <v>126419052000</v>
      </c>
      <c r="F36" s="32">
        <f>+VLOOKUP(A36,[13]Hoja3!$A$4:$C$59,2,0)</f>
        <v>126419052000</v>
      </c>
      <c r="G36" s="32">
        <f>+VLOOKUP($A36,[13]Hoja3!$A$4:$C$59,3,0)</f>
        <v>103521178128</v>
      </c>
      <c r="H36" s="33">
        <f t="shared" si="0"/>
        <v>0.81887323540442303</v>
      </c>
      <c r="I36" s="32">
        <v>124019052000</v>
      </c>
      <c r="J36" s="32">
        <v>116906392827</v>
      </c>
      <c r="K36" s="33">
        <f t="shared" si="1"/>
        <v>0.94264865713535695</v>
      </c>
      <c r="L36" s="32"/>
      <c r="M36" s="32"/>
      <c r="N36" s="33" t="str">
        <f t="shared" si="2"/>
        <v/>
      </c>
      <c r="O36" s="32"/>
      <c r="P36" s="32"/>
      <c r="Q36" s="33" t="str">
        <f t="shared" si="3"/>
        <v/>
      </c>
    </row>
    <row r="37" spans="1:17" x14ac:dyDescent="0.25">
      <c r="A37" s="93" t="str">
        <f t="shared" si="4"/>
        <v>77442-100-I016  VA-Otras transferencias nación</v>
      </c>
      <c r="B37" s="34">
        <v>7744</v>
      </c>
      <c r="C37" s="35" t="s">
        <v>1361</v>
      </c>
      <c r="D37" s="37" t="s">
        <v>1367</v>
      </c>
      <c r="E37" s="32">
        <v>55297356000</v>
      </c>
      <c r="F37" s="32">
        <f>+VLOOKUP(A37,[13]Hoja3!$A$4:$C$59,2,0)</f>
        <v>55297356000</v>
      </c>
      <c r="G37" s="32">
        <f>+VLOOKUP($A37,[13]Hoja3!$A$4:$C$59,3,0)</f>
        <v>40543704014</v>
      </c>
      <c r="H37" s="33">
        <f t="shared" si="0"/>
        <v>0.73319426002935839</v>
      </c>
      <c r="I37" s="32">
        <v>55297356000</v>
      </c>
      <c r="J37" s="32">
        <v>51756270224</v>
      </c>
      <c r="K37" s="33">
        <f t="shared" si="1"/>
        <v>0.93596283742752551</v>
      </c>
      <c r="L37" s="32"/>
      <c r="M37" s="32"/>
      <c r="N37" s="33" t="str">
        <f t="shared" si="2"/>
        <v/>
      </c>
      <c r="O37" s="32"/>
      <c r="P37" s="32"/>
      <c r="Q37" s="33" t="str">
        <f t="shared" si="3"/>
        <v/>
      </c>
    </row>
    <row r="38" spans="1:17" x14ac:dyDescent="0.25">
      <c r="A38" s="93" t="str">
        <f t="shared" si="4"/>
        <v>77451-100-F001  VA-Recursos distrito</v>
      </c>
      <c r="B38" s="34">
        <v>7745</v>
      </c>
      <c r="C38" s="35" t="s">
        <v>1368</v>
      </c>
      <c r="D38" s="31" t="s">
        <v>1345</v>
      </c>
      <c r="E38" s="32">
        <v>208545909000</v>
      </c>
      <c r="F38" s="32">
        <f>+VLOOKUP(A38,[13]Hoja3!$A$4:$C$59,2,0)</f>
        <v>208545909000</v>
      </c>
      <c r="G38" s="32">
        <f>+VLOOKUP($A38,[13]Hoja3!$A$4:$C$59,3,0)</f>
        <v>43114416139</v>
      </c>
      <c r="H38" s="33">
        <f t="shared" si="0"/>
        <v>0.20673824936551499</v>
      </c>
      <c r="I38" s="32">
        <v>208545909000</v>
      </c>
      <c r="J38" s="32">
        <v>187530019242</v>
      </c>
      <c r="K38" s="33">
        <f t="shared" si="1"/>
        <v>0.89922655467674506</v>
      </c>
      <c r="L38" s="32"/>
      <c r="M38" s="32"/>
      <c r="N38" s="33" t="str">
        <f t="shared" si="2"/>
        <v/>
      </c>
      <c r="O38" s="32"/>
      <c r="P38" s="32"/>
      <c r="Q38" s="33" t="str">
        <f t="shared" si="3"/>
        <v/>
      </c>
    </row>
    <row r="39" spans="1:17" x14ac:dyDescent="0.25">
      <c r="A39" s="93" t="str">
        <f t="shared" si="4"/>
        <v>77451-100-I012  VA-Estampilla propersonas mayores</v>
      </c>
      <c r="B39" s="34">
        <v>7745</v>
      </c>
      <c r="C39" s="35" t="s">
        <v>1368</v>
      </c>
      <c r="D39" s="31" t="s">
        <v>1351</v>
      </c>
      <c r="E39" s="32">
        <v>9101513000</v>
      </c>
      <c r="F39" s="32">
        <f>+VLOOKUP(A39,[13]Hoja3!$A$4:$C$59,2,0)</f>
        <v>9101513000</v>
      </c>
      <c r="G39" s="32">
        <f>+VLOOKUP($A39,[13]Hoja3!$A$4:$C$59,3,0)</f>
        <v>0</v>
      </c>
      <c r="H39" s="33">
        <f t="shared" si="0"/>
        <v>0</v>
      </c>
      <c r="I39" s="32">
        <v>9101513000</v>
      </c>
      <c r="J39" s="32">
        <v>8271782765</v>
      </c>
      <c r="K39" s="33">
        <f t="shared" si="1"/>
        <v>0.90883601056219998</v>
      </c>
      <c r="L39" s="32"/>
      <c r="M39" s="32"/>
      <c r="N39" s="33" t="str">
        <f t="shared" si="2"/>
        <v/>
      </c>
      <c r="O39" s="32"/>
      <c r="P39" s="32"/>
      <c r="Q39" s="33" t="str">
        <f t="shared" si="3"/>
        <v/>
      </c>
    </row>
    <row r="40" spans="1:17" x14ac:dyDescent="0.25">
      <c r="A40" s="93" t="str">
        <f t="shared" si="4"/>
        <v>77451-601-I037  PAS-Crédito</v>
      </c>
      <c r="B40" s="34">
        <v>7745</v>
      </c>
      <c r="C40" s="35" t="s">
        <v>1368</v>
      </c>
      <c r="D40" s="31" t="s">
        <v>1353</v>
      </c>
      <c r="E40" s="32">
        <v>347654000</v>
      </c>
      <c r="F40" s="32">
        <f>+VLOOKUP(A40,[13]Hoja3!$A$4:$C$59,2,0)</f>
        <v>347654000</v>
      </c>
      <c r="G40" s="32">
        <f>+VLOOKUP($A40,[13]Hoja3!$A$4:$C$59,3,0)</f>
        <v>0</v>
      </c>
      <c r="H40" s="33">
        <f t="shared" si="0"/>
        <v>0</v>
      </c>
      <c r="I40" s="32">
        <v>347654000</v>
      </c>
      <c r="J40" s="32">
        <v>0</v>
      </c>
      <c r="K40" s="33">
        <f t="shared" si="1"/>
        <v>0</v>
      </c>
      <c r="L40" s="32"/>
      <c r="M40" s="32"/>
      <c r="N40" s="33" t="str">
        <f t="shared" si="2"/>
        <v/>
      </c>
      <c r="O40" s="32"/>
      <c r="P40" s="32"/>
      <c r="Q40" s="33" t="str">
        <f t="shared" si="3"/>
        <v/>
      </c>
    </row>
    <row r="41" spans="1:17" x14ac:dyDescent="0.25">
      <c r="A41" s="93" t="str">
        <f t="shared" si="4"/>
        <v>77451-601-I052  PAS-SGP propósito general</v>
      </c>
      <c r="B41" s="34">
        <v>7745</v>
      </c>
      <c r="C41" s="35" t="s">
        <v>1368</v>
      </c>
      <c r="D41" s="31" t="s">
        <v>1347</v>
      </c>
      <c r="E41" s="32">
        <v>1177481000</v>
      </c>
      <c r="F41" s="32">
        <f>+VLOOKUP(A41,[13]Hoja3!$A$4:$C$59,2,0)</f>
        <v>1177481000</v>
      </c>
      <c r="G41" s="32">
        <f>+VLOOKUP($A41,[13]Hoja3!$A$4:$C$59,3,0)</f>
        <v>0</v>
      </c>
      <c r="H41" s="33">
        <f t="shared" si="0"/>
        <v>0</v>
      </c>
      <c r="I41" s="32">
        <v>1177481000</v>
      </c>
      <c r="J41" s="32">
        <v>0</v>
      </c>
      <c r="K41" s="33">
        <f t="shared" si="1"/>
        <v>0</v>
      </c>
      <c r="L41" s="32"/>
      <c r="M41" s="32"/>
      <c r="N41" s="33" t="str">
        <f t="shared" si="2"/>
        <v/>
      </c>
      <c r="O41" s="32"/>
      <c r="P41" s="32"/>
      <c r="Q41" s="33" t="str">
        <f t="shared" si="3"/>
        <v/>
      </c>
    </row>
    <row r="42" spans="1:17" x14ac:dyDescent="0.25">
      <c r="A42" s="93" t="str">
        <f t="shared" si="4"/>
        <v>77452-100-I009  VA-SGP propósito general</v>
      </c>
      <c r="B42" s="34">
        <v>7745</v>
      </c>
      <c r="C42" s="35" t="s">
        <v>1368</v>
      </c>
      <c r="D42" s="31" t="s">
        <v>1348</v>
      </c>
      <c r="E42" s="32">
        <v>13079880000</v>
      </c>
      <c r="F42" s="32">
        <f>+VLOOKUP(A42,[13]Hoja3!$A$4:$C$59,2,0)</f>
        <v>13079880000</v>
      </c>
      <c r="G42" s="32">
        <f>+VLOOKUP($A42,[13]Hoja3!$A$4:$C$59,3,0)</f>
        <v>11740080000</v>
      </c>
      <c r="H42" s="33">
        <f t="shared" si="0"/>
        <v>0.89756786759511553</v>
      </c>
      <c r="I42" s="32">
        <v>13079880000</v>
      </c>
      <c r="J42" s="32">
        <v>13079880000</v>
      </c>
      <c r="K42" s="33">
        <f t="shared" si="1"/>
        <v>1</v>
      </c>
      <c r="L42" s="32"/>
      <c r="M42" s="32"/>
      <c r="N42" s="33" t="str">
        <f t="shared" si="2"/>
        <v/>
      </c>
      <c r="O42" s="32"/>
      <c r="P42" s="32"/>
      <c r="Q42" s="33" t="str">
        <f t="shared" si="3"/>
        <v/>
      </c>
    </row>
    <row r="43" spans="1:17" x14ac:dyDescent="0.25">
      <c r="A43" s="93" t="str">
        <f t="shared" si="4"/>
        <v>77481-100-F001  VA-Recursos distrito</v>
      </c>
      <c r="B43" s="34">
        <v>7748</v>
      </c>
      <c r="C43" s="35" t="s">
        <v>1369</v>
      </c>
      <c r="D43" s="31" t="s">
        <v>1345</v>
      </c>
      <c r="E43" s="32">
        <v>332178993000</v>
      </c>
      <c r="F43" s="32">
        <f>+VLOOKUP(A43,[13]Hoja3!$A$4:$C$59,2,0)</f>
        <v>332199955004</v>
      </c>
      <c r="G43" s="32">
        <f>+VLOOKUP($A43,[13]Hoja3!$A$4:$C$59,3,0)</f>
        <v>168725715871</v>
      </c>
      <c r="H43" s="33">
        <f t="shared" si="0"/>
        <v>0.50790409008023008</v>
      </c>
      <c r="I43" s="32">
        <v>332188334393</v>
      </c>
      <c r="J43" s="32">
        <v>217946692129</v>
      </c>
      <c r="K43" s="33">
        <f t="shared" si="1"/>
        <v>0.65609375635435518</v>
      </c>
      <c r="L43" s="32"/>
      <c r="M43" s="32"/>
      <c r="N43" s="33" t="str">
        <f t="shared" si="2"/>
        <v/>
      </c>
      <c r="O43" s="32"/>
      <c r="P43" s="32"/>
      <c r="Q43" s="33" t="str">
        <f t="shared" si="3"/>
        <v/>
      </c>
    </row>
    <row r="44" spans="1:17" x14ac:dyDescent="0.25">
      <c r="A44" s="93" t="str">
        <f t="shared" si="4"/>
        <v>77481-100-I012  VA-Estampilla propersonas mayores</v>
      </c>
      <c r="B44" s="34">
        <v>7748</v>
      </c>
      <c r="C44" s="35" t="s">
        <v>1369</v>
      </c>
      <c r="D44" s="31" t="s">
        <v>1351</v>
      </c>
      <c r="E44" s="32">
        <v>13973888000</v>
      </c>
      <c r="F44" s="32">
        <f>+VLOOKUP(A44,[13]Hoja3!$A$4:$C$59,2,0)</f>
        <v>13973888000</v>
      </c>
      <c r="G44" s="32">
        <f>+VLOOKUP($A44,[13]Hoja3!$A$4:$C$59,3,0)</f>
        <v>12154654163</v>
      </c>
      <c r="H44" s="33">
        <f t="shared" si="0"/>
        <v>0.86981190653596197</v>
      </c>
      <c r="I44" s="32">
        <v>13973888000</v>
      </c>
      <c r="J44" s="32">
        <v>13756839907</v>
      </c>
      <c r="K44" s="33">
        <f t="shared" si="1"/>
        <v>0.9844675946307857</v>
      </c>
      <c r="L44" s="32"/>
      <c r="M44" s="32"/>
      <c r="N44" s="33" t="str">
        <f t="shared" si="2"/>
        <v/>
      </c>
      <c r="O44" s="32"/>
      <c r="P44" s="32"/>
      <c r="Q44" s="33" t="str">
        <f t="shared" si="3"/>
        <v/>
      </c>
    </row>
    <row r="45" spans="1:17" x14ac:dyDescent="0.25">
      <c r="A45" s="93" t="str">
        <f t="shared" ref="A45:A46" si="7">+CONCATENATE(B45,D45)</f>
        <v>77481-200-F001  RB-Otros distrito</v>
      </c>
      <c r="B45" s="34">
        <v>7748</v>
      </c>
      <c r="C45" s="35" t="s">
        <v>1369</v>
      </c>
      <c r="D45" s="31" t="s">
        <v>1370</v>
      </c>
      <c r="E45" s="32"/>
      <c r="F45" s="32"/>
      <c r="G45" s="32"/>
      <c r="H45" s="33"/>
      <c r="I45" s="32">
        <v>18600000000</v>
      </c>
      <c r="J45" s="32">
        <v>18600000000</v>
      </c>
      <c r="K45" s="33">
        <f t="shared" ref="K45:K46" si="8">IFERROR((J45/I45),"")</f>
        <v>1</v>
      </c>
      <c r="L45" s="32"/>
      <c r="M45" s="32"/>
      <c r="N45" s="33"/>
      <c r="O45" s="32"/>
      <c r="P45" s="32"/>
      <c r="Q45" s="33"/>
    </row>
    <row r="46" spans="1:17" x14ac:dyDescent="0.25">
      <c r="A46" s="93" t="str">
        <f t="shared" si="7"/>
        <v>77481-601-F001  PAS-Otros distrito</v>
      </c>
      <c r="B46" s="34">
        <v>7748</v>
      </c>
      <c r="C46" s="35" t="s">
        <v>1369</v>
      </c>
      <c r="D46" s="31" t="s">
        <v>1354</v>
      </c>
      <c r="E46" s="32"/>
      <c r="F46" s="32"/>
      <c r="G46" s="32"/>
      <c r="H46" s="33"/>
      <c r="I46" s="32">
        <v>11620611</v>
      </c>
      <c r="J46" s="32">
        <v>11020611</v>
      </c>
      <c r="K46" s="33">
        <f t="shared" si="8"/>
        <v>0.94836760304600165</v>
      </c>
      <c r="L46" s="32"/>
      <c r="M46" s="32"/>
      <c r="N46" s="33"/>
      <c r="O46" s="32"/>
      <c r="P46" s="32"/>
      <c r="Q46" s="33"/>
    </row>
    <row r="47" spans="1:17" x14ac:dyDescent="0.25">
      <c r="A47" s="93" t="str">
        <f t="shared" si="4"/>
        <v>77491-100-F001  VA-Recursos distrito</v>
      </c>
      <c r="B47" s="34">
        <v>7749</v>
      </c>
      <c r="C47" s="35" t="s">
        <v>1371</v>
      </c>
      <c r="D47" s="31" t="s">
        <v>1345</v>
      </c>
      <c r="E47" s="32">
        <v>3432877000</v>
      </c>
      <c r="F47" s="32">
        <f>+VLOOKUP(A47,[13]Hoja3!$A$4:$C$59,2,0)</f>
        <v>3432877000</v>
      </c>
      <c r="G47" s="32">
        <f>+VLOOKUP($A47,[13]Hoja3!$A$4:$C$59,3,0)</f>
        <v>1016854955</v>
      </c>
      <c r="H47" s="33">
        <f t="shared" si="0"/>
        <v>0.29621071625927758</v>
      </c>
      <c r="I47" s="32">
        <v>3432877000</v>
      </c>
      <c r="J47" s="32">
        <v>2399229656</v>
      </c>
      <c r="K47" s="33">
        <f t="shared" si="1"/>
        <v>0.69889764649301445</v>
      </c>
      <c r="L47" s="32"/>
      <c r="M47" s="32"/>
      <c r="N47" s="33" t="str">
        <f t="shared" si="2"/>
        <v/>
      </c>
      <c r="O47" s="32"/>
      <c r="P47" s="32"/>
      <c r="Q47" s="33" t="str">
        <f t="shared" si="3"/>
        <v/>
      </c>
    </row>
    <row r="48" spans="1:17" x14ac:dyDescent="0.25">
      <c r="A48" s="93" t="str">
        <f t="shared" si="4"/>
        <v>77521-100-F001  VA-Recursos distrito</v>
      </c>
      <c r="B48" s="34">
        <v>7752</v>
      </c>
      <c r="C48" s="35" t="s">
        <v>1372</v>
      </c>
      <c r="D48" s="31" t="s">
        <v>1345</v>
      </c>
      <c r="E48" s="32">
        <v>1645474000</v>
      </c>
      <c r="F48" s="32">
        <f>+VLOOKUP(A48,[13]Hoja3!$A$4:$C$59,2,0)</f>
        <v>1645474000</v>
      </c>
      <c r="G48" s="32">
        <f>+VLOOKUP($A48,[13]Hoja3!$A$4:$C$59,3,0)</f>
        <v>854497137</v>
      </c>
      <c r="H48" s="33">
        <f t="shared" si="0"/>
        <v>0.519301512512504</v>
      </c>
      <c r="I48" s="32">
        <v>1411294000</v>
      </c>
      <c r="J48" s="32">
        <v>953572137</v>
      </c>
      <c r="K48" s="33">
        <f t="shared" si="1"/>
        <v>0.67567221075126793</v>
      </c>
      <c r="L48" s="32"/>
      <c r="M48" s="32"/>
      <c r="N48" s="33" t="str">
        <f t="shared" si="2"/>
        <v/>
      </c>
      <c r="O48" s="32"/>
      <c r="P48" s="32"/>
      <c r="Q48" s="33" t="str">
        <f t="shared" si="3"/>
        <v/>
      </c>
    </row>
    <row r="49" spans="1:17" x14ac:dyDescent="0.25">
      <c r="A49" s="93" t="str">
        <f t="shared" si="4"/>
        <v>77522-100-I009  VA-SGP propósito general</v>
      </c>
      <c r="B49" s="34">
        <v>7752</v>
      </c>
      <c r="C49" s="35" t="s">
        <v>1372</v>
      </c>
      <c r="D49" s="31" t="s">
        <v>1348</v>
      </c>
      <c r="E49" s="32">
        <v>2738965000</v>
      </c>
      <c r="F49" s="32">
        <f>+VLOOKUP(A49,[13]Hoja3!$A$4:$C$59,2,0)</f>
        <v>2738965000</v>
      </c>
      <c r="G49" s="32">
        <f>+VLOOKUP($A49,[13]Hoja3!$A$4:$C$59,3,0)</f>
        <v>1875626500</v>
      </c>
      <c r="H49" s="33">
        <f t="shared" si="0"/>
        <v>0.68479389112310673</v>
      </c>
      <c r="I49" s="32">
        <v>2973145000</v>
      </c>
      <c r="J49" s="32">
        <v>2649456000</v>
      </c>
      <c r="K49" s="33">
        <f t="shared" si="1"/>
        <v>0.89112909057580436</v>
      </c>
      <c r="L49" s="32"/>
      <c r="M49" s="32"/>
      <c r="N49" s="33" t="str">
        <f t="shared" si="2"/>
        <v/>
      </c>
      <c r="O49" s="32"/>
      <c r="P49" s="32"/>
      <c r="Q49" s="33" t="str">
        <f t="shared" si="3"/>
        <v/>
      </c>
    </row>
    <row r="50" spans="1:17" x14ac:dyDescent="0.25">
      <c r="A50" s="93" t="str">
        <f t="shared" si="4"/>
        <v>77531-100-F001  VA-Recursos distrito</v>
      </c>
      <c r="B50" s="34">
        <v>7753</v>
      </c>
      <c r="C50" s="35" t="s">
        <v>1373</v>
      </c>
      <c r="D50" s="31" t="s">
        <v>1345</v>
      </c>
      <c r="E50" s="32">
        <v>825000000</v>
      </c>
      <c r="F50" s="32">
        <f>+VLOOKUP(A50,[13]Hoja3!$A$4:$C$59,2,0)</f>
        <v>825000000</v>
      </c>
      <c r="G50" s="32">
        <f>+VLOOKUP($A50,[13]Hoja3!$A$4:$C$59,3,0)</f>
        <v>401786600</v>
      </c>
      <c r="H50" s="33">
        <f t="shared" si="0"/>
        <v>0.48701406060606062</v>
      </c>
      <c r="I50" s="32">
        <v>825000000</v>
      </c>
      <c r="J50" s="32">
        <v>588927600</v>
      </c>
      <c r="K50" s="33">
        <f t="shared" si="1"/>
        <v>0.71385163636363635</v>
      </c>
      <c r="L50" s="32"/>
      <c r="M50" s="32"/>
      <c r="N50" s="33" t="str">
        <f t="shared" si="2"/>
        <v/>
      </c>
      <c r="O50" s="32"/>
      <c r="P50" s="32"/>
      <c r="Q50" s="33" t="str">
        <f t="shared" si="3"/>
        <v/>
      </c>
    </row>
    <row r="51" spans="1:17" x14ac:dyDescent="0.25">
      <c r="A51" s="93" t="str">
        <f t="shared" si="4"/>
        <v>77561-100-F001  VA-Recursos distrito</v>
      </c>
      <c r="B51" s="34">
        <v>7756</v>
      </c>
      <c r="C51" s="35" t="s">
        <v>1374</v>
      </c>
      <c r="D51" s="31" t="s">
        <v>1345</v>
      </c>
      <c r="E51" s="32">
        <v>3714771000</v>
      </c>
      <c r="F51" s="32">
        <f>+VLOOKUP(A51,[13]Hoja3!$A$4:$C$59,2,0)</f>
        <v>3714771000</v>
      </c>
      <c r="G51" s="32">
        <f>+VLOOKUP($A51,[13]Hoja3!$A$4:$C$59,3,0)</f>
        <v>2349221680</v>
      </c>
      <c r="H51" s="33">
        <f t="shared" si="0"/>
        <v>0.63240013449012067</v>
      </c>
      <c r="I51" s="32">
        <v>3714771000</v>
      </c>
      <c r="J51" s="32">
        <v>3333525236</v>
      </c>
      <c r="K51" s="33">
        <f t="shared" si="1"/>
        <v>0.89737031865490502</v>
      </c>
      <c r="L51" s="32"/>
      <c r="M51" s="32"/>
      <c r="N51" s="33" t="str">
        <f t="shared" si="2"/>
        <v/>
      </c>
      <c r="O51" s="32"/>
      <c r="P51" s="32"/>
      <c r="Q51" s="33" t="str">
        <f t="shared" si="3"/>
        <v/>
      </c>
    </row>
    <row r="52" spans="1:17" x14ac:dyDescent="0.25">
      <c r="A52" s="93" t="str">
        <f t="shared" si="4"/>
        <v>77571-100-F001  VA-Recursos distrito</v>
      </c>
      <c r="B52" s="34">
        <v>7757</v>
      </c>
      <c r="C52" s="35" t="s">
        <v>1375</v>
      </c>
      <c r="D52" s="31" t="s">
        <v>1345</v>
      </c>
      <c r="E52" s="32">
        <v>23603303000</v>
      </c>
      <c r="F52" s="32">
        <f>+VLOOKUP(A52,[13]Hoja3!$A$4:$C$59,2,0)</f>
        <v>32503303000</v>
      </c>
      <c r="G52" s="32">
        <f>+VLOOKUP($A52,[13]Hoja3!$A$4:$C$59,3,0)</f>
        <v>22550212120</v>
      </c>
      <c r="H52" s="33">
        <f t="shared" si="0"/>
        <v>0.69378217099966732</v>
      </c>
      <c r="I52" s="32">
        <v>30103303000</v>
      </c>
      <c r="J52" s="32">
        <v>24844603540</v>
      </c>
      <c r="K52" s="33">
        <f t="shared" si="1"/>
        <v>0.82531154604529611</v>
      </c>
      <c r="L52" s="32"/>
      <c r="M52" s="32"/>
      <c r="N52" s="33" t="str">
        <f t="shared" si="2"/>
        <v/>
      </c>
      <c r="O52" s="32"/>
      <c r="P52" s="32"/>
      <c r="Q52" s="33" t="str">
        <f t="shared" si="3"/>
        <v/>
      </c>
    </row>
    <row r="53" spans="1:17" x14ac:dyDescent="0.25">
      <c r="A53" s="93" t="str">
        <f t="shared" si="4"/>
        <v>77571-100-I008  VA-Fondo de pobres y espectáculos</v>
      </c>
      <c r="B53" s="34">
        <v>7757</v>
      </c>
      <c r="C53" s="35" t="s">
        <v>1375</v>
      </c>
      <c r="D53" s="31" t="s">
        <v>1376</v>
      </c>
      <c r="E53" s="32">
        <v>11160936000</v>
      </c>
      <c r="F53" s="32">
        <f>+VLOOKUP(A53,[13]Hoja3!$A$4:$C$59,2,0)</f>
        <v>11160936000</v>
      </c>
      <c r="G53" s="32">
        <f>+VLOOKUP($A53,[13]Hoja3!$A$4:$C$59,3,0)</f>
        <v>4985172918</v>
      </c>
      <c r="H53" s="33">
        <f t="shared" si="0"/>
        <v>0.44666262023185155</v>
      </c>
      <c r="I53" s="32">
        <v>11160936000</v>
      </c>
      <c r="J53" s="32">
        <v>9111969162</v>
      </c>
      <c r="K53" s="33">
        <f t="shared" si="1"/>
        <v>0.81641621831717337</v>
      </c>
      <c r="L53" s="32"/>
      <c r="M53" s="32"/>
      <c r="N53" s="33" t="str">
        <f t="shared" si="2"/>
        <v/>
      </c>
      <c r="O53" s="32"/>
      <c r="P53" s="32"/>
      <c r="Q53" s="33" t="str">
        <f t="shared" si="3"/>
        <v/>
      </c>
    </row>
    <row r="54" spans="1:17" x14ac:dyDescent="0.25">
      <c r="A54" s="93" t="str">
        <f t="shared" si="4"/>
        <v>77571-601-I008  PAS-Fondo pobres y espectáculos p</v>
      </c>
      <c r="B54" s="34">
        <v>7757</v>
      </c>
      <c r="C54" s="35" t="s">
        <v>1375</v>
      </c>
      <c r="D54" s="31" t="s">
        <v>1377</v>
      </c>
      <c r="E54" s="32">
        <v>20419000</v>
      </c>
      <c r="F54" s="32">
        <f>+VLOOKUP(A54,[13]Hoja3!$A$4:$C$59,2,0)</f>
        <v>20419000</v>
      </c>
      <c r="G54" s="32">
        <f>+VLOOKUP($A54,[13]Hoja3!$A$4:$C$59,3,0)</f>
        <v>0</v>
      </c>
      <c r="H54" s="33">
        <f t="shared" si="0"/>
        <v>0</v>
      </c>
      <c r="I54" s="32">
        <v>20419000</v>
      </c>
      <c r="J54" s="32">
        <v>0</v>
      </c>
      <c r="K54" s="33">
        <f t="shared" si="1"/>
        <v>0</v>
      </c>
      <c r="L54" s="32"/>
      <c r="M54" s="32"/>
      <c r="N54" s="33" t="str">
        <f t="shared" si="2"/>
        <v/>
      </c>
      <c r="O54" s="32"/>
      <c r="P54" s="32"/>
      <c r="Q54" s="33" t="str">
        <f t="shared" si="3"/>
        <v/>
      </c>
    </row>
    <row r="55" spans="1:17" x14ac:dyDescent="0.25">
      <c r="A55" s="93" t="str">
        <f t="shared" si="4"/>
        <v>77571-601-I052  PAS-SGP propósito general</v>
      </c>
      <c r="B55" s="34">
        <v>7757</v>
      </c>
      <c r="C55" s="35" t="s">
        <v>1375</v>
      </c>
      <c r="D55" s="31" t="s">
        <v>1347</v>
      </c>
      <c r="E55" s="32">
        <v>18243000</v>
      </c>
      <c r="F55" s="32">
        <f>+VLOOKUP(A55,[13]Hoja3!$A$4:$C$59,2,0)</f>
        <v>18243000</v>
      </c>
      <c r="G55" s="32">
        <f>+VLOOKUP($A55,[13]Hoja3!$A$4:$C$59,3,0)</f>
        <v>0</v>
      </c>
      <c r="H55" s="33">
        <f t="shared" si="0"/>
        <v>0</v>
      </c>
      <c r="I55" s="32">
        <v>18243000</v>
      </c>
      <c r="J55" s="32">
        <v>0</v>
      </c>
      <c r="K55" s="33">
        <f t="shared" si="1"/>
        <v>0</v>
      </c>
      <c r="L55" s="32"/>
      <c r="M55" s="32"/>
      <c r="N55" s="33" t="str">
        <f t="shared" si="2"/>
        <v/>
      </c>
      <c r="O55" s="32"/>
      <c r="P55" s="32"/>
      <c r="Q55" s="33" t="str">
        <f t="shared" si="3"/>
        <v/>
      </c>
    </row>
    <row r="56" spans="1:17" x14ac:dyDescent="0.25">
      <c r="A56" s="93" t="str">
        <f t="shared" ref="A56" si="9">+CONCATENATE(B56,D56)</f>
        <v>77572-100-I009  VA-SGP propósito general</v>
      </c>
      <c r="B56" s="34">
        <v>7757</v>
      </c>
      <c r="C56" s="35" t="s">
        <v>1375</v>
      </c>
      <c r="D56" s="31" t="s">
        <v>1348</v>
      </c>
      <c r="E56" s="32"/>
      <c r="F56" s="32"/>
      <c r="G56" s="32"/>
      <c r="H56" s="33"/>
      <c r="I56" s="32">
        <v>2400000000</v>
      </c>
      <c r="J56" s="32">
        <v>2322196800</v>
      </c>
      <c r="K56" s="33">
        <f t="shared" ref="K56" si="10">IFERROR((J56/I56),"")</f>
        <v>0.96758200000000005</v>
      </c>
      <c r="L56" s="32"/>
      <c r="M56" s="32"/>
      <c r="N56" s="33"/>
      <c r="O56" s="32"/>
      <c r="P56" s="32"/>
      <c r="Q56" s="33"/>
    </row>
    <row r="57" spans="1:17" x14ac:dyDescent="0.25">
      <c r="A57" s="93" t="str">
        <f t="shared" si="4"/>
        <v>77681-100-F001  VA-Recursos distrito</v>
      </c>
      <c r="B57" s="34">
        <v>7768</v>
      </c>
      <c r="C57" s="35" t="s">
        <v>1378</v>
      </c>
      <c r="D57" s="31" t="s">
        <v>1345</v>
      </c>
      <c r="E57" s="32">
        <v>3432850000</v>
      </c>
      <c r="F57" s="32">
        <f>+VLOOKUP(A57,[13]Hoja3!$A$4:$C$59,2,0)</f>
        <v>3432850000</v>
      </c>
      <c r="G57" s="32">
        <f>+VLOOKUP($A57,[13]Hoja3!$A$4:$C$59,3,0)</f>
        <v>365432740</v>
      </c>
      <c r="H57" s="33">
        <f t="shared" si="0"/>
        <v>0.10645170630816959</v>
      </c>
      <c r="I57" s="32">
        <v>3432850000</v>
      </c>
      <c r="J57" s="32">
        <v>2096090274</v>
      </c>
      <c r="K57" s="33">
        <f t="shared" si="1"/>
        <v>0.61059768821824434</v>
      </c>
      <c r="L57" s="32"/>
      <c r="M57" s="32"/>
      <c r="N57" s="33" t="str">
        <f t="shared" si="2"/>
        <v/>
      </c>
      <c r="O57" s="32"/>
      <c r="P57" s="32"/>
      <c r="Q57" s="33" t="str">
        <f t="shared" si="3"/>
        <v/>
      </c>
    </row>
    <row r="58" spans="1:17" x14ac:dyDescent="0.25">
      <c r="A58" s="93" t="str">
        <f t="shared" si="4"/>
        <v>77701-100-F001  VA-Recursos distrito</v>
      </c>
      <c r="B58" s="34">
        <v>7770</v>
      </c>
      <c r="C58" s="35" t="s">
        <v>1379</v>
      </c>
      <c r="D58" s="31" t="s">
        <v>1345</v>
      </c>
      <c r="E58" s="32">
        <v>167461201000</v>
      </c>
      <c r="F58" s="32">
        <f>+VLOOKUP(A58,[13]Hoja3!$A$4:$C$59,2,0)</f>
        <v>155215803621</v>
      </c>
      <c r="G58" s="32">
        <f>+VLOOKUP($A58,[13]Hoja3!$A$4:$C$59,3,0)</f>
        <v>114376990335</v>
      </c>
      <c r="H58" s="33">
        <f t="shared" si="0"/>
        <v>0.736890108266819</v>
      </c>
      <c r="I58" s="32">
        <v>155215803621</v>
      </c>
      <c r="J58" s="32">
        <v>125910316223</v>
      </c>
      <c r="K58" s="33">
        <f t="shared" si="1"/>
        <v>0.81119520877167239</v>
      </c>
      <c r="L58" s="32"/>
      <c r="M58" s="32"/>
      <c r="N58" s="33" t="str">
        <f t="shared" si="2"/>
        <v/>
      </c>
      <c r="O58" s="32"/>
      <c r="P58" s="32"/>
      <c r="Q58" s="33" t="str">
        <f t="shared" si="3"/>
        <v/>
      </c>
    </row>
    <row r="59" spans="1:17" x14ac:dyDescent="0.25">
      <c r="A59" s="93" t="str">
        <f t="shared" si="4"/>
        <v>77701-100-I012  VA-Estampilla propersonas mayores</v>
      </c>
      <c r="B59" s="34">
        <v>7770</v>
      </c>
      <c r="C59" s="35" t="s">
        <v>1379</v>
      </c>
      <c r="D59" s="31" t="s">
        <v>1351</v>
      </c>
      <c r="E59" s="32">
        <v>68367023000</v>
      </c>
      <c r="F59" s="32">
        <f>+VLOOKUP(A59,[13]Hoja3!$A$4:$C$59,2,0)</f>
        <v>67367023000</v>
      </c>
      <c r="G59" s="32">
        <f>+VLOOKUP($A59,[13]Hoja3!$A$4:$C$59,3,0)</f>
        <v>36912662480</v>
      </c>
      <c r="H59" s="33">
        <f t="shared" si="0"/>
        <v>0.54793370459609003</v>
      </c>
      <c r="I59" s="32">
        <v>67367023000</v>
      </c>
      <c r="J59" s="32">
        <v>52484698613</v>
      </c>
      <c r="K59" s="33">
        <f t="shared" si="1"/>
        <v>0.77908591289539397</v>
      </c>
      <c r="L59" s="32"/>
      <c r="M59" s="32"/>
      <c r="N59" s="33" t="str">
        <f t="shared" si="2"/>
        <v/>
      </c>
      <c r="O59" s="32"/>
      <c r="P59" s="32"/>
      <c r="Q59" s="33" t="str">
        <f t="shared" si="3"/>
        <v/>
      </c>
    </row>
    <row r="60" spans="1:17" x14ac:dyDescent="0.25">
      <c r="A60" s="93" t="str">
        <f t="shared" si="4"/>
        <v>77701-200-I012  RB-Estampilla propersonas mayores</v>
      </c>
      <c r="B60" s="34">
        <v>7770</v>
      </c>
      <c r="C60" s="35" t="s">
        <v>1379</v>
      </c>
      <c r="D60" t="s">
        <v>1380</v>
      </c>
      <c r="E60" s="32">
        <v>1130070000</v>
      </c>
      <c r="F60" s="32">
        <f>+VLOOKUP(A60,[13]Hoja3!$A$4:$C$59,2,0)</f>
        <v>1130070000</v>
      </c>
      <c r="G60" s="32">
        <f>+VLOOKUP($A60,[13]Hoja3!$A$4:$C$59,3,0)</f>
        <v>0</v>
      </c>
      <c r="H60" s="33">
        <f t="shared" si="0"/>
        <v>0</v>
      </c>
      <c r="I60" s="32">
        <v>1130070000</v>
      </c>
      <c r="J60" s="32">
        <v>873770515</v>
      </c>
      <c r="K60" s="33">
        <f t="shared" si="1"/>
        <v>0.77320034599626575</v>
      </c>
      <c r="L60" s="32"/>
      <c r="M60" s="32"/>
      <c r="N60" s="33" t="str">
        <f t="shared" si="2"/>
        <v/>
      </c>
      <c r="O60" s="32"/>
      <c r="P60" s="32"/>
      <c r="Q60" s="33" t="str">
        <f t="shared" si="3"/>
        <v/>
      </c>
    </row>
    <row r="61" spans="1:17" x14ac:dyDescent="0.25">
      <c r="A61" s="93" t="str">
        <f t="shared" si="4"/>
        <v>77701-300-I010  REAF-Estampilla propersonas mayor</v>
      </c>
      <c r="B61" s="34">
        <v>7770</v>
      </c>
      <c r="C61" s="35" t="s">
        <v>1379</v>
      </c>
      <c r="D61" s="37" t="s">
        <v>1381</v>
      </c>
      <c r="E61" s="32">
        <v>87367000</v>
      </c>
      <c r="F61" s="32">
        <f>+VLOOKUP(A61,[13]Hoja3!$A$4:$C$59,2,0)</f>
        <v>87367000</v>
      </c>
      <c r="G61" s="32">
        <f>+VLOOKUP($A61,[13]Hoja3!$A$4:$C$59,3,0)</f>
        <v>0</v>
      </c>
      <c r="H61" s="33">
        <f t="shared" si="0"/>
        <v>0</v>
      </c>
      <c r="I61" s="32">
        <v>87367000</v>
      </c>
      <c r="J61" s="32">
        <v>0</v>
      </c>
      <c r="K61" s="33">
        <f t="shared" si="1"/>
        <v>0</v>
      </c>
      <c r="L61" s="32"/>
      <c r="M61" s="32"/>
      <c r="N61" s="33" t="str">
        <f t="shared" si="2"/>
        <v/>
      </c>
      <c r="O61" s="32"/>
      <c r="P61" s="32"/>
      <c r="Q61" s="33" t="str">
        <f t="shared" si="3"/>
        <v/>
      </c>
    </row>
    <row r="62" spans="1:17" x14ac:dyDescent="0.25">
      <c r="A62" s="93" t="str">
        <f t="shared" si="4"/>
        <v>77701-601-I012  PAS-Estampilla propersonas mayore</v>
      </c>
      <c r="B62" s="34">
        <v>7770</v>
      </c>
      <c r="C62" s="35" t="s">
        <v>1379</v>
      </c>
      <c r="D62" s="31" t="s">
        <v>1352</v>
      </c>
      <c r="E62" s="32">
        <v>874552000</v>
      </c>
      <c r="F62" s="32">
        <f>+VLOOKUP(A62,[13]Hoja3!$A$4:$C$59,2,0)</f>
        <v>874552000</v>
      </c>
      <c r="G62" s="32">
        <f>+VLOOKUP($A62,[13]Hoja3!$A$4:$C$59,3,0)</f>
        <v>0</v>
      </c>
      <c r="H62" s="33">
        <f t="shared" si="0"/>
        <v>0</v>
      </c>
      <c r="I62" s="32">
        <v>874552000</v>
      </c>
      <c r="J62" s="32">
        <v>297067</v>
      </c>
      <c r="K62" s="33">
        <f t="shared" si="1"/>
        <v>3.3967905853511286E-4</v>
      </c>
      <c r="L62" s="32"/>
      <c r="M62" s="32"/>
      <c r="N62" s="33" t="str">
        <f t="shared" si="2"/>
        <v/>
      </c>
      <c r="O62" s="32"/>
      <c r="P62" s="32"/>
      <c r="Q62" s="33" t="str">
        <f t="shared" si="3"/>
        <v/>
      </c>
    </row>
    <row r="63" spans="1:17" x14ac:dyDescent="0.25">
      <c r="A63" s="93" t="str">
        <f t="shared" si="4"/>
        <v>77701-601-I052  PAS-SGP propósito general</v>
      </c>
      <c r="B63" s="34">
        <v>7770</v>
      </c>
      <c r="C63" s="35" t="s">
        <v>1379</v>
      </c>
      <c r="D63" s="31" t="s">
        <v>1347</v>
      </c>
      <c r="E63" s="32">
        <v>41264000</v>
      </c>
      <c r="F63" s="32">
        <f>+VLOOKUP(A63,[13]Hoja3!$A$4:$C$59,2,0)</f>
        <v>41264000</v>
      </c>
      <c r="G63" s="32">
        <f>+VLOOKUP($A63,[13]Hoja3!$A$4:$C$59,3,0)</f>
        <v>0</v>
      </c>
      <c r="H63" s="33">
        <f t="shared" si="0"/>
        <v>0</v>
      </c>
      <c r="I63" s="32">
        <v>41264000</v>
      </c>
      <c r="J63" s="32">
        <v>0</v>
      </c>
      <c r="K63" s="33">
        <f t="shared" si="1"/>
        <v>0</v>
      </c>
      <c r="L63" s="32"/>
      <c r="M63" s="32"/>
      <c r="N63" s="33" t="str">
        <f t="shared" si="2"/>
        <v/>
      </c>
      <c r="O63" s="32"/>
      <c r="P63" s="32"/>
      <c r="Q63" s="33" t="str">
        <f t="shared" si="3"/>
        <v/>
      </c>
    </row>
    <row r="64" spans="1:17" x14ac:dyDescent="0.25">
      <c r="A64" s="93" t="str">
        <f t="shared" si="4"/>
        <v>77701-604-I023  PAS-RF-SGP propósito general</v>
      </c>
      <c r="B64" s="34">
        <v>7770</v>
      </c>
      <c r="C64" s="35" t="s">
        <v>1379</v>
      </c>
      <c r="D64" s="31" t="s">
        <v>1366</v>
      </c>
      <c r="E64" s="32">
        <v>43221000</v>
      </c>
      <c r="F64" s="32">
        <f>+VLOOKUP(A64,[13]Hoja3!$A$4:$C$59,2,0)</f>
        <v>43221000</v>
      </c>
      <c r="G64" s="32">
        <f>+VLOOKUP($A64,[13]Hoja3!$A$4:$C$59,3,0)</f>
        <v>0</v>
      </c>
      <c r="H64" s="33">
        <f t="shared" si="0"/>
        <v>0</v>
      </c>
      <c r="I64" s="32">
        <v>43221000</v>
      </c>
      <c r="J64" s="32">
        <v>0</v>
      </c>
      <c r="K64" s="33">
        <f t="shared" si="1"/>
        <v>0</v>
      </c>
      <c r="L64" s="32"/>
      <c r="M64" s="32"/>
      <c r="N64" s="33" t="str">
        <f t="shared" si="2"/>
        <v/>
      </c>
      <c r="O64" s="32"/>
      <c r="P64" s="32"/>
      <c r="Q64" s="33" t="str">
        <f t="shared" si="3"/>
        <v/>
      </c>
    </row>
    <row r="65" spans="1:17" x14ac:dyDescent="0.25">
      <c r="A65" s="93" t="str">
        <f t="shared" ref="A65" si="11">+CONCATENATE(B65,D65)</f>
        <v>77701-200-F001  RB-Otros distrito</v>
      </c>
      <c r="B65" s="34">
        <v>7770</v>
      </c>
      <c r="C65" s="35" t="s">
        <v>1379</v>
      </c>
      <c r="D65" s="31" t="s">
        <v>1370</v>
      </c>
      <c r="E65" s="32"/>
      <c r="F65" s="32"/>
      <c r="G65" s="32"/>
      <c r="H65" s="33"/>
      <c r="I65" s="32">
        <v>15700000000</v>
      </c>
      <c r="J65" s="32">
        <v>0</v>
      </c>
      <c r="K65" s="33">
        <f t="shared" ref="K65" si="12">IFERROR((J65/I65),"")</f>
        <v>0</v>
      </c>
      <c r="L65" s="32"/>
      <c r="M65" s="32"/>
      <c r="N65" s="33"/>
      <c r="O65" s="32"/>
      <c r="P65" s="32"/>
      <c r="Q65" s="33"/>
    </row>
    <row r="66" spans="1:17" x14ac:dyDescent="0.25">
      <c r="A66" s="93" t="str">
        <f t="shared" si="4"/>
        <v>77711-100-F001  VA-Recursos distrito</v>
      </c>
      <c r="B66" s="34">
        <v>7771</v>
      </c>
      <c r="C66" s="35" t="s">
        <v>1382</v>
      </c>
      <c r="D66" s="31" t="s">
        <v>1345</v>
      </c>
      <c r="E66" s="32">
        <v>2363535000</v>
      </c>
      <c r="F66" s="32">
        <f>+VLOOKUP(A66,[13]Hoja3!$A$4:$C$59,2,0)</f>
        <v>2570224944</v>
      </c>
      <c r="G66" s="32">
        <f>+VLOOKUP($A66,[13]Hoja3!$A$4:$C$59,3,0)</f>
        <v>1823762145</v>
      </c>
      <c r="H66" s="33">
        <f t="shared" si="0"/>
        <v>0.70957296918989043</v>
      </c>
      <c r="I66" s="32">
        <v>2804404944</v>
      </c>
      <c r="J66" s="32">
        <v>2638036568</v>
      </c>
      <c r="K66" s="33">
        <f t="shared" si="1"/>
        <v>0.94067605095478679</v>
      </c>
      <c r="L66" s="32"/>
      <c r="M66" s="32"/>
      <c r="N66" s="33" t="str">
        <f t="shared" si="2"/>
        <v/>
      </c>
      <c r="O66" s="32"/>
      <c r="P66" s="32"/>
      <c r="Q66" s="33" t="str">
        <f t="shared" si="3"/>
        <v/>
      </c>
    </row>
    <row r="67" spans="1:17" x14ac:dyDescent="0.25">
      <c r="A67" s="93" t="str">
        <f t="shared" si="4"/>
        <v>77711-604-I023  PAS-RF-SGP propósito general</v>
      </c>
      <c r="B67" s="34">
        <v>7771</v>
      </c>
      <c r="C67" s="35" t="s">
        <v>1382</v>
      </c>
      <c r="D67" s="31" t="s">
        <v>1366</v>
      </c>
      <c r="E67" s="32">
        <v>3289000</v>
      </c>
      <c r="F67" s="32">
        <f>+VLOOKUP(A67,[13]Hoja3!$A$4:$C$59,2,0)</f>
        <v>3289000</v>
      </c>
      <c r="G67" s="32">
        <f>+VLOOKUP($A67,[13]Hoja3!$A$4:$C$59,3,0)</f>
        <v>0</v>
      </c>
      <c r="H67" s="33">
        <f t="shared" si="0"/>
        <v>0</v>
      </c>
      <c r="I67" s="32">
        <v>3289000</v>
      </c>
      <c r="J67" s="32">
        <v>0</v>
      </c>
      <c r="K67" s="33">
        <f t="shared" si="1"/>
        <v>0</v>
      </c>
      <c r="L67" s="32"/>
      <c r="M67" s="32"/>
      <c r="N67" s="33" t="str">
        <f t="shared" si="2"/>
        <v/>
      </c>
      <c r="O67" s="32"/>
      <c r="P67" s="32"/>
      <c r="Q67" s="33" t="str">
        <f t="shared" si="3"/>
        <v/>
      </c>
    </row>
    <row r="68" spans="1:17" x14ac:dyDescent="0.25">
      <c r="A68" s="93" t="str">
        <f t="shared" si="4"/>
        <v>77712-100-I009  VA-SGP propósito general</v>
      </c>
      <c r="B68" s="34">
        <v>7771</v>
      </c>
      <c r="C68" s="35" t="s">
        <v>1382</v>
      </c>
      <c r="D68" s="31" t="s">
        <v>1348</v>
      </c>
      <c r="E68" s="32">
        <v>77638224000</v>
      </c>
      <c r="F68" s="32">
        <f>+VLOOKUP(A68,[13]Hoja3!$A$4:$C$59,2,0)</f>
        <v>77638224000</v>
      </c>
      <c r="G68" s="32">
        <f>+VLOOKUP($A68,[13]Hoja3!$A$4:$C$59,3,0)</f>
        <v>55415248801</v>
      </c>
      <c r="H68" s="33">
        <f t="shared" si="0"/>
        <v>0.71376244774738795</v>
      </c>
      <c r="I68" s="32">
        <v>77404044000</v>
      </c>
      <c r="J68" s="32">
        <v>65977914935</v>
      </c>
      <c r="K68" s="33">
        <f t="shared" si="1"/>
        <v>0.85238330616162639</v>
      </c>
      <c r="L68" s="32"/>
      <c r="M68" s="32"/>
      <c r="N68" s="33" t="str">
        <f t="shared" si="2"/>
        <v/>
      </c>
      <c r="O68" s="32"/>
      <c r="P68" s="32"/>
      <c r="Q68" s="33" t="str">
        <f t="shared" si="3"/>
        <v/>
      </c>
    </row>
    <row r="69" spans="1:17" x14ac:dyDescent="0.25">
      <c r="A69" s="93" t="str">
        <f t="shared" si="4"/>
        <v>79181-100-F001  VA-Recursos distrito</v>
      </c>
      <c r="B69" s="34">
        <v>7918</v>
      </c>
      <c r="C69" s="35" t="s">
        <v>1383</v>
      </c>
      <c r="D69" s="31" t="s">
        <v>1345</v>
      </c>
      <c r="E69" s="32">
        <v>497438433000</v>
      </c>
      <c r="F69" s="32">
        <f>+VLOOKUP(A69,[13]Hoja3!$A$4:$C$59,2,0)</f>
        <v>497438433000</v>
      </c>
      <c r="G69" s="32">
        <f>+VLOOKUP($A69,[13]Hoja3!$A$4:$C$59,3,0)</f>
        <v>125095528961</v>
      </c>
      <c r="H69" s="33">
        <f t="shared" si="0"/>
        <v>0.25147942069244977</v>
      </c>
      <c r="I69" s="32">
        <v>497438433000</v>
      </c>
      <c r="J69" s="32">
        <v>256772536892</v>
      </c>
      <c r="K69" s="33">
        <f t="shared" si="1"/>
        <v>0.5161895821829271</v>
      </c>
      <c r="L69" s="32"/>
      <c r="M69" s="32"/>
      <c r="N69" s="33" t="str">
        <f t="shared" si="2"/>
        <v/>
      </c>
      <c r="O69" s="32"/>
      <c r="P69" s="32"/>
      <c r="Q69" s="33" t="str">
        <f t="shared" si="3"/>
        <v/>
      </c>
    </row>
    <row r="70" spans="1:17" x14ac:dyDescent="0.25">
      <c r="A70" s="93" t="str">
        <f t="shared" si="4"/>
        <v>79181-200-I031  RB-Donaciones 110% con Bogotá</v>
      </c>
      <c r="B70" s="34">
        <v>7918</v>
      </c>
      <c r="C70" s="35" t="s">
        <v>1383</v>
      </c>
      <c r="D70" s="31" t="s">
        <v>1384</v>
      </c>
      <c r="E70" s="32">
        <v>851606000</v>
      </c>
      <c r="F70" s="32">
        <f>+VLOOKUP(A70,[13]Hoja3!$A$4:$C$59,2,0)</f>
        <v>851606000</v>
      </c>
      <c r="G70" s="32">
        <f>+VLOOKUP($A70,[13]Hoja3!$A$4:$C$59,3,0)</f>
        <v>0</v>
      </c>
      <c r="H70" s="33">
        <f t="shared" si="0"/>
        <v>0</v>
      </c>
      <c r="I70" s="32">
        <v>851606000</v>
      </c>
      <c r="J70" s="32">
        <v>0</v>
      </c>
      <c r="K70" s="33">
        <f t="shared" si="1"/>
        <v>0</v>
      </c>
      <c r="L70" s="32"/>
      <c r="M70" s="32"/>
      <c r="N70" s="33" t="str">
        <f t="shared" si="2"/>
        <v/>
      </c>
      <c r="O70" s="32"/>
      <c r="P70" s="32"/>
      <c r="Q70" s="33" t="str">
        <f t="shared" si="3"/>
        <v/>
      </c>
    </row>
    <row r="71" spans="1:17" x14ac:dyDescent="0.25">
      <c r="B71" s="38"/>
      <c r="C71" s="24"/>
      <c r="D71" s="39" t="s">
        <v>417</v>
      </c>
      <c r="E71" s="40">
        <f>+SUBTOTAL(9,E9:E70)</f>
        <v>1842283814000</v>
      </c>
      <c r="F71" s="40">
        <f>+SUBTOTAL(9,F9:F70)</f>
        <v>1842283814000</v>
      </c>
      <c r="G71" s="40">
        <f>+SUBTOTAL(9,G9:G70)</f>
        <v>886213443768</v>
      </c>
      <c r="H71" s="33">
        <f t="shared" si="0"/>
        <v>0.48104067192765337</v>
      </c>
      <c r="I71" s="40">
        <f>+SUBTOTAL(9,I9:I70)</f>
        <v>1894529814000</v>
      </c>
      <c r="J71" s="40">
        <f>+SUBTOTAL(9,J9:J70)</f>
        <v>1353815665685</v>
      </c>
      <c r="K71" s="33">
        <f t="shared" si="1"/>
        <v>0.71459190332118994</v>
      </c>
      <c r="L71" s="40">
        <f>+SUBTOTAL(9,L9:L70)</f>
        <v>0</v>
      </c>
      <c r="M71" s="40">
        <f>+SUBTOTAL(9,M9:M70)</f>
        <v>0</v>
      </c>
      <c r="N71" s="33" t="str">
        <f t="shared" si="2"/>
        <v/>
      </c>
      <c r="O71" s="40">
        <f>+SUBTOTAL(9,O9:O70)</f>
        <v>0</v>
      </c>
      <c r="P71" s="40">
        <f>+SUBTOTAL(9,P9:P70)</f>
        <v>0</v>
      </c>
      <c r="Q71" s="33" t="str">
        <f t="shared" si="3"/>
        <v/>
      </c>
    </row>
    <row r="72" spans="1:17" x14ac:dyDescent="0.25">
      <c r="I72" s="42"/>
    </row>
  </sheetData>
  <autoFilter ref="B8:Q71" xr:uid="{A164325B-CFD5-44DA-9253-497BBD8CDDB2}"/>
  <mergeCells count="7">
    <mergeCell ref="L7:N7"/>
    <mergeCell ref="O7:Q7"/>
    <mergeCell ref="B9:C9"/>
    <mergeCell ref="B2:B5"/>
    <mergeCell ref="F7:H7"/>
    <mergeCell ref="I7:K7"/>
    <mergeCell ref="C2:Q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A66D-80B5-419F-85B3-A355B54E530D}">
  <sheetPr>
    <tabColor theme="0" tint="-0.14999847407452621"/>
  </sheetPr>
  <dimension ref="A1:K57"/>
  <sheetViews>
    <sheetView showGridLines="0" topLeftCell="D1" zoomScale="60" zoomScaleNormal="60" workbookViewId="0">
      <pane xSplit="2" ySplit="3" topLeftCell="F4" activePane="bottomRight" state="frozen"/>
      <selection pane="topRight"/>
      <selection pane="bottomLeft"/>
      <selection pane="bottomRight"/>
    </sheetView>
  </sheetViews>
  <sheetFormatPr baseColWidth="10" defaultColWidth="11.42578125" defaultRowHeight="15" x14ac:dyDescent="0.25"/>
  <cols>
    <col min="1" max="1" width="6.42578125" style="68" customWidth="1"/>
    <col min="2" max="2" width="45.140625" style="68" customWidth="1"/>
    <col min="3" max="3" width="35.42578125" style="68" customWidth="1"/>
    <col min="4" max="4" width="21" style="68" customWidth="1"/>
    <col min="5" max="5" width="17" style="68" customWidth="1"/>
    <col min="6" max="6" width="93.7109375" style="68" customWidth="1"/>
    <col min="7" max="7" width="52.140625" style="70" customWidth="1"/>
    <col min="8" max="8" width="21.7109375" style="70" customWidth="1"/>
    <col min="9" max="11" width="23" style="70" customWidth="1"/>
    <col min="12" max="16384" width="11.42578125" style="68"/>
  </cols>
  <sheetData>
    <row r="1" spans="1:11" s="44" customFormat="1" ht="39.75" customHeight="1" x14ac:dyDescent="0.3">
      <c r="A1" s="43"/>
      <c r="C1" s="45"/>
      <c r="E1" s="45"/>
    </row>
    <row r="2" spans="1:11" customFormat="1" x14ac:dyDescent="0.25">
      <c r="D2" s="23"/>
      <c r="E2" s="23"/>
    </row>
    <row r="3" spans="1:11" ht="50.25" customHeight="1" x14ac:dyDescent="0.25">
      <c r="B3" s="77" t="s">
        <v>1385</v>
      </c>
      <c r="C3" s="77" t="s">
        <v>1386</v>
      </c>
      <c r="D3" s="75" t="s">
        <v>1387</v>
      </c>
      <c r="E3" s="75" t="s">
        <v>1388</v>
      </c>
      <c r="F3" s="76" t="s">
        <v>1389</v>
      </c>
      <c r="G3" s="75" t="s">
        <v>1390</v>
      </c>
      <c r="H3" s="75" t="s">
        <v>1391</v>
      </c>
      <c r="I3" s="75" t="s">
        <v>1392</v>
      </c>
      <c r="J3" s="75" t="s">
        <v>1393</v>
      </c>
      <c r="K3" s="75" t="s">
        <v>1394</v>
      </c>
    </row>
    <row r="4" spans="1:11" ht="50.25" customHeight="1" x14ac:dyDescent="0.2">
      <c r="B4" s="120" t="s">
        <v>1395</v>
      </c>
      <c r="C4" s="134" t="s">
        <v>1396</v>
      </c>
      <c r="D4" s="135">
        <v>7757</v>
      </c>
      <c r="E4" s="136">
        <v>13</v>
      </c>
      <c r="F4" s="74" t="s">
        <v>1397</v>
      </c>
      <c r="G4" s="71" t="s">
        <v>1398</v>
      </c>
      <c r="H4" s="122">
        <v>1</v>
      </c>
      <c r="I4" s="137">
        <v>0.9</v>
      </c>
      <c r="J4" s="137">
        <v>0.66</v>
      </c>
      <c r="K4" s="137">
        <v>0.75</v>
      </c>
    </row>
    <row r="5" spans="1:11" ht="50.25" customHeight="1" x14ac:dyDescent="0.2">
      <c r="B5" s="138" t="s">
        <v>1395</v>
      </c>
      <c r="C5" s="139" t="s">
        <v>1396</v>
      </c>
      <c r="D5" s="135">
        <v>7768</v>
      </c>
      <c r="E5" s="140">
        <v>14</v>
      </c>
      <c r="F5" s="73" t="s">
        <v>1399</v>
      </c>
      <c r="G5" s="71" t="s">
        <v>1400</v>
      </c>
      <c r="H5" s="141">
        <v>1</v>
      </c>
      <c r="I5" s="142">
        <v>0.3</v>
      </c>
      <c r="J5" s="137">
        <v>0.06</v>
      </c>
      <c r="K5" s="137">
        <v>0.12</v>
      </c>
    </row>
    <row r="6" spans="1:11" ht="50.25" customHeight="1" x14ac:dyDescent="0.2">
      <c r="B6" s="138" t="s">
        <v>1395</v>
      </c>
      <c r="C6" s="139" t="s">
        <v>1396</v>
      </c>
      <c r="D6" s="135">
        <v>7768</v>
      </c>
      <c r="E6" s="140">
        <v>15</v>
      </c>
      <c r="F6" s="73" t="s">
        <v>1401</v>
      </c>
      <c r="G6" s="71" t="s">
        <v>1402</v>
      </c>
      <c r="H6" s="141">
        <v>1</v>
      </c>
      <c r="I6" s="142">
        <v>0.3</v>
      </c>
      <c r="J6" s="142">
        <v>7.0000000000000007E-2</v>
      </c>
      <c r="K6" s="142">
        <v>7.0000000000000007E-2</v>
      </c>
    </row>
    <row r="7" spans="1:11" ht="50.25" customHeight="1" x14ac:dyDescent="0.2">
      <c r="B7" s="138" t="s">
        <v>1395</v>
      </c>
      <c r="C7" s="139" t="s">
        <v>1396</v>
      </c>
      <c r="D7" s="135">
        <v>7768</v>
      </c>
      <c r="E7" s="140">
        <v>15</v>
      </c>
      <c r="F7" s="73" t="s">
        <v>1401</v>
      </c>
      <c r="G7" s="71" t="s">
        <v>1403</v>
      </c>
      <c r="H7" s="141">
        <v>500000</v>
      </c>
      <c r="I7" s="142">
        <v>32475</v>
      </c>
      <c r="J7" s="142">
        <v>4126</v>
      </c>
      <c r="K7" s="142">
        <v>12501</v>
      </c>
    </row>
    <row r="8" spans="1:11" ht="50.25" customHeight="1" x14ac:dyDescent="0.2">
      <c r="B8" s="138" t="s">
        <v>1395</v>
      </c>
      <c r="C8" s="139" t="s">
        <v>1396</v>
      </c>
      <c r="D8" s="135">
        <v>7768</v>
      </c>
      <c r="E8" s="140">
        <v>15</v>
      </c>
      <c r="F8" s="73" t="s">
        <v>1401</v>
      </c>
      <c r="G8" s="71" t="s">
        <v>1404</v>
      </c>
      <c r="H8" s="143">
        <v>1</v>
      </c>
      <c r="I8" s="144">
        <v>1</v>
      </c>
      <c r="J8" s="145">
        <v>0.995</v>
      </c>
      <c r="K8" s="145">
        <v>0.98229999999999995</v>
      </c>
    </row>
    <row r="9" spans="1:11" ht="50.25" customHeight="1" x14ac:dyDescent="0.2">
      <c r="B9" s="138" t="s">
        <v>1395</v>
      </c>
      <c r="C9" s="139" t="s">
        <v>1396</v>
      </c>
      <c r="D9" s="135">
        <v>7757</v>
      </c>
      <c r="E9" s="140">
        <v>16</v>
      </c>
      <c r="F9" s="73" t="s">
        <v>1405</v>
      </c>
      <c r="G9" s="71" t="s">
        <v>1406</v>
      </c>
      <c r="H9" s="141">
        <v>1</v>
      </c>
      <c r="I9" s="142">
        <v>0.9</v>
      </c>
      <c r="J9" s="142">
        <v>0.65</v>
      </c>
      <c r="K9" s="137">
        <v>0.75</v>
      </c>
    </row>
    <row r="10" spans="1:11" ht="50.25" customHeight="1" x14ac:dyDescent="0.2">
      <c r="B10" s="138" t="s">
        <v>1395</v>
      </c>
      <c r="C10" s="139" t="s">
        <v>1396</v>
      </c>
      <c r="D10" s="135">
        <v>7757</v>
      </c>
      <c r="E10" s="140">
        <v>16</v>
      </c>
      <c r="F10" s="73" t="s">
        <v>1405</v>
      </c>
      <c r="G10" s="71" t="s">
        <v>1407</v>
      </c>
      <c r="H10" s="141">
        <v>17000</v>
      </c>
      <c r="I10" s="142">
        <v>17000</v>
      </c>
      <c r="J10" s="142">
        <v>2702</v>
      </c>
      <c r="K10" s="142">
        <v>7720</v>
      </c>
    </row>
    <row r="11" spans="1:11" ht="50.25" customHeight="1" x14ac:dyDescent="0.2">
      <c r="B11" s="138" t="s">
        <v>1395</v>
      </c>
      <c r="C11" s="139" t="s">
        <v>1396</v>
      </c>
      <c r="D11" s="135">
        <v>7757</v>
      </c>
      <c r="E11" s="140">
        <v>17</v>
      </c>
      <c r="F11" s="73" t="s">
        <v>1408</v>
      </c>
      <c r="G11" s="71" t="s">
        <v>1409</v>
      </c>
      <c r="H11" s="141">
        <v>2987</v>
      </c>
      <c r="I11" s="142">
        <v>2912</v>
      </c>
      <c r="J11" s="142">
        <v>2539</v>
      </c>
      <c r="K11" s="142">
        <v>2853</v>
      </c>
    </row>
    <row r="12" spans="1:11" ht="50.25" customHeight="1" x14ac:dyDescent="0.2">
      <c r="A12" s="68" t="s">
        <v>1410</v>
      </c>
      <c r="B12" s="138" t="s">
        <v>1395</v>
      </c>
      <c r="C12" s="73" t="s">
        <v>1411</v>
      </c>
      <c r="D12" s="135">
        <v>7730</v>
      </c>
      <c r="E12" s="140">
        <v>21</v>
      </c>
      <c r="F12" s="73" t="s">
        <v>1412</v>
      </c>
      <c r="G12" s="71" t="s">
        <v>1413</v>
      </c>
      <c r="H12" s="141">
        <v>65.150999999999996</v>
      </c>
      <c r="I12" s="142">
        <v>13952</v>
      </c>
      <c r="J12" s="142">
        <v>3354</v>
      </c>
      <c r="K12" s="142">
        <v>6113</v>
      </c>
    </row>
    <row r="13" spans="1:11" ht="50.25" customHeight="1" x14ac:dyDescent="0.2">
      <c r="B13" s="138" t="s">
        <v>1395</v>
      </c>
      <c r="C13" s="73" t="s">
        <v>1411</v>
      </c>
      <c r="D13" s="135">
        <v>7756</v>
      </c>
      <c r="E13" s="140">
        <v>25</v>
      </c>
      <c r="F13" s="73" t="s">
        <v>1414</v>
      </c>
      <c r="G13" s="71" t="s">
        <v>1415</v>
      </c>
      <c r="H13" s="141">
        <v>16000</v>
      </c>
      <c r="I13" s="146">
        <v>4433</v>
      </c>
      <c r="J13" s="146">
        <v>1502</v>
      </c>
      <c r="K13" s="146">
        <v>3069</v>
      </c>
    </row>
    <row r="14" spans="1:11" ht="50.25" customHeight="1" x14ac:dyDescent="0.2">
      <c r="B14" s="138" t="s">
        <v>1395</v>
      </c>
      <c r="C14" s="73" t="s">
        <v>1411</v>
      </c>
      <c r="D14" s="135">
        <v>7756</v>
      </c>
      <c r="E14" s="140">
        <v>31</v>
      </c>
      <c r="F14" s="73" t="s">
        <v>1416</v>
      </c>
      <c r="G14" s="71" t="s">
        <v>1417</v>
      </c>
      <c r="H14" s="141">
        <v>1</v>
      </c>
      <c r="I14" s="147">
        <v>0.25</v>
      </c>
      <c r="J14" s="146">
        <v>3.9E-2</v>
      </c>
      <c r="K14" s="147">
        <v>0.12</v>
      </c>
    </row>
    <row r="15" spans="1:11" ht="50.25" customHeight="1" x14ac:dyDescent="0.2">
      <c r="B15" s="138" t="s">
        <v>1395</v>
      </c>
      <c r="C15" s="73" t="s">
        <v>1411</v>
      </c>
      <c r="D15" s="135">
        <v>7744</v>
      </c>
      <c r="E15" s="140">
        <v>41</v>
      </c>
      <c r="F15" s="73" t="s">
        <v>1418</v>
      </c>
      <c r="G15" s="71" t="s">
        <v>1419</v>
      </c>
      <c r="H15" s="141">
        <v>1</v>
      </c>
      <c r="I15" s="142">
        <v>0.85</v>
      </c>
      <c r="J15" s="142">
        <v>0.65</v>
      </c>
      <c r="K15" s="142">
        <v>0.73</v>
      </c>
    </row>
    <row r="16" spans="1:11" ht="50.25" customHeight="1" x14ac:dyDescent="0.2">
      <c r="B16" s="138" t="s">
        <v>1395</v>
      </c>
      <c r="C16" s="73" t="s">
        <v>1411</v>
      </c>
      <c r="D16" s="135">
        <v>7744</v>
      </c>
      <c r="E16" s="140">
        <v>42</v>
      </c>
      <c r="F16" s="73" t="s">
        <v>1420</v>
      </c>
      <c r="G16" s="71" t="s">
        <v>1421</v>
      </c>
      <c r="H16" s="141">
        <v>71000</v>
      </c>
      <c r="I16" s="142">
        <v>71000</v>
      </c>
      <c r="J16" s="142">
        <v>7934</v>
      </c>
      <c r="K16" s="142">
        <v>47759</v>
      </c>
    </row>
    <row r="17" spans="2:11" ht="50.25" customHeight="1" x14ac:dyDescent="0.2">
      <c r="B17" s="138" t="s">
        <v>1395</v>
      </c>
      <c r="C17" s="73" t="s">
        <v>1411</v>
      </c>
      <c r="D17" s="135">
        <v>7744</v>
      </c>
      <c r="E17" s="140">
        <v>43</v>
      </c>
      <c r="F17" s="73" t="s">
        <v>1422</v>
      </c>
      <c r="G17" s="71" t="s">
        <v>1423</v>
      </c>
      <c r="H17" s="141">
        <v>15000</v>
      </c>
      <c r="I17" s="142">
        <v>16800</v>
      </c>
      <c r="J17" s="142">
        <v>14993</v>
      </c>
      <c r="K17" s="142">
        <v>16350</v>
      </c>
    </row>
    <row r="18" spans="2:11" ht="50.25" customHeight="1" x14ac:dyDescent="0.2">
      <c r="B18" s="138" t="s">
        <v>1395</v>
      </c>
      <c r="C18" s="73" t="s">
        <v>1411</v>
      </c>
      <c r="D18" s="135">
        <v>7752</v>
      </c>
      <c r="E18" s="140">
        <v>44</v>
      </c>
      <c r="F18" s="73" t="s">
        <v>1424</v>
      </c>
      <c r="G18" s="71" t="s">
        <v>1425</v>
      </c>
      <c r="H18" s="143">
        <v>1</v>
      </c>
      <c r="I18" s="144">
        <v>1</v>
      </c>
      <c r="J18" s="144">
        <v>1</v>
      </c>
      <c r="K18" s="144">
        <v>1</v>
      </c>
    </row>
    <row r="19" spans="2:11" ht="99" customHeight="1" x14ac:dyDescent="0.2">
      <c r="B19" s="138" t="s">
        <v>1395</v>
      </c>
      <c r="C19" s="73" t="s">
        <v>1411</v>
      </c>
      <c r="D19" s="135">
        <v>7745</v>
      </c>
      <c r="E19" s="140">
        <v>45</v>
      </c>
      <c r="F19" s="73" t="s">
        <v>1426</v>
      </c>
      <c r="G19" s="71" t="s">
        <v>1427</v>
      </c>
      <c r="H19" s="141">
        <v>15000</v>
      </c>
      <c r="I19" s="142">
        <v>15000</v>
      </c>
      <c r="J19" s="142">
        <v>9580</v>
      </c>
      <c r="K19" s="142">
        <v>14578</v>
      </c>
    </row>
    <row r="20" spans="2:11" ht="50.25" customHeight="1" x14ac:dyDescent="0.2">
      <c r="B20" s="138" t="s">
        <v>1395</v>
      </c>
      <c r="C20" s="73" t="s">
        <v>1411</v>
      </c>
      <c r="D20" s="135">
        <v>7745</v>
      </c>
      <c r="E20" s="140">
        <v>46</v>
      </c>
      <c r="F20" s="73" t="s">
        <v>1428</v>
      </c>
      <c r="G20" s="71" t="s">
        <v>1429</v>
      </c>
      <c r="H20" s="141">
        <v>4500</v>
      </c>
      <c r="I20" s="142">
        <v>1500</v>
      </c>
      <c r="J20" s="142">
        <v>0</v>
      </c>
      <c r="K20" s="142">
        <v>0</v>
      </c>
    </row>
    <row r="21" spans="2:11" ht="50.25" customHeight="1" x14ac:dyDescent="0.2">
      <c r="B21" s="138" t="s">
        <v>1395</v>
      </c>
      <c r="C21" s="73" t="s">
        <v>1411</v>
      </c>
      <c r="D21" s="135">
        <v>7744</v>
      </c>
      <c r="E21" s="140">
        <v>47</v>
      </c>
      <c r="F21" s="73" t="s">
        <v>1430</v>
      </c>
      <c r="G21" s="71" t="s">
        <v>1431</v>
      </c>
      <c r="H21" s="141">
        <v>8300</v>
      </c>
      <c r="I21" s="142">
        <v>7000</v>
      </c>
      <c r="J21" s="142">
        <v>4839</v>
      </c>
      <c r="K21" s="142">
        <v>5199</v>
      </c>
    </row>
    <row r="22" spans="2:11" ht="50.25" customHeight="1" x14ac:dyDescent="0.2">
      <c r="B22" s="138" t="s">
        <v>1395</v>
      </c>
      <c r="C22" s="73" t="s">
        <v>1411</v>
      </c>
      <c r="D22" s="135">
        <v>7770</v>
      </c>
      <c r="E22" s="140">
        <v>49</v>
      </c>
      <c r="F22" s="73" t="s">
        <v>1432</v>
      </c>
      <c r="G22" s="71" t="s">
        <v>1433</v>
      </c>
      <c r="H22" s="141">
        <v>20</v>
      </c>
      <c r="I22" s="142">
        <v>20</v>
      </c>
      <c r="J22" s="142">
        <v>20</v>
      </c>
      <c r="K22" s="142">
        <v>20</v>
      </c>
    </row>
    <row r="23" spans="2:11" ht="50.25" customHeight="1" x14ac:dyDescent="0.2">
      <c r="B23" s="138" t="s">
        <v>1395</v>
      </c>
      <c r="C23" s="73" t="s">
        <v>1411</v>
      </c>
      <c r="D23" s="135">
        <v>7745</v>
      </c>
      <c r="E23" s="140">
        <v>50</v>
      </c>
      <c r="F23" s="73" t="s">
        <v>1434</v>
      </c>
      <c r="G23" s="71" t="s">
        <v>1435</v>
      </c>
      <c r="H23" s="143">
        <v>1</v>
      </c>
      <c r="I23" s="144">
        <v>1</v>
      </c>
      <c r="J23" s="144" t="s">
        <v>1436</v>
      </c>
      <c r="K23" s="144">
        <v>0.97099999999999997</v>
      </c>
    </row>
    <row r="24" spans="2:11" ht="50.25" customHeight="1" x14ac:dyDescent="0.2">
      <c r="B24" s="138" t="s">
        <v>1395</v>
      </c>
      <c r="C24" s="73" t="s">
        <v>1411</v>
      </c>
      <c r="D24" s="135">
        <v>7745</v>
      </c>
      <c r="E24" s="140">
        <v>51</v>
      </c>
      <c r="F24" s="73" t="s">
        <v>1437</v>
      </c>
      <c r="G24" s="71" t="s">
        <v>1438</v>
      </c>
      <c r="H24" s="143">
        <v>1</v>
      </c>
      <c r="I24" s="144">
        <v>1</v>
      </c>
      <c r="J24" s="148">
        <v>0.92600000000000005</v>
      </c>
      <c r="K24" s="148">
        <v>0.92600000000000005</v>
      </c>
    </row>
    <row r="25" spans="2:11" ht="50.25" customHeight="1" x14ac:dyDescent="0.2">
      <c r="B25" s="138" t="s">
        <v>1395</v>
      </c>
      <c r="C25" s="73" t="s">
        <v>1411</v>
      </c>
      <c r="D25" s="135">
        <v>7745</v>
      </c>
      <c r="E25" s="140">
        <v>54</v>
      </c>
      <c r="F25" s="73" t="s">
        <v>1439</v>
      </c>
      <c r="G25" s="71" t="s">
        <v>1440</v>
      </c>
      <c r="H25" s="141">
        <v>1</v>
      </c>
      <c r="I25" s="142">
        <v>0.9</v>
      </c>
      <c r="J25" s="142">
        <v>0.7</v>
      </c>
      <c r="K25" s="142">
        <v>0.75</v>
      </c>
    </row>
    <row r="26" spans="2:11" ht="50.25" customHeight="1" x14ac:dyDescent="0.2">
      <c r="B26" s="138" t="s">
        <v>1395</v>
      </c>
      <c r="C26" s="73" t="s">
        <v>1411</v>
      </c>
      <c r="D26" s="135">
        <v>7752</v>
      </c>
      <c r="E26" s="140">
        <v>55</v>
      </c>
      <c r="F26" s="73" t="s">
        <v>1441</v>
      </c>
      <c r="G26" s="71" t="s">
        <v>1442</v>
      </c>
      <c r="H26" s="141">
        <v>1</v>
      </c>
      <c r="I26" s="142">
        <v>0.8</v>
      </c>
      <c r="J26" s="142">
        <v>0.56200000000000006</v>
      </c>
      <c r="K26" s="142">
        <v>0.63</v>
      </c>
    </row>
    <row r="27" spans="2:11" ht="50.25" customHeight="1" x14ac:dyDescent="0.2">
      <c r="B27" s="138" t="s">
        <v>1395</v>
      </c>
      <c r="C27" s="73" t="s">
        <v>1411</v>
      </c>
      <c r="D27" s="135">
        <v>7771</v>
      </c>
      <c r="E27" s="140">
        <v>57</v>
      </c>
      <c r="F27" s="73" t="s">
        <v>1443</v>
      </c>
      <c r="G27" s="71" t="s">
        <v>1444</v>
      </c>
      <c r="H27" s="141">
        <v>1</v>
      </c>
      <c r="I27" s="142">
        <v>0.09</v>
      </c>
      <c r="J27" s="142">
        <v>1.6E-2</v>
      </c>
      <c r="K27" s="142">
        <v>0.04</v>
      </c>
    </row>
    <row r="28" spans="2:11" ht="50.25" customHeight="1" x14ac:dyDescent="0.2">
      <c r="B28" s="138" t="s">
        <v>1395</v>
      </c>
      <c r="C28" s="73" t="s">
        <v>1411</v>
      </c>
      <c r="D28" s="135">
        <v>7771</v>
      </c>
      <c r="E28" s="140">
        <v>58</v>
      </c>
      <c r="F28" s="73" t="s">
        <v>1445</v>
      </c>
      <c r="G28" s="71" t="s">
        <v>1446</v>
      </c>
      <c r="H28" s="143">
        <v>0.3</v>
      </c>
      <c r="I28" s="144">
        <v>0.3</v>
      </c>
      <c r="J28" s="144">
        <v>0.29260000000000003</v>
      </c>
      <c r="K28" s="144">
        <v>0.30320000000000003</v>
      </c>
    </row>
    <row r="29" spans="2:11" ht="50.25" customHeight="1" x14ac:dyDescent="0.2">
      <c r="B29" s="138" t="s">
        <v>1395</v>
      </c>
      <c r="C29" s="73" t="s">
        <v>1411</v>
      </c>
      <c r="D29" s="135">
        <v>7771</v>
      </c>
      <c r="E29" s="140">
        <v>58</v>
      </c>
      <c r="F29" s="73" t="s">
        <v>1445</v>
      </c>
      <c r="G29" s="71" t="s">
        <v>1447</v>
      </c>
      <c r="H29" s="141">
        <v>4258</v>
      </c>
      <c r="I29" s="141">
        <v>4258</v>
      </c>
      <c r="J29" s="141">
        <v>4170</v>
      </c>
      <c r="K29" s="141">
        <v>4304</v>
      </c>
    </row>
    <row r="30" spans="2:11" ht="50.25" customHeight="1" x14ac:dyDescent="0.2">
      <c r="B30" s="138" t="s">
        <v>1395</v>
      </c>
      <c r="C30" s="73" t="s">
        <v>1411</v>
      </c>
      <c r="D30" s="135">
        <v>7771</v>
      </c>
      <c r="E30" s="140">
        <v>59</v>
      </c>
      <c r="F30" s="73" t="s">
        <v>1448</v>
      </c>
      <c r="G30" s="71" t="s">
        <v>1449</v>
      </c>
      <c r="H30" s="143">
        <v>0.4</v>
      </c>
      <c r="I30" s="148">
        <v>0.1081</v>
      </c>
      <c r="J30" s="148">
        <v>1.6899999999999998E-2</v>
      </c>
      <c r="K30" s="148">
        <v>3.0800000000000001E-2</v>
      </c>
    </row>
    <row r="31" spans="2:11" ht="50.25" customHeight="1" x14ac:dyDescent="0.2">
      <c r="B31" s="138" t="s">
        <v>1395</v>
      </c>
      <c r="C31" s="73" t="s">
        <v>1411</v>
      </c>
      <c r="D31" s="135">
        <v>7771</v>
      </c>
      <c r="E31" s="140">
        <v>59</v>
      </c>
      <c r="F31" s="73" t="s">
        <v>1448</v>
      </c>
      <c r="G31" s="71" t="s">
        <v>1450</v>
      </c>
      <c r="H31" s="141">
        <v>2.5609999999999999</v>
      </c>
      <c r="I31" s="142">
        <v>692</v>
      </c>
      <c r="J31" s="142">
        <v>108</v>
      </c>
      <c r="K31" s="142">
        <v>197</v>
      </c>
    </row>
    <row r="32" spans="2:11" ht="50.25" customHeight="1" x14ac:dyDescent="0.2">
      <c r="B32" s="138" t="s">
        <v>1395</v>
      </c>
      <c r="C32" s="73" t="s">
        <v>1411</v>
      </c>
      <c r="D32" s="135">
        <v>7770</v>
      </c>
      <c r="E32" s="140">
        <v>60</v>
      </c>
      <c r="F32" s="73" t="s">
        <v>1451</v>
      </c>
      <c r="G32" s="71" t="s">
        <v>1452</v>
      </c>
      <c r="H32" s="143">
        <v>0.96</v>
      </c>
      <c r="I32" s="144">
        <v>0.92</v>
      </c>
      <c r="J32" s="148">
        <v>0.66300000000000003</v>
      </c>
      <c r="K32" s="148">
        <v>0.92300000000000004</v>
      </c>
    </row>
    <row r="33" spans="2:11" ht="50.25" customHeight="1" x14ac:dyDescent="0.2">
      <c r="B33" s="138" t="s">
        <v>1395</v>
      </c>
      <c r="C33" s="73" t="s">
        <v>1411</v>
      </c>
      <c r="D33" s="135">
        <v>7770</v>
      </c>
      <c r="E33" s="140">
        <v>60</v>
      </c>
      <c r="F33" s="73" t="s">
        <v>1451</v>
      </c>
      <c r="G33" s="71" t="s">
        <v>1453</v>
      </c>
      <c r="H33" s="141">
        <v>51000</v>
      </c>
      <c r="I33" s="142">
        <v>49800</v>
      </c>
      <c r="J33" s="142">
        <v>47448</v>
      </c>
      <c r="K33" s="142">
        <v>49019</v>
      </c>
    </row>
    <row r="34" spans="2:11" ht="50.25" customHeight="1" x14ac:dyDescent="0.2">
      <c r="B34" s="138" t="s">
        <v>1395</v>
      </c>
      <c r="C34" s="139" t="s">
        <v>1396</v>
      </c>
      <c r="D34" s="135">
        <v>7770</v>
      </c>
      <c r="E34" s="140">
        <v>61</v>
      </c>
      <c r="F34" s="73" t="s">
        <v>1454</v>
      </c>
      <c r="G34" s="71" t="s">
        <v>1455</v>
      </c>
      <c r="H34" s="149">
        <v>200000</v>
      </c>
      <c r="I34" s="150">
        <v>155000</v>
      </c>
      <c r="J34" s="150">
        <v>130000</v>
      </c>
      <c r="K34" s="150">
        <v>130000</v>
      </c>
    </row>
    <row r="35" spans="2:11" ht="50.25" customHeight="1" x14ac:dyDescent="0.2">
      <c r="B35" s="138" t="s">
        <v>1395</v>
      </c>
      <c r="C35" s="139" t="s">
        <v>1396</v>
      </c>
      <c r="D35" s="135">
        <v>7770</v>
      </c>
      <c r="E35" s="140">
        <v>61</v>
      </c>
      <c r="F35" s="73" t="s">
        <v>1454</v>
      </c>
      <c r="G35" s="71" t="s">
        <v>1456</v>
      </c>
      <c r="H35" s="141">
        <v>92500</v>
      </c>
      <c r="I35" s="142">
        <v>89838</v>
      </c>
      <c r="J35" s="142">
        <v>89844</v>
      </c>
      <c r="K35" s="142">
        <v>89846</v>
      </c>
    </row>
    <row r="36" spans="2:11" ht="50.25" customHeight="1" x14ac:dyDescent="0.2">
      <c r="B36" s="138" t="s">
        <v>1395</v>
      </c>
      <c r="C36" s="73" t="s">
        <v>1411</v>
      </c>
      <c r="D36" s="135">
        <v>7565</v>
      </c>
      <c r="E36" s="140">
        <v>62</v>
      </c>
      <c r="F36" s="73" t="s">
        <v>1457</v>
      </c>
      <c r="G36" s="71" t="s">
        <v>1458</v>
      </c>
      <c r="H36" s="143">
        <v>1</v>
      </c>
      <c r="I36" s="144">
        <v>0.2</v>
      </c>
      <c r="J36" s="144">
        <v>0</v>
      </c>
      <c r="K36" s="144">
        <v>0</v>
      </c>
    </row>
    <row r="37" spans="2:11" ht="50.25" customHeight="1" x14ac:dyDescent="0.2">
      <c r="B37" s="138" t="s">
        <v>1395</v>
      </c>
      <c r="C37" s="73" t="s">
        <v>1411</v>
      </c>
      <c r="D37" s="135">
        <v>7565</v>
      </c>
      <c r="E37" s="140">
        <v>62</v>
      </c>
      <c r="F37" s="73" t="s">
        <v>1457</v>
      </c>
      <c r="G37" s="71" t="s">
        <v>1459</v>
      </c>
      <c r="H37" s="141">
        <v>6</v>
      </c>
      <c r="I37" s="142">
        <v>2</v>
      </c>
      <c r="J37" s="142">
        <v>0</v>
      </c>
      <c r="K37" s="142">
        <v>0</v>
      </c>
    </row>
    <row r="38" spans="2:11" ht="50.25" customHeight="1" x14ac:dyDescent="0.2">
      <c r="B38" s="138" t="s">
        <v>1395</v>
      </c>
      <c r="C38" s="73" t="s">
        <v>1411</v>
      </c>
      <c r="D38" s="135">
        <v>7565</v>
      </c>
      <c r="E38" s="140">
        <v>62</v>
      </c>
      <c r="F38" s="73" t="s">
        <v>1457</v>
      </c>
      <c r="G38" s="71" t="s">
        <v>1460</v>
      </c>
      <c r="H38" s="143">
        <v>0.6</v>
      </c>
      <c r="I38" s="144">
        <v>0.6</v>
      </c>
      <c r="J38" s="144">
        <v>0.14000000000000001</v>
      </c>
      <c r="K38" s="145">
        <v>0.25900000000000001</v>
      </c>
    </row>
    <row r="39" spans="2:11" ht="50.25" customHeight="1" x14ac:dyDescent="0.2">
      <c r="B39" s="138" t="s">
        <v>1395</v>
      </c>
      <c r="C39" s="73" t="s">
        <v>1411</v>
      </c>
      <c r="D39" s="135">
        <v>7565</v>
      </c>
      <c r="E39" s="140">
        <v>62</v>
      </c>
      <c r="F39" s="73" t="s">
        <v>1457</v>
      </c>
      <c r="G39" s="71" t="s">
        <v>1461</v>
      </c>
      <c r="H39" s="141">
        <v>6</v>
      </c>
      <c r="I39" s="142">
        <v>3</v>
      </c>
      <c r="J39" s="142">
        <v>0</v>
      </c>
      <c r="K39" s="142">
        <v>1</v>
      </c>
    </row>
    <row r="40" spans="2:11" ht="50.25" customHeight="1" x14ac:dyDescent="0.2">
      <c r="B40" s="138" t="s">
        <v>1395</v>
      </c>
      <c r="C40" s="73" t="s">
        <v>1411</v>
      </c>
      <c r="D40" s="135">
        <v>7749</v>
      </c>
      <c r="E40" s="140">
        <v>63</v>
      </c>
      <c r="F40" s="73" t="s">
        <v>1462</v>
      </c>
      <c r="G40" s="71" t="s">
        <v>1463</v>
      </c>
      <c r="H40" s="141" t="s">
        <v>1464</v>
      </c>
      <c r="I40" s="142">
        <v>0.2</v>
      </c>
      <c r="J40" s="142">
        <v>0.05</v>
      </c>
      <c r="K40" s="142">
        <v>0.1</v>
      </c>
    </row>
    <row r="41" spans="2:11" ht="50.25" customHeight="1" x14ac:dyDescent="0.2">
      <c r="B41" s="138" t="s">
        <v>1395</v>
      </c>
      <c r="C41" s="73" t="s">
        <v>1411</v>
      </c>
      <c r="D41" s="135">
        <v>7749</v>
      </c>
      <c r="E41" s="140">
        <v>63</v>
      </c>
      <c r="F41" s="73" t="s">
        <v>1462</v>
      </c>
      <c r="G41" s="71" t="s">
        <v>1465</v>
      </c>
      <c r="H41" s="141">
        <v>151418</v>
      </c>
      <c r="I41" s="146">
        <v>14273</v>
      </c>
      <c r="J41" s="146">
        <v>4205</v>
      </c>
      <c r="K41" s="146">
        <v>8341</v>
      </c>
    </row>
    <row r="42" spans="2:11" ht="50.25" customHeight="1" x14ac:dyDescent="0.2">
      <c r="B42" s="138" t="s">
        <v>1395</v>
      </c>
      <c r="C42" s="73" t="s">
        <v>1411</v>
      </c>
      <c r="D42" s="135">
        <v>7745</v>
      </c>
      <c r="E42" s="140">
        <v>64</v>
      </c>
      <c r="F42" s="73" t="s">
        <v>1466</v>
      </c>
      <c r="G42" s="71" t="s">
        <v>1467</v>
      </c>
      <c r="H42" s="143">
        <v>1</v>
      </c>
      <c r="I42" s="144">
        <v>1</v>
      </c>
      <c r="J42" s="144">
        <v>1</v>
      </c>
      <c r="K42" s="144">
        <v>1</v>
      </c>
    </row>
    <row r="43" spans="2:11" ht="50.25" customHeight="1" x14ac:dyDescent="0.2">
      <c r="B43" s="138" t="s">
        <v>1395</v>
      </c>
      <c r="C43" s="73" t="s">
        <v>1411</v>
      </c>
      <c r="D43" s="135">
        <v>7753</v>
      </c>
      <c r="E43" s="140">
        <v>73</v>
      </c>
      <c r="F43" s="73" t="s">
        <v>1468</v>
      </c>
      <c r="G43" s="71" t="s">
        <v>1469</v>
      </c>
      <c r="H43" s="141">
        <v>70046</v>
      </c>
      <c r="I43" s="146">
        <v>20417</v>
      </c>
      <c r="J43" s="146">
        <v>0</v>
      </c>
      <c r="K43" s="146">
        <v>6433</v>
      </c>
    </row>
    <row r="44" spans="2:11" ht="50.25" customHeight="1" x14ac:dyDescent="0.2">
      <c r="B44" s="138" t="s">
        <v>1395</v>
      </c>
      <c r="C44" s="139" t="s">
        <v>1470</v>
      </c>
      <c r="D44" s="135">
        <v>7740</v>
      </c>
      <c r="E44" s="140">
        <v>110</v>
      </c>
      <c r="F44" s="73" t="s">
        <v>1471</v>
      </c>
      <c r="G44" s="71" t="s">
        <v>1472</v>
      </c>
      <c r="H44" s="141">
        <v>2.4540000000000002</v>
      </c>
      <c r="I44" s="142">
        <v>480</v>
      </c>
      <c r="J44" s="142">
        <v>399</v>
      </c>
      <c r="K44" s="142">
        <v>440</v>
      </c>
    </row>
    <row r="45" spans="2:11" ht="50.25" customHeight="1" x14ac:dyDescent="0.2">
      <c r="B45" s="138" t="s">
        <v>1395</v>
      </c>
      <c r="C45" s="139" t="s">
        <v>1470</v>
      </c>
      <c r="D45" s="135">
        <v>7740</v>
      </c>
      <c r="E45" s="140">
        <v>113</v>
      </c>
      <c r="F45" s="73" t="s">
        <v>1473</v>
      </c>
      <c r="G45" s="71" t="s">
        <v>1474</v>
      </c>
      <c r="H45" s="141">
        <v>27538</v>
      </c>
      <c r="I45" s="141">
        <v>9300</v>
      </c>
      <c r="J45" s="141">
        <v>13</v>
      </c>
      <c r="K45" s="141">
        <v>13</v>
      </c>
    </row>
    <row r="46" spans="2:11" ht="50.25" customHeight="1" x14ac:dyDescent="0.2">
      <c r="B46" s="138" t="s">
        <v>1395</v>
      </c>
      <c r="C46" s="139" t="s">
        <v>1470</v>
      </c>
      <c r="D46" s="135">
        <v>7740</v>
      </c>
      <c r="E46" s="140">
        <v>114</v>
      </c>
      <c r="F46" s="73" t="s">
        <v>1475</v>
      </c>
      <c r="G46" s="71" t="s">
        <v>1476</v>
      </c>
      <c r="H46" s="143">
        <v>1</v>
      </c>
      <c r="I46" s="144">
        <v>0.26</v>
      </c>
      <c r="J46" s="148">
        <v>3.95E-2</v>
      </c>
      <c r="K46" s="148">
        <v>0.10829999999999999</v>
      </c>
    </row>
    <row r="47" spans="2:11" ht="50.25" customHeight="1" x14ac:dyDescent="0.2">
      <c r="B47" s="138" t="s">
        <v>1395</v>
      </c>
      <c r="C47" s="139" t="s">
        <v>1470</v>
      </c>
      <c r="D47" s="135">
        <v>7740</v>
      </c>
      <c r="E47" s="140">
        <v>114</v>
      </c>
      <c r="F47" s="73" t="s">
        <v>1475</v>
      </c>
      <c r="G47" s="71" t="s">
        <v>1477</v>
      </c>
      <c r="H47" s="141">
        <v>216940</v>
      </c>
      <c r="I47" s="141">
        <v>57170</v>
      </c>
      <c r="J47" s="141">
        <v>8776</v>
      </c>
      <c r="K47" s="141">
        <v>23615</v>
      </c>
    </row>
    <row r="48" spans="2:11" ht="50.25" customHeight="1" x14ac:dyDescent="0.2">
      <c r="B48" s="138" t="s">
        <v>1395</v>
      </c>
      <c r="C48" s="139" t="s">
        <v>1470</v>
      </c>
      <c r="D48" s="135">
        <v>7740</v>
      </c>
      <c r="E48" s="140">
        <v>114</v>
      </c>
      <c r="F48" s="73" t="s">
        <v>1475</v>
      </c>
      <c r="G48" s="71" t="s">
        <v>1478</v>
      </c>
      <c r="H48" s="141">
        <v>99600</v>
      </c>
      <c r="I48" s="142">
        <v>32110</v>
      </c>
      <c r="J48" s="142">
        <v>6112</v>
      </c>
      <c r="K48" s="142">
        <v>16333</v>
      </c>
    </row>
    <row r="49" spans="2:11" ht="50.25" customHeight="1" x14ac:dyDescent="0.2">
      <c r="B49" s="138" t="s">
        <v>1479</v>
      </c>
      <c r="C49" s="139" t="s">
        <v>1480</v>
      </c>
      <c r="D49" s="135">
        <v>7564</v>
      </c>
      <c r="E49" s="140">
        <v>364</v>
      </c>
      <c r="F49" s="73" t="s">
        <v>1481</v>
      </c>
      <c r="G49" s="71" t="s">
        <v>1482</v>
      </c>
      <c r="H49" s="143">
        <v>1</v>
      </c>
      <c r="I49" s="144">
        <v>0.53</v>
      </c>
      <c r="J49" s="148">
        <v>0.33700000000000002</v>
      </c>
      <c r="K49" s="148">
        <v>0.40412999999999999</v>
      </c>
    </row>
    <row r="50" spans="2:11" ht="50.25" customHeight="1" x14ac:dyDescent="0.2">
      <c r="B50" s="138" t="s">
        <v>1483</v>
      </c>
      <c r="C50" s="139" t="s">
        <v>1484</v>
      </c>
      <c r="D50" s="135">
        <v>7741</v>
      </c>
      <c r="E50" s="140">
        <v>411</v>
      </c>
      <c r="F50" s="73" t="s">
        <v>1485</v>
      </c>
      <c r="G50" s="71" t="s">
        <v>1486</v>
      </c>
      <c r="H50" s="143">
        <v>1</v>
      </c>
      <c r="I50" s="144">
        <v>0.9</v>
      </c>
      <c r="J50" s="144">
        <v>0.75</v>
      </c>
      <c r="K50" s="144">
        <v>0.8</v>
      </c>
    </row>
    <row r="51" spans="2:11" ht="50.25" customHeight="1" x14ac:dyDescent="0.2">
      <c r="B51" s="138" t="s">
        <v>1483</v>
      </c>
      <c r="C51" s="139" t="s">
        <v>1484</v>
      </c>
      <c r="D51" s="135">
        <v>7741</v>
      </c>
      <c r="E51" s="140">
        <v>412</v>
      </c>
      <c r="F51" s="73" t="s">
        <v>1487</v>
      </c>
      <c r="G51" s="71" t="s">
        <v>1488</v>
      </c>
      <c r="H51" s="143">
        <v>1</v>
      </c>
      <c r="I51" s="142" t="s">
        <v>1489</v>
      </c>
      <c r="J51" s="144">
        <v>1</v>
      </c>
      <c r="K51" s="144">
        <v>1</v>
      </c>
    </row>
    <row r="52" spans="2:11" ht="50.25" customHeight="1" x14ac:dyDescent="0.2">
      <c r="B52" s="138" t="s">
        <v>1483</v>
      </c>
      <c r="C52" s="139" t="s">
        <v>1484</v>
      </c>
      <c r="D52" s="135">
        <v>7733</v>
      </c>
      <c r="E52" s="140">
        <v>481</v>
      </c>
      <c r="F52" s="73" t="s">
        <v>1490</v>
      </c>
      <c r="G52" s="71" t="s">
        <v>1491</v>
      </c>
      <c r="H52" s="141">
        <v>92</v>
      </c>
      <c r="I52" s="142">
        <v>92</v>
      </c>
      <c r="J52" s="142">
        <v>0</v>
      </c>
      <c r="K52" s="142">
        <v>0</v>
      </c>
    </row>
    <row r="53" spans="2:11" ht="50.25" customHeight="1" x14ac:dyDescent="0.2">
      <c r="B53" s="138" t="s">
        <v>1483</v>
      </c>
      <c r="C53" s="139" t="s">
        <v>1484</v>
      </c>
      <c r="D53" s="135">
        <v>7733</v>
      </c>
      <c r="E53" s="140">
        <v>484</v>
      </c>
      <c r="F53" s="73" t="s">
        <v>1492</v>
      </c>
      <c r="G53" s="71" t="s">
        <v>1493</v>
      </c>
      <c r="H53" s="143">
        <v>0.43</v>
      </c>
      <c r="I53" s="144">
        <v>0.36</v>
      </c>
      <c r="J53" s="144">
        <v>0.27</v>
      </c>
      <c r="K53" s="144">
        <v>0.31</v>
      </c>
    </row>
    <row r="54" spans="2:11" ht="50.25" customHeight="1" x14ac:dyDescent="0.2">
      <c r="B54" s="138" t="s">
        <v>1483</v>
      </c>
      <c r="C54" s="139" t="s">
        <v>1484</v>
      </c>
      <c r="D54" s="135">
        <v>7748</v>
      </c>
      <c r="E54" s="140">
        <v>513</v>
      </c>
      <c r="F54" s="73" t="s">
        <v>1494</v>
      </c>
      <c r="G54" s="71" t="s">
        <v>1495</v>
      </c>
      <c r="H54" s="143">
        <v>1</v>
      </c>
      <c r="I54" s="144">
        <v>1</v>
      </c>
      <c r="J54" s="144">
        <v>0.64129999999999998</v>
      </c>
      <c r="K54" s="144">
        <v>0.746</v>
      </c>
    </row>
    <row r="55" spans="2:11" ht="50.25" customHeight="1" x14ac:dyDescent="0.2">
      <c r="B55" s="138" t="s">
        <v>1483</v>
      </c>
      <c r="C55" s="139" t="s">
        <v>1484</v>
      </c>
      <c r="D55" s="135">
        <v>7748</v>
      </c>
      <c r="E55" s="140">
        <v>519</v>
      </c>
      <c r="F55" s="73" t="s">
        <v>1496</v>
      </c>
      <c r="G55" s="71" t="s">
        <v>1497</v>
      </c>
      <c r="H55" s="143">
        <v>1</v>
      </c>
      <c r="I55" s="144">
        <v>1</v>
      </c>
      <c r="J55" s="144" t="s">
        <v>1498</v>
      </c>
      <c r="K55" s="144">
        <v>0.78300000000000003</v>
      </c>
    </row>
    <row r="56" spans="2:11" ht="50.25" customHeight="1" x14ac:dyDescent="0.2">
      <c r="B56" s="138" t="s">
        <v>1483</v>
      </c>
      <c r="C56" s="139" t="s">
        <v>1484</v>
      </c>
      <c r="D56" s="135">
        <v>7735</v>
      </c>
      <c r="E56" s="140">
        <v>545</v>
      </c>
      <c r="F56" s="73" t="s">
        <v>1499</v>
      </c>
      <c r="G56" s="71" t="s">
        <v>1500</v>
      </c>
      <c r="H56" s="141">
        <v>20</v>
      </c>
      <c r="I56" s="142">
        <v>20</v>
      </c>
      <c r="J56" s="142">
        <v>20</v>
      </c>
      <c r="K56" s="142">
        <v>20</v>
      </c>
    </row>
    <row r="57" spans="2:11" ht="50.25" customHeight="1" x14ac:dyDescent="0.2">
      <c r="B57" s="138" t="s">
        <v>1483</v>
      </c>
      <c r="C57" s="139" t="s">
        <v>1484</v>
      </c>
      <c r="D57" s="151">
        <v>7735</v>
      </c>
      <c r="E57" s="152">
        <v>546</v>
      </c>
      <c r="F57" s="72" t="s">
        <v>1501</v>
      </c>
      <c r="G57" s="71" t="s">
        <v>1502</v>
      </c>
      <c r="H57" s="153">
        <v>1</v>
      </c>
      <c r="I57" s="154">
        <v>0.25</v>
      </c>
      <c r="J57" s="154">
        <v>0</v>
      </c>
      <c r="K57" s="142">
        <v>0.09</v>
      </c>
    </row>
  </sheetData>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B3CB-B52B-4ABD-879E-4AD0F89DEAF0}">
  <sheetPr>
    <tabColor theme="0" tint="-0.14999847407452621"/>
  </sheetPr>
  <dimension ref="A1:L120"/>
  <sheetViews>
    <sheetView showGridLines="0" topLeftCell="C5" zoomScale="60" zoomScaleNormal="60" workbookViewId="0">
      <pane xSplit="3" ySplit="3" topLeftCell="F8" activePane="bottomRight" state="frozen"/>
      <selection pane="topRight"/>
      <selection pane="bottomLeft"/>
      <selection pane="bottomRight"/>
    </sheetView>
  </sheetViews>
  <sheetFormatPr baseColWidth="10" defaultColWidth="11.42578125" defaultRowHeight="18.75" x14ac:dyDescent="0.3"/>
  <cols>
    <col min="1" max="1" width="3.140625" style="43" customWidth="1"/>
    <col min="2" max="2" width="17.140625" style="44" customWidth="1"/>
    <col min="3" max="3" width="50.85546875" style="45" customWidth="1"/>
    <col min="4" max="4" width="66" style="45" customWidth="1"/>
    <col min="5" max="5" width="14.42578125" style="44" bestFit="1" customWidth="1"/>
    <col min="6" max="6" width="53.7109375" style="45" customWidth="1"/>
    <col min="7" max="7" width="25.42578125" style="44" customWidth="1"/>
    <col min="8" max="8" width="16.42578125" style="44" bestFit="1" customWidth="1"/>
    <col min="9" max="9" width="26.28515625" style="44" customWidth="1"/>
    <col min="10" max="12" width="22.42578125" style="68" bestFit="1" customWidth="1"/>
    <col min="13" max="16384" width="11.42578125" style="44"/>
  </cols>
  <sheetData>
    <row r="1" spans="1:12" ht="39.75" customHeight="1" x14ac:dyDescent="0.3">
      <c r="J1"/>
      <c r="K1"/>
      <c r="L1"/>
    </row>
    <row r="2" spans="1:12" customFormat="1" ht="27" customHeight="1" x14ac:dyDescent="0.3">
      <c r="A2" s="43"/>
      <c r="B2" s="216"/>
      <c r="C2" s="217" t="s">
        <v>1503</v>
      </c>
      <c r="D2" s="217"/>
      <c r="E2" s="217"/>
      <c r="F2" s="217"/>
      <c r="G2" s="217"/>
      <c r="H2" s="217"/>
      <c r="I2" s="217"/>
      <c r="J2" s="217"/>
      <c r="K2" s="217"/>
      <c r="L2" s="217"/>
    </row>
    <row r="3" spans="1:12" customFormat="1" ht="27" customHeight="1" x14ac:dyDescent="0.3">
      <c r="A3" s="43"/>
      <c r="B3" s="216"/>
      <c r="C3" s="217"/>
      <c r="D3" s="217"/>
      <c r="E3" s="217"/>
      <c r="F3" s="217"/>
      <c r="G3" s="217"/>
      <c r="H3" s="217"/>
      <c r="I3" s="217"/>
      <c r="J3" s="217"/>
      <c r="K3" s="217"/>
      <c r="L3" s="217"/>
    </row>
    <row r="4" spans="1:12" customFormat="1" ht="27" customHeight="1" x14ac:dyDescent="0.3">
      <c r="A4" s="43"/>
      <c r="B4" s="216"/>
      <c r="C4" s="217"/>
      <c r="D4" s="217"/>
      <c r="E4" s="217"/>
      <c r="F4" s="217"/>
      <c r="G4" s="217"/>
      <c r="H4" s="217"/>
      <c r="I4" s="217"/>
      <c r="J4" s="217"/>
      <c r="K4" s="217"/>
      <c r="L4" s="217"/>
    </row>
    <row r="5" spans="1:12" customFormat="1" ht="27" customHeight="1" x14ac:dyDescent="0.3">
      <c r="A5" s="43"/>
      <c r="B5" s="216"/>
      <c r="C5" s="217"/>
      <c r="D5" s="217"/>
      <c r="E5" s="217"/>
      <c r="F5" s="217"/>
      <c r="G5" s="217"/>
      <c r="H5" s="217"/>
      <c r="I5" s="217"/>
      <c r="J5" s="217"/>
      <c r="K5" s="217"/>
      <c r="L5" s="217"/>
    </row>
    <row r="6" spans="1:12" x14ac:dyDescent="0.3">
      <c r="J6"/>
      <c r="K6"/>
      <c r="L6"/>
    </row>
    <row r="7" spans="1:12" ht="52.5" customHeight="1" x14ac:dyDescent="0.3">
      <c r="B7" s="46" t="s">
        <v>1504</v>
      </c>
      <c r="C7" s="46" t="s">
        <v>1505</v>
      </c>
      <c r="D7" s="46" t="s">
        <v>1506</v>
      </c>
      <c r="E7" s="46" t="s">
        <v>1507</v>
      </c>
      <c r="F7" s="46" t="s">
        <v>1508</v>
      </c>
      <c r="G7" s="46" t="s">
        <v>1509</v>
      </c>
      <c r="H7" s="46" t="s">
        <v>1510</v>
      </c>
      <c r="I7" s="46" t="s">
        <v>1511</v>
      </c>
      <c r="J7" s="46" t="s">
        <v>1512</v>
      </c>
      <c r="K7" s="94" t="s">
        <v>1513</v>
      </c>
      <c r="L7" s="94" t="s">
        <v>1514</v>
      </c>
    </row>
    <row r="8" spans="1:12" ht="58.5" x14ac:dyDescent="0.3">
      <c r="A8" s="47"/>
      <c r="B8" s="116">
        <v>7564</v>
      </c>
      <c r="C8" s="117" t="s">
        <v>27</v>
      </c>
      <c r="D8" s="117" t="s">
        <v>1515</v>
      </c>
      <c r="E8" s="118">
        <v>1</v>
      </c>
      <c r="F8" s="117" t="s">
        <v>1516</v>
      </c>
      <c r="G8" s="116" t="s">
        <v>1517</v>
      </c>
      <c r="H8" s="116" t="s">
        <v>60</v>
      </c>
      <c r="I8" s="48">
        <v>1</v>
      </c>
      <c r="J8" s="95">
        <v>0.53</v>
      </c>
      <c r="K8" s="49">
        <v>0.34</v>
      </c>
      <c r="L8" s="49">
        <v>0.4</v>
      </c>
    </row>
    <row r="9" spans="1:12" ht="44.25" x14ac:dyDescent="0.3">
      <c r="B9" s="119">
        <v>7564</v>
      </c>
      <c r="C9" s="120" t="s">
        <v>27</v>
      </c>
      <c r="D9" s="120" t="s">
        <v>1515</v>
      </c>
      <c r="E9" s="121">
        <v>2</v>
      </c>
      <c r="F9" s="120" t="s">
        <v>1518</v>
      </c>
      <c r="G9" s="119" t="s">
        <v>1517</v>
      </c>
      <c r="H9" s="119" t="s">
        <v>60</v>
      </c>
      <c r="I9" s="50">
        <v>1</v>
      </c>
      <c r="J9" s="51">
        <v>0.95</v>
      </c>
      <c r="K9" s="51">
        <v>0.87</v>
      </c>
      <c r="L9" s="97">
        <v>0.89500000000000002</v>
      </c>
    </row>
    <row r="10" spans="1:12" ht="50.1" customHeight="1" x14ac:dyDescent="0.3">
      <c r="B10" s="116">
        <v>7565</v>
      </c>
      <c r="C10" s="117" t="s">
        <v>71</v>
      </c>
      <c r="D10" s="117" t="s">
        <v>1519</v>
      </c>
      <c r="E10" s="118">
        <v>1</v>
      </c>
      <c r="F10" s="117" t="s">
        <v>1520</v>
      </c>
      <c r="G10" s="116" t="s">
        <v>1521</v>
      </c>
      <c r="H10" s="116" t="s">
        <v>45</v>
      </c>
      <c r="I10" s="48">
        <v>3</v>
      </c>
      <c r="J10" s="49" t="s">
        <v>1522</v>
      </c>
      <c r="K10" s="49" t="s">
        <v>1523</v>
      </c>
      <c r="L10" s="49" t="s">
        <v>1523</v>
      </c>
    </row>
    <row r="11" spans="1:12" ht="50.1" customHeight="1" x14ac:dyDescent="0.3">
      <c r="B11" s="119">
        <v>7565</v>
      </c>
      <c r="C11" s="120" t="s">
        <v>71</v>
      </c>
      <c r="D11" s="120" t="s">
        <v>1519</v>
      </c>
      <c r="E11" s="121">
        <v>2</v>
      </c>
      <c r="F11" s="120" t="s">
        <v>1524</v>
      </c>
      <c r="G11" s="119" t="s">
        <v>1521</v>
      </c>
      <c r="H11" s="119" t="s">
        <v>45</v>
      </c>
      <c r="I11" s="52">
        <v>1</v>
      </c>
      <c r="J11" s="49">
        <v>1</v>
      </c>
      <c r="K11" s="49">
        <v>0</v>
      </c>
      <c r="L11" s="49" t="s">
        <v>1525</v>
      </c>
    </row>
    <row r="12" spans="1:12" ht="50.1" customHeight="1" x14ac:dyDescent="0.3">
      <c r="B12" s="116">
        <v>7565</v>
      </c>
      <c r="C12" s="117" t="s">
        <v>71</v>
      </c>
      <c r="D12" s="117" t="s">
        <v>1519</v>
      </c>
      <c r="E12" s="118">
        <v>3</v>
      </c>
      <c r="F12" s="117" t="s">
        <v>1526</v>
      </c>
      <c r="G12" s="116" t="s">
        <v>1521</v>
      </c>
      <c r="H12" s="116" t="s">
        <v>45</v>
      </c>
      <c r="I12" s="48">
        <v>6</v>
      </c>
      <c r="J12" s="49" t="s">
        <v>1522</v>
      </c>
      <c r="K12" s="49" t="s">
        <v>1523</v>
      </c>
      <c r="L12" s="49" t="s">
        <v>1523</v>
      </c>
    </row>
    <row r="13" spans="1:12" ht="50.1" customHeight="1" x14ac:dyDescent="0.3">
      <c r="B13" s="119">
        <v>7565</v>
      </c>
      <c r="C13" s="120" t="s">
        <v>71</v>
      </c>
      <c r="D13" s="120" t="s">
        <v>1519</v>
      </c>
      <c r="E13" s="121">
        <v>4</v>
      </c>
      <c r="F13" s="120" t="s">
        <v>1527</v>
      </c>
      <c r="G13" s="119" t="s">
        <v>1521</v>
      </c>
      <c r="H13" s="119" t="s">
        <v>45</v>
      </c>
      <c r="I13" s="52">
        <v>1</v>
      </c>
      <c r="J13" s="49">
        <v>1</v>
      </c>
      <c r="K13" s="49">
        <v>0</v>
      </c>
      <c r="L13" s="49">
        <v>0</v>
      </c>
    </row>
    <row r="14" spans="1:12" ht="50.1" customHeight="1" x14ac:dyDescent="0.3">
      <c r="B14" s="116">
        <v>7565</v>
      </c>
      <c r="C14" s="117" t="s">
        <v>71</v>
      </c>
      <c r="D14" s="117" t="s">
        <v>1519</v>
      </c>
      <c r="E14" s="118">
        <v>5</v>
      </c>
      <c r="F14" s="117" t="s">
        <v>1528</v>
      </c>
      <c r="G14" s="116" t="s">
        <v>1521</v>
      </c>
      <c r="H14" s="116" t="s">
        <v>45</v>
      </c>
      <c r="I14" s="48">
        <v>6</v>
      </c>
      <c r="J14" s="49">
        <v>2</v>
      </c>
      <c r="K14" s="49">
        <v>0</v>
      </c>
      <c r="L14" s="49">
        <v>1</v>
      </c>
    </row>
    <row r="15" spans="1:12" ht="96" customHeight="1" x14ac:dyDescent="0.3">
      <c r="B15" s="119">
        <v>7565</v>
      </c>
      <c r="C15" s="120" t="s">
        <v>71</v>
      </c>
      <c r="D15" s="120" t="s">
        <v>1519</v>
      </c>
      <c r="E15" s="121">
        <v>6</v>
      </c>
      <c r="F15" s="120" t="s">
        <v>1529</v>
      </c>
      <c r="G15" s="119" t="s">
        <v>1521</v>
      </c>
      <c r="H15" s="53" t="s">
        <v>30</v>
      </c>
      <c r="I15" s="50">
        <v>1</v>
      </c>
      <c r="J15" s="51">
        <v>1</v>
      </c>
      <c r="K15" s="51">
        <v>0</v>
      </c>
      <c r="L15" s="97">
        <v>0.66700000000000004</v>
      </c>
    </row>
    <row r="16" spans="1:12" ht="50.1" customHeight="1" x14ac:dyDescent="0.3">
      <c r="B16" s="116">
        <v>7565</v>
      </c>
      <c r="C16" s="117" t="s">
        <v>71</v>
      </c>
      <c r="D16" s="117" t="s">
        <v>1519</v>
      </c>
      <c r="E16" s="118">
        <v>7</v>
      </c>
      <c r="F16" s="117" t="s">
        <v>1530</v>
      </c>
      <c r="G16" s="116" t="s">
        <v>1521</v>
      </c>
      <c r="H16" s="116" t="s">
        <v>30</v>
      </c>
      <c r="I16" s="54">
        <v>0.6</v>
      </c>
      <c r="J16" s="51">
        <v>0.6</v>
      </c>
      <c r="K16" s="96">
        <v>0.14199999999999999</v>
      </c>
      <c r="L16" s="96">
        <v>0.25900000000000001</v>
      </c>
    </row>
    <row r="17" spans="2:12" ht="50.1" customHeight="1" x14ac:dyDescent="0.3">
      <c r="B17" s="119">
        <v>7565</v>
      </c>
      <c r="C17" s="120" t="s">
        <v>71</v>
      </c>
      <c r="D17" s="120" t="s">
        <v>1519</v>
      </c>
      <c r="E17" s="121">
        <v>8</v>
      </c>
      <c r="F17" s="120" t="s">
        <v>1531</v>
      </c>
      <c r="G17" s="119" t="s">
        <v>1521</v>
      </c>
      <c r="H17" s="119" t="s">
        <v>45</v>
      </c>
      <c r="I17" s="50">
        <v>1</v>
      </c>
      <c r="J17" s="51">
        <v>0.25</v>
      </c>
      <c r="K17" s="51">
        <v>0</v>
      </c>
      <c r="L17" s="97">
        <v>0.23699999999999999</v>
      </c>
    </row>
    <row r="18" spans="2:12" ht="50.1" customHeight="1" x14ac:dyDescent="0.3">
      <c r="B18" s="116">
        <v>7565</v>
      </c>
      <c r="C18" s="117" t="s">
        <v>71</v>
      </c>
      <c r="D18" s="117" t="s">
        <v>1519</v>
      </c>
      <c r="E18" s="118">
        <v>9</v>
      </c>
      <c r="F18" s="117" t="s">
        <v>1532</v>
      </c>
      <c r="G18" s="116" t="s">
        <v>1521</v>
      </c>
      <c r="H18" s="116" t="s">
        <v>45</v>
      </c>
      <c r="I18" s="48">
        <v>10</v>
      </c>
      <c r="J18" s="49">
        <v>2</v>
      </c>
      <c r="K18" s="49">
        <v>0</v>
      </c>
      <c r="L18" s="161">
        <v>2</v>
      </c>
    </row>
    <row r="19" spans="2:12" ht="69.75" customHeight="1" x14ac:dyDescent="0.3">
      <c r="B19" s="119">
        <v>7565</v>
      </c>
      <c r="C19" s="120" t="s">
        <v>71</v>
      </c>
      <c r="D19" s="120" t="s">
        <v>1519</v>
      </c>
      <c r="E19" s="121">
        <v>11</v>
      </c>
      <c r="F19" s="120" t="s">
        <v>1533</v>
      </c>
      <c r="G19" s="119" t="s">
        <v>1521</v>
      </c>
      <c r="H19" s="119" t="s">
        <v>45</v>
      </c>
      <c r="I19" s="50">
        <v>1</v>
      </c>
      <c r="J19" s="51">
        <v>0.25</v>
      </c>
      <c r="K19" s="96">
        <v>2.5000000000000001E-2</v>
      </c>
      <c r="L19" s="96">
        <v>2.5000000000000001E-2</v>
      </c>
    </row>
    <row r="20" spans="2:12" ht="50.1" customHeight="1" x14ac:dyDescent="0.3">
      <c r="B20" s="116">
        <v>7565</v>
      </c>
      <c r="C20" s="117" t="s">
        <v>71</v>
      </c>
      <c r="D20" s="117" t="s">
        <v>1519</v>
      </c>
      <c r="E20" s="118">
        <v>12</v>
      </c>
      <c r="F20" s="117" t="s">
        <v>1534</v>
      </c>
      <c r="G20" s="116" t="s">
        <v>1521</v>
      </c>
      <c r="H20" s="116" t="s">
        <v>45</v>
      </c>
      <c r="I20" s="54">
        <v>1</v>
      </c>
      <c r="J20" s="51">
        <v>0.11</v>
      </c>
      <c r="K20" s="97">
        <v>2.75E-2</v>
      </c>
      <c r="L20" s="97">
        <v>5.5E-2</v>
      </c>
    </row>
    <row r="21" spans="2:12" ht="50.1" customHeight="1" x14ac:dyDescent="0.3">
      <c r="B21" s="119">
        <v>7730</v>
      </c>
      <c r="C21" s="120" t="s">
        <v>56</v>
      </c>
      <c r="D21" s="120" t="s">
        <v>1535</v>
      </c>
      <c r="E21" s="121">
        <v>1</v>
      </c>
      <c r="F21" s="120" t="s">
        <v>1536</v>
      </c>
      <c r="G21" s="119" t="s">
        <v>1517</v>
      </c>
      <c r="H21" s="119" t="s">
        <v>45</v>
      </c>
      <c r="I21" s="52">
        <v>1</v>
      </c>
      <c r="J21" s="95">
        <v>0.2</v>
      </c>
      <c r="K21" s="95">
        <v>0.05</v>
      </c>
      <c r="L21" s="95">
        <v>0.1</v>
      </c>
    </row>
    <row r="22" spans="2:12" ht="50.1" customHeight="1" x14ac:dyDescent="0.3">
      <c r="B22" s="116">
        <v>7730</v>
      </c>
      <c r="C22" s="117" t="s">
        <v>56</v>
      </c>
      <c r="D22" s="117" t="s">
        <v>1535</v>
      </c>
      <c r="E22" s="118">
        <v>2</v>
      </c>
      <c r="F22" s="117" t="s">
        <v>1537</v>
      </c>
      <c r="G22" s="116" t="s">
        <v>1538</v>
      </c>
      <c r="H22" s="116" t="s">
        <v>45</v>
      </c>
      <c r="I22" s="48">
        <v>16</v>
      </c>
      <c r="J22" s="98">
        <v>3</v>
      </c>
      <c r="K22" s="98">
        <v>0</v>
      </c>
      <c r="L22" s="95">
        <v>1</v>
      </c>
    </row>
    <row r="23" spans="2:12" ht="50.1" customHeight="1" x14ac:dyDescent="0.3">
      <c r="B23" s="119">
        <v>7730</v>
      </c>
      <c r="C23" s="120" t="s">
        <v>56</v>
      </c>
      <c r="D23" s="120" t="s">
        <v>1535</v>
      </c>
      <c r="E23" s="121">
        <v>3</v>
      </c>
      <c r="F23" s="120" t="s">
        <v>1539</v>
      </c>
      <c r="G23" s="119" t="s">
        <v>1517</v>
      </c>
      <c r="H23" s="119" t="s">
        <v>45</v>
      </c>
      <c r="I23" s="122">
        <v>65.150999999999996</v>
      </c>
      <c r="J23" s="98">
        <v>13952</v>
      </c>
      <c r="K23" s="98">
        <v>3354</v>
      </c>
      <c r="L23" s="98">
        <v>6113</v>
      </c>
    </row>
    <row r="24" spans="2:12" ht="50.1" customHeight="1" x14ac:dyDescent="0.3">
      <c r="B24" s="116">
        <v>7733</v>
      </c>
      <c r="C24" s="117" t="s">
        <v>70</v>
      </c>
      <c r="D24" s="117" t="s">
        <v>1540</v>
      </c>
      <c r="E24" s="118">
        <v>1</v>
      </c>
      <c r="F24" s="117" t="s">
        <v>1541</v>
      </c>
      <c r="G24" s="116" t="s">
        <v>1517</v>
      </c>
      <c r="H24" s="116" t="s">
        <v>60</v>
      </c>
      <c r="I24" s="55">
        <v>0.43</v>
      </c>
      <c r="J24" s="51">
        <v>0.36</v>
      </c>
      <c r="K24" s="51">
        <v>0.27</v>
      </c>
      <c r="L24" s="51">
        <v>0.31</v>
      </c>
    </row>
    <row r="25" spans="2:12" ht="50.1" customHeight="1" x14ac:dyDescent="0.3">
      <c r="B25" s="119">
        <v>7733</v>
      </c>
      <c r="C25" s="120" t="s">
        <v>70</v>
      </c>
      <c r="D25" s="120" t="s">
        <v>1540</v>
      </c>
      <c r="E25" s="121">
        <v>2</v>
      </c>
      <c r="F25" s="120" t="s">
        <v>1542</v>
      </c>
      <c r="G25" s="119" t="s">
        <v>1517</v>
      </c>
      <c r="H25" s="119" t="s">
        <v>30</v>
      </c>
      <c r="I25" s="123">
        <v>1</v>
      </c>
      <c r="J25" s="51">
        <v>1</v>
      </c>
      <c r="K25" s="51">
        <v>0.25</v>
      </c>
      <c r="L25" s="51">
        <v>0.5</v>
      </c>
    </row>
    <row r="26" spans="2:12" ht="50.1" customHeight="1" x14ac:dyDescent="0.3">
      <c r="B26" s="116">
        <v>7733</v>
      </c>
      <c r="C26" s="117" t="s">
        <v>70</v>
      </c>
      <c r="D26" s="117" t="s">
        <v>1540</v>
      </c>
      <c r="E26" s="118">
        <v>3</v>
      </c>
      <c r="F26" s="117" t="s">
        <v>1543</v>
      </c>
      <c r="G26" s="116" t="s">
        <v>1517</v>
      </c>
      <c r="H26" s="116" t="s">
        <v>30</v>
      </c>
      <c r="I26" s="123">
        <v>1</v>
      </c>
      <c r="J26" s="51">
        <v>1</v>
      </c>
      <c r="K26" s="51">
        <v>0.17</v>
      </c>
      <c r="L26" s="51">
        <v>0.46</v>
      </c>
    </row>
    <row r="27" spans="2:12" ht="50.1" customHeight="1" x14ac:dyDescent="0.3">
      <c r="B27" s="119">
        <v>7733</v>
      </c>
      <c r="C27" s="120" t="s">
        <v>70</v>
      </c>
      <c r="D27" s="120" t="s">
        <v>1540</v>
      </c>
      <c r="E27" s="121">
        <v>4</v>
      </c>
      <c r="F27" s="120" t="s">
        <v>1544</v>
      </c>
      <c r="G27" s="119" t="s">
        <v>1517</v>
      </c>
      <c r="H27" s="119" t="s">
        <v>30</v>
      </c>
      <c r="I27" s="123">
        <v>1</v>
      </c>
      <c r="J27" s="51">
        <v>1</v>
      </c>
      <c r="K27" s="51">
        <v>0.45</v>
      </c>
      <c r="L27" s="51">
        <v>0.48</v>
      </c>
    </row>
    <row r="28" spans="2:12" ht="50.1" customHeight="1" x14ac:dyDescent="0.3">
      <c r="B28" s="116">
        <v>7735</v>
      </c>
      <c r="C28" s="117" t="s">
        <v>83</v>
      </c>
      <c r="D28" s="117" t="s">
        <v>1545</v>
      </c>
      <c r="E28" s="118">
        <v>1</v>
      </c>
      <c r="F28" s="117" t="s">
        <v>1546</v>
      </c>
      <c r="G28" s="116" t="s">
        <v>1517</v>
      </c>
      <c r="H28" s="116" t="s">
        <v>45</v>
      </c>
      <c r="I28" s="48">
        <v>1</v>
      </c>
      <c r="J28" s="49">
        <v>0.25</v>
      </c>
      <c r="K28" s="49">
        <v>0.06</v>
      </c>
      <c r="L28" s="49">
        <v>0.13</v>
      </c>
    </row>
    <row r="29" spans="2:12" ht="50.1" customHeight="1" x14ac:dyDescent="0.3">
      <c r="B29" s="119">
        <v>7735</v>
      </c>
      <c r="C29" s="120" t="s">
        <v>83</v>
      </c>
      <c r="D29" s="120" t="s">
        <v>1545</v>
      </c>
      <c r="E29" s="121">
        <v>2</v>
      </c>
      <c r="F29" s="120" t="s">
        <v>1547</v>
      </c>
      <c r="G29" s="119" t="s">
        <v>1548</v>
      </c>
      <c r="H29" s="119" t="s">
        <v>60</v>
      </c>
      <c r="I29" s="52">
        <v>100</v>
      </c>
      <c r="J29" s="49">
        <v>100</v>
      </c>
      <c r="K29" s="49">
        <v>35</v>
      </c>
      <c r="L29" s="49">
        <v>35</v>
      </c>
    </row>
    <row r="30" spans="2:12" ht="50.1" customHeight="1" x14ac:dyDescent="0.3">
      <c r="B30" s="116">
        <v>7735</v>
      </c>
      <c r="C30" s="117" t="s">
        <v>83</v>
      </c>
      <c r="D30" s="117" t="s">
        <v>1545</v>
      </c>
      <c r="E30" s="118">
        <v>3</v>
      </c>
      <c r="F30" s="117" t="s">
        <v>1549</v>
      </c>
      <c r="G30" s="116" t="s">
        <v>1517</v>
      </c>
      <c r="H30" s="116" t="s">
        <v>45</v>
      </c>
      <c r="I30" s="48">
        <v>1</v>
      </c>
      <c r="J30" s="49">
        <v>0.25</v>
      </c>
      <c r="K30" s="49">
        <v>0.06</v>
      </c>
      <c r="L30" s="49">
        <v>0.09</v>
      </c>
    </row>
    <row r="31" spans="2:12" ht="50.1" customHeight="1" x14ac:dyDescent="0.3">
      <c r="B31" s="119">
        <v>7735</v>
      </c>
      <c r="C31" s="120" t="s">
        <v>83</v>
      </c>
      <c r="D31" s="120" t="s">
        <v>1545</v>
      </c>
      <c r="E31" s="121">
        <v>4</v>
      </c>
      <c r="F31" s="124" t="s">
        <v>1550</v>
      </c>
      <c r="G31" s="119" t="s">
        <v>1517</v>
      </c>
      <c r="H31" s="119" t="s">
        <v>45</v>
      </c>
      <c r="I31" s="52">
        <v>280000</v>
      </c>
      <c r="J31" s="56">
        <v>66790</v>
      </c>
      <c r="K31" s="56">
        <v>12573</v>
      </c>
      <c r="L31" s="56">
        <v>31992</v>
      </c>
    </row>
    <row r="32" spans="2:12" ht="70.5" customHeight="1" x14ac:dyDescent="0.3">
      <c r="B32" s="116">
        <v>7735</v>
      </c>
      <c r="C32" s="117" t="s">
        <v>83</v>
      </c>
      <c r="D32" s="117" t="s">
        <v>1545</v>
      </c>
      <c r="E32" s="118">
        <v>5</v>
      </c>
      <c r="F32" s="117" t="s">
        <v>1551</v>
      </c>
      <c r="G32" s="116" t="s">
        <v>1517</v>
      </c>
      <c r="H32" s="116" t="s">
        <v>30</v>
      </c>
      <c r="I32" s="48">
        <v>20</v>
      </c>
      <c r="J32" s="49">
        <v>20</v>
      </c>
      <c r="K32" s="49">
        <v>20</v>
      </c>
      <c r="L32" s="49">
        <v>20</v>
      </c>
    </row>
    <row r="33" spans="2:12" ht="50.1" customHeight="1" x14ac:dyDescent="0.3">
      <c r="B33" s="119">
        <v>7740</v>
      </c>
      <c r="C33" s="120" t="s">
        <v>95</v>
      </c>
      <c r="D33" s="120" t="s">
        <v>1552</v>
      </c>
      <c r="E33" s="121">
        <v>1</v>
      </c>
      <c r="F33" s="120" t="s">
        <v>1553</v>
      </c>
      <c r="G33" s="119" t="s">
        <v>1517</v>
      </c>
      <c r="H33" s="119" t="s">
        <v>45</v>
      </c>
      <c r="I33" s="52">
        <v>1</v>
      </c>
      <c r="J33" s="49">
        <v>0.25</v>
      </c>
      <c r="K33" s="49">
        <v>5.0999999999999997E-2</v>
      </c>
      <c r="L33" s="49">
        <v>0.11</v>
      </c>
    </row>
    <row r="34" spans="2:12" ht="50.1" customHeight="1" x14ac:dyDescent="0.3">
      <c r="B34" s="116">
        <v>7740</v>
      </c>
      <c r="C34" s="117" t="s">
        <v>95</v>
      </c>
      <c r="D34" s="117" t="s">
        <v>1552</v>
      </c>
      <c r="E34" s="118">
        <v>2</v>
      </c>
      <c r="F34" s="117" t="s">
        <v>1554</v>
      </c>
      <c r="G34" s="116" t="s">
        <v>1517</v>
      </c>
      <c r="H34" s="116" t="s">
        <v>45</v>
      </c>
      <c r="I34" s="48">
        <v>1</v>
      </c>
      <c r="J34" s="49">
        <v>0.25</v>
      </c>
      <c r="K34" s="49">
        <v>4.5999999999999999E-2</v>
      </c>
      <c r="L34" s="49">
        <v>0.13</v>
      </c>
    </row>
    <row r="35" spans="2:12" ht="50.1" customHeight="1" x14ac:dyDescent="0.3">
      <c r="B35" s="119">
        <v>7740</v>
      </c>
      <c r="C35" s="120" t="s">
        <v>95</v>
      </c>
      <c r="D35" s="120" t="s">
        <v>1552</v>
      </c>
      <c r="E35" s="121">
        <v>3</v>
      </c>
      <c r="F35" s="57" t="s">
        <v>1555</v>
      </c>
      <c r="G35" s="119" t="s">
        <v>1517</v>
      </c>
      <c r="H35" s="119" t="s">
        <v>45</v>
      </c>
      <c r="I35" s="52">
        <v>27538</v>
      </c>
      <c r="J35" s="49">
        <v>9300</v>
      </c>
      <c r="K35" s="49">
        <v>13</v>
      </c>
      <c r="L35" s="49">
        <v>13</v>
      </c>
    </row>
    <row r="36" spans="2:12" ht="50.1" customHeight="1" x14ac:dyDescent="0.3">
      <c r="B36" s="116">
        <v>7740</v>
      </c>
      <c r="C36" s="117" t="s">
        <v>95</v>
      </c>
      <c r="D36" s="117" t="s">
        <v>1552</v>
      </c>
      <c r="E36" s="118">
        <v>4</v>
      </c>
      <c r="F36" s="117" t="s">
        <v>1556</v>
      </c>
      <c r="G36" s="116" t="s">
        <v>1517</v>
      </c>
      <c r="H36" s="116" t="s">
        <v>45</v>
      </c>
      <c r="I36" s="54">
        <v>1</v>
      </c>
      <c r="J36" s="97">
        <v>0.26</v>
      </c>
      <c r="K36" s="97">
        <v>3.95E-2</v>
      </c>
      <c r="L36" s="51">
        <v>0.107</v>
      </c>
    </row>
    <row r="37" spans="2:12" ht="50.1" customHeight="1" x14ac:dyDescent="0.3">
      <c r="B37" s="119">
        <v>7740</v>
      </c>
      <c r="C37" s="120" t="s">
        <v>95</v>
      </c>
      <c r="D37" s="120" t="s">
        <v>1552</v>
      </c>
      <c r="E37" s="121">
        <v>5</v>
      </c>
      <c r="F37" s="120" t="s">
        <v>1557</v>
      </c>
      <c r="G37" s="119" t="s">
        <v>1517</v>
      </c>
      <c r="H37" s="119" t="s">
        <v>30</v>
      </c>
      <c r="I37" s="125">
        <v>1</v>
      </c>
      <c r="J37" s="51">
        <v>1</v>
      </c>
      <c r="K37" s="51">
        <v>1</v>
      </c>
      <c r="L37" s="51">
        <v>1</v>
      </c>
    </row>
    <row r="38" spans="2:12" ht="50.1" customHeight="1" x14ac:dyDescent="0.3">
      <c r="B38" s="116">
        <v>7741</v>
      </c>
      <c r="C38" s="117" t="s">
        <v>106</v>
      </c>
      <c r="D38" s="117" t="s">
        <v>1558</v>
      </c>
      <c r="E38" s="118">
        <v>1</v>
      </c>
      <c r="F38" s="117" t="s">
        <v>1559</v>
      </c>
      <c r="G38" s="116" t="s">
        <v>1517</v>
      </c>
      <c r="H38" s="116" t="s">
        <v>30</v>
      </c>
      <c r="I38" s="126">
        <v>1</v>
      </c>
      <c r="J38" s="51">
        <v>1</v>
      </c>
      <c r="K38" s="51">
        <v>0.25</v>
      </c>
      <c r="L38" s="97">
        <v>0.49980000000000002</v>
      </c>
    </row>
    <row r="39" spans="2:12" ht="50.1" customHeight="1" x14ac:dyDescent="0.3">
      <c r="B39" s="119">
        <v>7741</v>
      </c>
      <c r="C39" s="120" t="s">
        <v>106</v>
      </c>
      <c r="D39" s="120" t="s">
        <v>1558</v>
      </c>
      <c r="E39" s="121">
        <v>2</v>
      </c>
      <c r="F39" s="120" t="s">
        <v>1560</v>
      </c>
      <c r="G39" s="119" t="s">
        <v>1517</v>
      </c>
      <c r="H39" s="119" t="s">
        <v>30</v>
      </c>
      <c r="I39" s="125">
        <v>1</v>
      </c>
      <c r="J39" s="51">
        <v>1</v>
      </c>
      <c r="K39" s="51">
        <v>0.25</v>
      </c>
      <c r="L39" s="51">
        <v>0.49980000000000002</v>
      </c>
    </row>
    <row r="40" spans="2:12" ht="50.1" customHeight="1" x14ac:dyDescent="0.3">
      <c r="B40" s="116">
        <v>7741</v>
      </c>
      <c r="C40" s="117" t="s">
        <v>106</v>
      </c>
      <c r="D40" s="117" t="s">
        <v>1558</v>
      </c>
      <c r="E40" s="118">
        <v>3</v>
      </c>
      <c r="F40" s="117" t="s">
        <v>1561</v>
      </c>
      <c r="G40" s="116" t="s">
        <v>1517</v>
      </c>
      <c r="H40" s="116" t="s">
        <v>60</v>
      </c>
      <c r="I40" s="48">
        <v>1</v>
      </c>
      <c r="J40" s="49">
        <v>0.9</v>
      </c>
      <c r="K40" s="49">
        <v>0.74</v>
      </c>
      <c r="L40" s="49">
        <v>0.79</v>
      </c>
    </row>
    <row r="41" spans="2:12" ht="50.1" customHeight="1" x14ac:dyDescent="0.3">
      <c r="B41" s="119">
        <v>7741</v>
      </c>
      <c r="C41" s="120" t="s">
        <v>106</v>
      </c>
      <c r="D41" s="120" t="s">
        <v>1558</v>
      </c>
      <c r="E41" s="121">
        <v>4</v>
      </c>
      <c r="F41" s="120" t="s">
        <v>1562</v>
      </c>
      <c r="G41" s="119" t="s">
        <v>1517</v>
      </c>
      <c r="H41" s="119" t="s">
        <v>60</v>
      </c>
      <c r="I41" s="52">
        <v>1</v>
      </c>
      <c r="J41" s="49">
        <v>0.9</v>
      </c>
      <c r="K41" s="49">
        <v>0.79</v>
      </c>
      <c r="L41" s="49">
        <v>0.82</v>
      </c>
    </row>
    <row r="42" spans="2:12" ht="50.1" customHeight="1" x14ac:dyDescent="0.3">
      <c r="B42" s="116">
        <v>7741</v>
      </c>
      <c r="C42" s="117" t="s">
        <v>106</v>
      </c>
      <c r="D42" s="117" t="s">
        <v>1558</v>
      </c>
      <c r="E42" s="118">
        <v>5</v>
      </c>
      <c r="F42" s="117" t="s">
        <v>1563</v>
      </c>
      <c r="G42" s="116" t="s">
        <v>1517</v>
      </c>
      <c r="H42" s="116" t="s">
        <v>30</v>
      </c>
      <c r="I42" s="126">
        <v>1</v>
      </c>
      <c r="J42" s="51">
        <v>1</v>
      </c>
      <c r="K42" s="51">
        <v>0.18329999999999999</v>
      </c>
      <c r="L42" s="97">
        <v>0.48180000000000001</v>
      </c>
    </row>
    <row r="43" spans="2:12" ht="50.1" customHeight="1" x14ac:dyDescent="0.3">
      <c r="B43" s="119">
        <v>7741</v>
      </c>
      <c r="C43" s="120" t="s">
        <v>106</v>
      </c>
      <c r="D43" s="120" t="s">
        <v>1558</v>
      </c>
      <c r="E43" s="121">
        <v>6</v>
      </c>
      <c r="F43" s="120" t="s">
        <v>1564</v>
      </c>
      <c r="G43" s="119" t="s">
        <v>1538</v>
      </c>
      <c r="H43" s="119" t="s">
        <v>30</v>
      </c>
      <c r="I43" s="125">
        <v>1</v>
      </c>
      <c r="J43" s="51">
        <v>1</v>
      </c>
      <c r="K43" s="51">
        <v>0.25</v>
      </c>
      <c r="L43" s="51">
        <v>0.5</v>
      </c>
    </row>
    <row r="44" spans="2:12" ht="50.1" customHeight="1" x14ac:dyDescent="0.3">
      <c r="B44" s="116">
        <v>7741</v>
      </c>
      <c r="C44" s="117" t="s">
        <v>106</v>
      </c>
      <c r="D44" s="117" t="s">
        <v>1558</v>
      </c>
      <c r="E44" s="118">
        <v>7</v>
      </c>
      <c r="F44" s="117" t="s">
        <v>1565</v>
      </c>
      <c r="G44" s="116" t="s">
        <v>1517</v>
      </c>
      <c r="H44" s="116" t="s">
        <v>45</v>
      </c>
      <c r="I44" s="48">
        <v>9</v>
      </c>
      <c r="J44" s="49">
        <v>2</v>
      </c>
      <c r="K44" s="49">
        <v>0</v>
      </c>
      <c r="L44" s="49">
        <v>1</v>
      </c>
    </row>
    <row r="45" spans="2:12" ht="50.1" customHeight="1" x14ac:dyDescent="0.3">
      <c r="B45" s="119">
        <v>7741</v>
      </c>
      <c r="C45" s="120" t="s">
        <v>106</v>
      </c>
      <c r="D45" s="120" t="s">
        <v>1558</v>
      </c>
      <c r="E45" s="121">
        <v>8</v>
      </c>
      <c r="F45" s="120" t="s">
        <v>1566</v>
      </c>
      <c r="G45" s="119" t="s">
        <v>1517</v>
      </c>
      <c r="H45" s="119" t="s">
        <v>30</v>
      </c>
      <c r="I45" s="125">
        <v>1</v>
      </c>
      <c r="J45" s="51">
        <v>1</v>
      </c>
      <c r="K45" s="51">
        <v>0.4</v>
      </c>
      <c r="L45" s="51">
        <v>0.6</v>
      </c>
    </row>
    <row r="46" spans="2:12" ht="117.75" customHeight="1" x14ac:dyDescent="0.3">
      <c r="B46" s="58">
        <v>7744</v>
      </c>
      <c r="C46" s="59" t="s">
        <v>337</v>
      </c>
      <c r="D46" s="59" t="s">
        <v>1567</v>
      </c>
      <c r="E46" s="60">
        <v>1</v>
      </c>
      <c r="F46" s="59" t="s">
        <v>1568</v>
      </c>
      <c r="G46" s="58" t="s">
        <v>1517</v>
      </c>
      <c r="H46" s="58" t="s">
        <v>60</v>
      </c>
      <c r="I46" s="61">
        <v>1</v>
      </c>
      <c r="J46" s="49">
        <v>0.85</v>
      </c>
      <c r="K46" s="49">
        <v>0.65</v>
      </c>
      <c r="L46" s="49">
        <v>0.73</v>
      </c>
    </row>
    <row r="47" spans="2:12" ht="117.75" customHeight="1" x14ac:dyDescent="0.3">
      <c r="B47" s="58">
        <v>7744</v>
      </c>
      <c r="C47" s="59" t="s">
        <v>337</v>
      </c>
      <c r="D47" s="59" t="s">
        <v>1567</v>
      </c>
      <c r="E47" s="60">
        <v>2</v>
      </c>
      <c r="F47" s="59" t="s">
        <v>1569</v>
      </c>
      <c r="G47" s="58" t="s">
        <v>1517</v>
      </c>
      <c r="H47" s="58" t="s">
        <v>30</v>
      </c>
      <c r="I47" s="61">
        <v>71000</v>
      </c>
      <c r="J47" s="49">
        <v>71000</v>
      </c>
      <c r="K47" s="49">
        <v>7934</v>
      </c>
      <c r="L47" s="49">
        <v>47759</v>
      </c>
    </row>
    <row r="48" spans="2:12" ht="83.25" customHeight="1" x14ac:dyDescent="0.3">
      <c r="B48" s="58">
        <v>7744</v>
      </c>
      <c r="C48" s="59" t="s">
        <v>337</v>
      </c>
      <c r="D48" s="59" t="s">
        <v>1567</v>
      </c>
      <c r="E48" s="60">
        <v>3</v>
      </c>
      <c r="F48" s="59" t="s">
        <v>1570</v>
      </c>
      <c r="G48" s="58" t="s">
        <v>1517</v>
      </c>
      <c r="H48" s="58" t="s">
        <v>60</v>
      </c>
      <c r="I48" s="61">
        <v>18500</v>
      </c>
      <c r="J48" s="49">
        <v>17500</v>
      </c>
      <c r="K48" s="49">
        <v>16376</v>
      </c>
      <c r="L48" s="49">
        <v>17232</v>
      </c>
    </row>
    <row r="49" spans="2:12" ht="80.25" customHeight="1" x14ac:dyDescent="0.3">
      <c r="B49" s="119">
        <v>7744</v>
      </c>
      <c r="C49" s="59" t="s">
        <v>337</v>
      </c>
      <c r="D49" s="59" t="s">
        <v>1567</v>
      </c>
      <c r="E49" s="60">
        <v>4</v>
      </c>
      <c r="F49" s="59" t="s">
        <v>1571</v>
      </c>
      <c r="G49" s="119" t="s">
        <v>1517</v>
      </c>
      <c r="H49" s="119" t="s">
        <v>60</v>
      </c>
      <c r="I49" s="52">
        <v>1</v>
      </c>
      <c r="J49" s="49">
        <v>0.8</v>
      </c>
      <c r="K49" s="49">
        <v>0.4</v>
      </c>
      <c r="L49" s="49">
        <v>0.53</v>
      </c>
    </row>
    <row r="50" spans="2:12" ht="75.75" customHeight="1" x14ac:dyDescent="0.3">
      <c r="B50" s="119">
        <v>7744</v>
      </c>
      <c r="C50" s="59" t="s">
        <v>337</v>
      </c>
      <c r="D50" s="59" t="s">
        <v>1567</v>
      </c>
      <c r="E50" s="121">
        <v>5</v>
      </c>
      <c r="F50" s="59" t="s">
        <v>1572</v>
      </c>
      <c r="G50" s="119" t="s">
        <v>1517</v>
      </c>
      <c r="H50" s="119" t="s">
        <v>60</v>
      </c>
      <c r="I50" s="52">
        <v>17500</v>
      </c>
      <c r="J50" s="49">
        <v>16800</v>
      </c>
      <c r="K50" s="49">
        <v>14993</v>
      </c>
      <c r="L50" s="49">
        <v>16350</v>
      </c>
    </row>
    <row r="51" spans="2:12" ht="72" customHeight="1" x14ac:dyDescent="0.3">
      <c r="B51" s="119">
        <v>7744</v>
      </c>
      <c r="C51" s="59" t="s">
        <v>337</v>
      </c>
      <c r="D51" s="59" t="s">
        <v>1567</v>
      </c>
      <c r="E51" s="60">
        <v>6</v>
      </c>
      <c r="F51" s="59" t="s">
        <v>1573</v>
      </c>
      <c r="G51" s="119" t="s">
        <v>1517</v>
      </c>
      <c r="H51" s="119" t="s">
        <v>60</v>
      </c>
      <c r="I51" s="52">
        <v>8300</v>
      </c>
      <c r="J51" s="49">
        <v>7000</v>
      </c>
      <c r="K51" s="49">
        <v>4839</v>
      </c>
      <c r="L51" s="49">
        <v>5199</v>
      </c>
    </row>
    <row r="52" spans="2:12" ht="50.1" customHeight="1" x14ac:dyDescent="0.3">
      <c r="B52" s="119">
        <v>7745</v>
      </c>
      <c r="C52" s="120" t="s">
        <v>128</v>
      </c>
      <c r="D52" s="120" t="s">
        <v>1574</v>
      </c>
      <c r="E52" s="121">
        <v>1</v>
      </c>
      <c r="F52" s="120" t="s">
        <v>1575</v>
      </c>
      <c r="G52" s="120" t="s">
        <v>1576</v>
      </c>
      <c r="H52" s="119" t="s">
        <v>45</v>
      </c>
      <c r="I52" s="52">
        <v>4500</v>
      </c>
      <c r="J52" s="49">
        <v>0</v>
      </c>
      <c r="K52" s="49">
        <v>0</v>
      </c>
      <c r="L52" s="49">
        <v>0</v>
      </c>
    </row>
    <row r="53" spans="2:12" ht="50.1" customHeight="1" x14ac:dyDescent="0.3">
      <c r="B53" s="119">
        <v>7745</v>
      </c>
      <c r="C53" s="120" t="s">
        <v>128</v>
      </c>
      <c r="D53" s="120" t="s">
        <v>1574</v>
      </c>
      <c r="E53" s="121">
        <v>2</v>
      </c>
      <c r="F53" s="120" t="s">
        <v>1577</v>
      </c>
      <c r="G53" s="119" t="s">
        <v>1517</v>
      </c>
      <c r="H53" s="119" t="s">
        <v>30</v>
      </c>
      <c r="I53" s="50">
        <v>1</v>
      </c>
      <c r="J53" s="51">
        <v>1</v>
      </c>
      <c r="K53" s="51" t="s">
        <v>1578</v>
      </c>
      <c r="L53" s="51">
        <v>0.97099999999999997</v>
      </c>
    </row>
    <row r="54" spans="2:12" ht="50.1" customHeight="1" x14ac:dyDescent="0.3">
      <c r="B54" s="119">
        <v>7745</v>
      </c>
      <c r="C54" s="120" t="s">
        <v>128</v>
      </c>
      <c r="D54" s="120" t="s">
        <v>1574</v>
      </c>
      <c r="E54" s="121">
        <v>3</v>
      </c>
      <c r="F54" s="120" t="s">
        <v>1579</v>
      </c>
      <c r="G54" s="119" t="s">
        <v>1517</v>
      </c>
      <c r="H54" s="119" t="s">
        <v>60</v>
      </c>
      <c r="I54" s="52">
        <v>2</v>
      </c>
      <c r="J54" s="51" t="s">
        <v>1522</v>
      </c>
      <c r="K54" s="51" t="s">
        <v>1523</v>
      </c>
      <c r="L54" s="51" t="s">
        <v>1522</v>
      </c>
    </row>
    <row r="55" spans="2:12" ht="58.5" x14ac:dyDescent="0.3">
      <c r="B55" s="119">
        <v>7745</v>
      </c>
      <c r="C55" s="120" t="s">
        <v>128</v>
      </c>
      <c r="D55" s="120" t="s">
        <v>1574</v>
      </c>
      <c r="E55" s="121">
        <v>4</v>
      </c>
      <c r="F55" s="120" t="s">
        <v>1580</v>
      </c>
      <c r="G55" s="119" t="s">
        <v>1517</v>
      </c>
      <c r="H55" s="119" t="s">
        <v>30</v>
      </c>
      <c r="I55" s="125">
        <v>1</v>
      </c>
      <c r="J55" s="51">
        <v>1</v>
      </c>
      <c r="K55" s="51" t="s">
        <v>1581</v>
      </c>
      <c r="L55" s="97">
        <v>0.92600000000000005</v>
      </c>
    </row>
    <row r="56" spans="2:12" ht="50.1" customHeight="1" x14ac:dyDescent="0.3">
      <c r="B56" s="119">
        <v>7745</v>
      </c>
      <c r="C56" s="120" t="s">
        <v>128</v>
      </c>
      <c r="D56" s="120" t="s">
        <v>1574</v>
      </c>
      <c r="E56" s="121">
        <v>5</v>
      </c>
      <c r="F56" s="120" t="s">
        <v>1582</v>
      </c>
      <c r="G56" s="120" t="s">
        <v>1576</v>
      </c>
      <c r="H56" s="119" t="s">
        <v>30</v>
      </c>
      <c r="I56" s="125">
        <v>1</v>
      </c>
      <c r="J56" s="51" t="s">
        <v>1522</v>
      </c>
      <c r="K56" s="51" t="s">
        <v>1523</v>
      </c>
      <c r="L56" s="51" t="s">
        <v>1522</v>
      </c>
    </row>
    <row r="57" spans="2:12" ht="89.25" customHeight="1" x14ac:dyDescent="0.3">
      <c r="B57" s="119">
        <v>7745</v>
      </c>
      <c r="C57" s="120" t="s">
        <v>128</v>
      </c>
      <c r="D57" s="120" t="s">
        <v>1574</v>
      </c>
      <c r="E57" s="121">
        <v>6</v>
      </c>
      <c r="F57" s="120" t="s">
        <v>1583</v>
      </c>
      <c r="G57" s="119" t="s">
        <v>1517</v>
      </c>
      <c r="H57" s="119" t="s">
        <v>30</v>
      </c>
      <c r="I57" s="125">
        <v>1</v>
      </c>
      <c r="J57" s="51">
        <v>1</v>
      </c>
      <c r="K57" s="51">
        <v>1</v>
      </c>
      <c r="L57" s="51">
        <v>1</v>
      </c>
    </row>
    <row r="58" spans="2:12" ht="50.1" customHeight="1" x14ac:dyDescent="0.3">
      <c r="B58" s="119">
        <v>7745</v>
      </c>
      <c r="C58" s="120" t="s">
        <v>128</v>
      </c>
      <c r="D58" s="120" t="s">
        <v>1574</v>
      </c>
      <c r="E58" s="121">
        <v>7</v>
      </c>
      <c r="F58" s="120" t="s">
        <v>1584</v>
      </c>
      <c r="G58" s="119" t="s">
        <v>1517</v>
      </c>
      <c r="H58" s="119" t="s">
        <v>45</v>
      </c>
      <c r="I58" s="52">
        <v>1200</v>
      </c>
      <c r="J58" s="49">
        <v>300</v>
      </c>
      <c r="K58" s="49">
        <v>107</v>
      </c>
      <c r="L58" s="49">
        <v>169</v>
      </c>
    </row>
    <row r="59" spans="2:12" ht="50.1" customHeight="1" x14ac:dyDescent="0.3">
      <c r="B59" s="119">
        <v>7745</v>
      </c>
      <c r="C59" s="120" t="s">
        <v>128</v>
      </c>
      <c r="D59" s="120" t="s">
        <v>1574</v>
      </c>
      <c r="E59" s="121">
        <v>8</v>
      </c>
      <c r="F59" s="120" t="s">
        <v>1585</v>
      </c>
      <c r="G59" s="119" t="s">
        <v>1517</v>
      </c>
      <c r="H59" s="119" t="s">
        <v>45</v>
      </c>
      <c r="I59" s="52">
        <v>56000</v>
      </c>
      <c r="J59" s="49">
        <v>12741</v>
      </c>
      <c r="K59" s="49">
        <v>7668</v>
      </c>
      <c r="L59" s="49">
        <v>9339</v>
      </c>
    </row>
    <row r="60" spans="2:12" ht="50.1" customHeight="1" x14ac:dyDescent="0.3">
      <c r="B60" s="116">
        <v>7745</v>
      </c>
      <c r="C60" s="117" t="s">
        <v>128</v>
      </c>
      <c r="D60" s="117" t="s">
        <v>1574</v>
      </c>
      <c r="E60" s="118">
        <v>9</v>
      </c>
      <c r="F60" s="117" t="s">
        <v>1586</v>
      </c>
      <c r="G60" s="116" t="s">
        <v>1517</v>
      </c>
      <c r="H60" s="116" t="s">
        <v>60</v>
      </c>
      <c r="I60" s="48">
        <v>1</v>
      </c>
      <c r="J60" s="49">
        <v>0.9</v>
      </c>
      <c r="K60" s="49">
        <v>0.7</v>
      </c>
      <c r="L60" s="49">
        <v>0.75</v>
      </c>
    </row>
    <row r="61" spans="2:12" ht="50.1" customHeight="1" x14ac:dyDescent="0.3">
      <c r="B61" s="119">
        <v>7745</v>
      </c>
      <c r="C61" s="120" t="s">
        <v>128</v>
      </c>
      <c r="D61" s="120" t="s">
        <v>1574</v>
      </c>
      <c r="E61" s="121">
        <v>10</v>
      </c>
      <c r="F61" s="120" t="s">
        <v>1587</v>
      </c>
      <c r="G61" s="119" t="s">
        <v>1517</v>
      </c>
      <c r="H61" s="119" t="s">
        <v>60</v>
      </c>
      <c r="I61" s="52">
        <v>1</v>
      </c>
      <c r="J61" s="49">
        <v>0.9</v>
      </c>
      <c r="K61" s="49">
        <v>0.63</v>
      </c>
      <c r="L61" s="49">
        <v>0.65</v>
      </c>
    </row>
    <row r="62" spans="2:12" ht="50.1" customHeight="1" x14ac:dyDescent="0.3">
      <c r="B62" s="116">
        <v>7745</v>
      </c>
      <c r="C62" s="117" t="s">
        <v>128</v>
      </c>
      <c r="D62" s="117" t="s">
        <v>1574</v>
      </c>
      <c r="E62" s="118">
        <v>11</v>
      </c>
      <c r="F62" s="117" t="s">
        <v>1588</v>
      </c>
      <c r="G62" s="116" t="s">
        <v>1517</v>
      </c>
      <c r="H62" s="116" t="s">
        <v>30</v>
      </c>
      <c r="I62" s="48">
        <v>15000</v>
      </c>
      <c r="J62" s="49">
        <v>15000</v>
      </c>
      <c r="K62" s="49">
        <v>9580</v>
      </c>
      <c r="L62" s="49">
        <v>14578</v>
      </c>
    </row>
    <row r="63" spans="2:12" ht="50.1" customHeight="1" x14ac:dyDescent="0.3">
      <c r="B63" s="119">
        <v>7748</v>
      </c>
      <c r="C63" s="120" t="s">
        <v>1589</v>
      </c>
      <c r="D63" s="120" t="s">
        <v>1590</v>
      </c>
      <c r="E63" s="121">
        <v>1</v>
      </c>
      <c r="F63" s="120" t="s">
        <v>1591</v>
      </c>
      <c r="G63" s="119" t="s">
        <v>1517</v>
      </c>
      <c r="H63" s="119" t="s">
        <v>30</v>
      </c>
      <c r="I63" s="125">
        <v>1</v>
      </c>
      <c r="J63" s="51">
        <v>1</v>
      </c>
      <c r="K63" s="51">
        <v>0.18</v>
      </c>
      <c r="L63" s="51">
        <v>0.45</v>
      </c>
    </row>
    <row r="64" spans="2:12" ht="50.1" customHeight="1" x14ac:dyDescent="0.3">
      <c r="B64" s="116">
        <v>7748</v>
      </c>
      <c r="C64" s="117" t="s">
        <v>1589</v>
      </c>
      <c r="D64" s="117" t="s">
        <v>1590</v>
      </c>
      <c r="E64" s="118">
        <v>2</v>
      </c>
      <c r="F64" s="117" t="s">
        <v>1592</v>
      </c>
      <c r="G64" s="116" t="s">
        <v>1517</v>
      </c>
      <c r="H64" s="116" t="s">
        <v>60</v>
      </c>
      <c r="I64" s="54">
        <v>0.48</v>
      </c>
      <c r="J64" s="96">
        <v>0.47599999999999998</v>
      </c>
      <c r="K64" s="96">
        <v>0.47299999999999998</v>
      </c>
      <c r="L64" s="96">
        <v>0.47389999999999999</v>
      </c>
    </row>
    <row r="65" spans="2:12" ht="50.1" customHeight="1" x14ac:dyDescent="0.3">
      <c r="B65" s="119">
        <v>7748</v>
      </c>
      <c r="C65" s="120" t="s">
        <v>1589</v>
      </c>
      <c r="D65" s="120" t="s">
        <v>1590</v>
      </c>
      <c r="E65" s="121">
        <v>3</v>
      </c>
      <c r="F65" s="120" t="s">
        <v>1593</v>
      </c>
      <c r="G65" s="119" t="s">
        <v>1517</v>
      </c>
      <c r="H65" s="119" t="s">
        <v>60</v>
      </c>
      <c r="I65" s="125">
        <v>1</v>
      </c>
      <c r="J65" s="51">
        <v>0.9</v>
      </c>
      <c r="K65" s="51">
        <v>0.67500000000000004</v>
      </c>
      <c r="L65" s="97">
        <v>0.71250000000000002</v>
      </c>
    </row>
    <row r="66" spans="2:12" ht="50.1" customHeight="1" x14ac:dyDescent="0.3">
      <c r="B66" s="116">
        <v>7748</v>
      </c>
      <c r="C66" s="117" t="s">
        <v>1589</v>
      </c>
      <c r="D66" s="117" t="s">
        <v>1590</v>
      </c>
      <c r="E66" s="118">
        <v>4</v>
      </c>
      <c r="F66" s="117" t="s">
        <v>1594</v>
      </c>
      <c r="G66" s="116" t="s">
        <v>1517</v>
      </c>
      <c r="H66" s="116" t="s">
        <v>30</v>
      </c>
      <c r="I66" s="126">
        <v>1</v>
      </c>
      <c r="J66" s="51">
        <v>1</v>
      </c>
      <c r="K66" s="51">
        <v>0.24</v>
      </c>
      <c r="L66" s="97">
        <v>0.48499999999999999</v>
      </c>
    </row>
    <row r="67" spans="2:12" ht="50.1" customHeight="1" x14ac:dyDescent="0.3">
      <c r="B67" s="119">
        <v>7748</v>
      </c>
      <c r="C67" s="120" t="s">
        <v>1589</v>
      </c>
      <c r="D67" s="120" t="s">
        <v>1590</v>
      </c>
      <c r="E67" s="121">
        <v>5</v>
      </c>
      <c r="F67" s="120" t="s">
        <v>1595</v>
      </c>
      <c r="G67" s="119" t="s">
        <v>1517</v>
      </c>
      <c r="H67" s="119" t="s">
        <v>60</v>
      </c>
      <c r="I67" s="52">
        <v>1</v>
      </c>
      <c r="J67" s="49">
        <v>0.9</v>
      </c>
      <c r="K67" s="49">
        <v>0.75</v>
      </c>
      <c r="L67" s="49">
        <v>0.8</v>
      </c>
    </row>
    <row r="68" spans="2:12" ht="50.1" customHeight="1" x14ac:dyDescent="0.3">
      <c r="B68" s="116">
        <v>7748</v>
      </c>
      <c r="C68" s="117" t="s">
        <v>1589</v>
      </c>
      <c r="D68" s="117" t="s">
        <v>1590</v>
      </c>
      <c r="E68" s="118">
        <v>6</v>
      </c>
      <c r="F68" s="117" t="s">
        <v>1596</v>
      </c>
      <c r="G68" s="116" t="s">
        <v>1517</v>
      </c>
      <c r="H68" s="116" t="s">
        <v>60</v>
      </c>
      <c r="I68" s="126">
        <v>1</v>
      </c>
      <c r="J68" s="51">
        <v>0.9</v>
      </c>
      <c r="K68" s="96">
        <v>0.748</v>
      </c>
      <c r="L68" s="96">
        <v>0.79600000000000004</v>
      </c>
    </row>
    <row r="69" spans="2:12" ht="50.1" customHeight="1" x14ac:dyDescent="0.3">
      <c r="B69" s="119">
        <v>7748</v>
      </c>
      <c r="C69" s="120" t="s">
        <v>1589</v>
      </c>
      <c r="D69" s="120" t="s">
        <v>1590</v>
      </c>
      <c r="E69" s="121">
        <v>7</v>
      </c>
      <c r="F69" s="120" t="s">
        <v>1597</v>
      </c>
      <c r="G69" s="119" t="s">
        <v>1517</v>
      </c>
      <c r="H69" s="119" t="s">
        <v>60</v>
      </c>
      <c r="I69" s="125">
        <v>1</v>
      </c>
      <c r="J69" s="51">
        <v>0.9</v>
      </c>
      <c r="K69" s="51">
        <v>0.73</v>
      </c>
      <c r="L69" s="51">
        <v>0.79</v>
      </c>
    </row>
    <row r="70" spans="2:12" ht="50.1" customHeight="1" x14ac:dyDescent="0.3">
      <c r="B70" s="116">
        <v>7749</v>
      </c>
      <c r="C70" s="117" t="s">
        <v>148</v>
      </c>
      <c r="D70" s="117" t="s">
        <v>1598</v>
      </c>
      <c r="E70" s="118">
        <v>1</v>
      </c>
      <c r="F70" s="117" t="s">
        <v>1599</v>
      </c>
      <c r="G70" s="116" t="s">
        <v>1517</v>
      </c>
      <c r="H70" s="116" t="s">
        <v>45</v>
      </c>
      <c r="I70" s="48">
        <v>1</v>
      </c>
      <c r="J70" s="49">
        <v>0.2</v>
      </c>
      <c r="K70" s="49">
        <v>0.05</v>
      </c>
      <c r="L70" s="49">
        <v>0.1</v>
      </c>
    </row>
    <row r="71" spans="2:12" ht="50.1" customHeight="1" x14ac:dyDescent="0.3">
      <c r="B71" s="119">
        <v>7749</v>
      </c>
      <c r="C71" s="120" t="s">
        <v>148</v>
      </c>
      <c r="D71" s="120" t="s">
        <v>1598</v>
      </c>
      <c r="E71" s="121">
        <v>2</v>
      </c>
      <c r="F71" s="120" t="s">
        <v>1600</v>
      </c>
      <c r="G71" s="119" t="s">
        <v>1517</v>
      </c>
      <c r="H71" s="119" t="s">
        <v>45</v>
      </c>
      <c r="I71" s="52">
        <v>412</v>
      </c>
      <c r="J71" s="49">
        <v>150</v>
      </c>
      <c r="K71" s="49">
        <v>30</v>
      </c>
      <c r="L71" s="49">
        <v>75</v>
      </c>
    </row>
    <row r="72" spans="2:12" ht="50.1" customHeight="1" x14ac:dyDescent="0.3">
      <c r="B72" s="116">
        <v>7749</v>
      </c>
      <c r="C72" s="117" t="s">
        <v>148</v>
      </c>
      <c r="D72" s="117" t="s">
        <v>1598</v>
      </c>
      <c r="E72" s="118">
        <v>3</v>
      </c>
      <c r="F72" s="62" t="s">
        <v>1601</v>
      </c>
      <c r="G72" s="116" t="s">
        <v>1517</v>
      </c>
      <c r="H72" s="116" t="s">
        <v>45</v>
      </c>
      <c r="I72" s="127">
        <v>151.41800000000001</v>
      </c>
      <c r="J72" s="49">
        <v>14273</v>
      </c>
      <c r="K72" s="49">
        <v>4205</v>
      </c>
      <c r="L72" s="49">
        <v>8341</v>
      </c>
    </row>
    <row r="73" spans="2:12" ht="50.1" customHeight="1" x14ac:dyDescent="0.3">
      <c r="B73" s="119">
        <v>7749</v>
      </c>
      <c r="C73" s="120" t="s">
        <v>148</v>
      </c>
      <c r="D73" s="120" t="s">
        <v>1598</v>
      </c>
      <c r="E73" s="121">
        <v>4</v>
      </c>
      <c r="F73" s="120" t="s">
        <v>1602</v>
      </c>
      <c r="G73" s="119" t="s">
        <v>1548</v>
      </c>
      <c r="H73" s="119" t="s">
        <v>45</v>
      </c>
      <c r="I73" s="128">
        <v>20</v>
      </c>
      <c r="J73" s="49">
        <v>7</v>
      </c>
      <c r="K73" s="49">
        <v>0</v>
      </c>
      <c r="L73" s="49">
        <v>0</v>
      </c>
    </row>
    <row r="74" spans="2:12" ht="50.1" customHeight="1" x14ac:dyDescent="0.3">
      <c r="B74" s="116">
        <v>7752</v>
      </c>
      <c r="C74" s="117" t="s">
        <v>158</v>
      </c>
      <c r="D74" s="117" t="s">
        <v>1603</v>
      </c>
      <c r="E74" s="118">
        <v>1</v>
      </c>
      <c r="F74" s="117" t="s">
        <v>1604</v>
      </c>
      <c r="G74" s="116" t="s">
        <v>1538</v>
      </c>
      <c r="H74" s="116" t="s">
        <v>30</v>
      </c>
      <c r="I74" s="126">
        <v>1</v>
      </c>
      <c r="J74" s="51">
        <v>1</v>
      </c>
      <c r="K74" s="51">
        <v>1</v>
      </c>
      <c r="L74" s="51">
        <v>1</v>
      </c>
    </row>
    <row r="75" spans="2:12" ht="50.1" customHeight="1" x14ac:dyDescent="0.3">
      <c r="B75" s="119">
        <v>7752</v>
      </c>
      <c r="C75" s="120" t="s">
        <v>158</v>
      </c>
      <c r="D75" s="120" t="s">
        <v>1603</v>
      </c>
      <c r="E75" s="121">
        <v>2</v>
      </c>
      <c r="F75" s="120" t="s">
        <v>1605</v>
      </c>
      <c r="G75" s="119" t="s">
        <v>1517</v>
      </c>
      <c r="H75" s="119" t="s">
        <v>60</v>
      </c>
      <c r="I75" s="63">
        <v>1</v>
      </c>
      <c r="J75" s="49">
        <v>0.8</v>
      </c>
      <c r="K75" s="49">
        <v>0.53100000000000003</v>
      </c>
      <c r="L75" s="95">
        <v>0.65500000000000003</v>
      </c>
    </row>
    <row r="76" spans="2:12" ht="50.1" customHeight="1" x14ac:dyDescent="0.3">
      <c r="B76" s="116">
        <v>7752</v>
      </c>
      <c r="C76" s="117" t="s">
        <v>158</v>
      </c>
      <c r="D76" s="117" t="s">
        <v>1603</v>
      </c>
      <c r="E76" s="118">
        <v>3</v>
      </c>
      <c r="F76" s="117" t="s">
        <v>1606</v>
      </c>
      <c r="G76" s="116" t="s">
        <v>1517</v>
      </c>
      <c r="H76" s="116" t="s">
        <v>60</v>
      </c>
      <c r="I76" s="127">
        <v>1</v>
      </c>
      <c r="J76" s="49">
        <v>0.8</v>
      </c>
      <c r="K76" s="49">
        <v>0.56999999999999995</v>
      </c>
      <c r="L76" s="49">
        <v>0.63</v>
      </c>
    </row>
    <row r="77" spans="2:12" ht="50.1" customHeight="1" x14ac:dyDescent="0.3">
      <c r="B77" s="119">
        <v>7753</v>
      </c>
      <c r="C77" s="120" t="s">
        <v>371</v>
      </c>
      <c r="D77" s="120" t="s">
        <v>1607</v>
      </c>
      <c r="E77" s="121">
        <v>1</v>
      </c>
      <c r="F77" s="120" t="s">
        <v>1608</v>
      </c>
      <c r="G77" s="119" t="s">
        <v>1517</v>
      </c>
      <c r="H77" s="119" t="s">
        <v>45</v>
      </c>
      <c r="I77" s="128">
        <v>70000</v>
      </c>
      <c r="J77" s="56">
        <v>20417</v>
      </c>
      <c r="K77" s="56">
        <v>0</v>
      </c>
      <c r="L77" s="162">
        <v>6433</v>
      </c>
    </row>
    <row r="78" spans="2:12" ht="50.1" customHeight="1" x14ac:dyDescent="0.3">
      <c r="B78" s="116">
        <v>7753</v>
      </c>
      <c r="C78" s="117" t="s">
        <v>371</v>
      </c>
      <c r="D78" s="117" t="s">
        <v>1607</v>
      </c>
      <c r="E78" s="118">
        <v>2</v>
      </c>
      <c r="F78" s="117" t="s">
        <v>1609</v>
      </c>
      <c r="G78" s="116" t="s">
        <v>1517</v>
      </c>
      <c r="H78" s="116" t="s">
        <v>45</v>
      </c>
      <c r="I78" s="127">
        <v>10000</v>
      </c>
      <c r="J78" s="56">
        <v>2000</v>
      </c>
      <c r="K78" s="56">
        <v>50</v>
      </c>
      <c r="L78" s="56">
        <v>822</v>
      </c>
    </row>
    <row r="79" spans="2:12" ht="50.1" customHeight="1" x14ac:dyDescent="0.3">
      <c r="B79" s="119">
        <v>7753</v>
      </c>
      <c r="C79" s="120" t="s">
        <v>371</v>
      </c>
      <c r="D79" s="120" t="s">
        <v>1607</v>
      </c>
      <c r="E79" s="121">
        <v>3</v>
      </c>
      <c r="F79" s="120" t="s">
        <v>1610</v>
      </c>
      <c r="G79" s="119" t="s">
        <v>1538</v>
      </c>
      <c r="H79" s="119" t="s">
        <v>30</v>
      </c>
      <c r="I79" s="128">
        <v>1</v>
      </c>
      <c r="J79" s="49">
        <v>1</v>
      </c>
      <c r="K79" s="49">
        <v>0</v>
      </c>
      <c r="L79" s="95">
        <v>0.4667</v>
      </c>
    </row>
    <row r="80" spans="2:12" ht="50.1" customHeight="1" x14ac:dyDescent="0.3">
      <c r="B80" s="116">
        <v>7753</v>
      </c>
      <c r="C80" s="117" t="s">
        <v>371</v>
      </c>
      <c r="D80" s="117" t="s">
        <v>1607</v>
      </c>
      <c r="E80" s="118">
        <v>4</v>
      </c>
      <c r="F80" s="117" t="s">
        <v>1611</v>
      </c>
      <c r="G80" s="116" t="s">
        <v>1538</v>
      </c>
      <c r="H80" s="116" t="s">
        <v>1612</v>
      </c>
      <c r="I80" s="127">
        <v>1</v>
      </c>
      <c r="J80" s="49">
        <v>0.1</v>
      </c>
      <c r="K80" s="49">
        <v>0</v>
      </c>
      <c r="L80" s="49">
        <v>0.05</v>
      </c>
    </row>
    <row r="81" spans="2:12" ht="50.1" customHeight="1" x14ac:dyDescent="0.3">
      <c r="B81" s="119">
        <v>7756</v>
      </c>
      <c r="C81" s="120" t="s">
        <v>178</v>
      </c>
      <c r="D81" s="120" t="s">
        <v>1613</v>
      </c>
      <c r="E81" s="121">
        <v>1</v>
      </c>
      <c r="F81" s="120" t="s">
        <v>1614</v>
      </c>
      <c r="G81" s="119" t="s">
        <v>1517</v>
      </c>
      <c r="H81" s="119" t="s">
        <v>45</v>
      </c>
      <c r="I81" s="52">
        <v>1</v>
      </c>
      <c r="J81" s="49">
        <v>0.25</v>
      </c>
      <c r="K81" s="49">
        <v>3.9300000000000002E-2</v>
      </c>
      <c r="L81" s="49">
        <v>0.12</v>
      </c>
    </row>
    <row r="82" spans="2:12" ht="44.25" x14ac:dyDescent="0.3">
      <c r="B82" s="116">
        <v>7756</v>
      </c>
      <c r="C82" s="117" t="s">
        <v>178</v>
      </c>
      <c r="D82" s="117" t="s">
        <v>1613</v>
      </c>
      <c r="E82" s="118">
        <v>2</v>
      </c>
      <c r="F82" s="117" t="s">
        <v>1615</v>
      </c>
      <c r="G82" s="116" t="s">
        <v>1517</v>
      </c>
      <c r="H82" s="116" t="s">
        <v>45</v>
      </c>
      <c r="I82" s="48">
        <v>7.5439999999999996</v>
      </c>
      <c r="J82" s="56">
        <v>540</v>
      </c>
      <c r="K82" s="56">
        <v>299</v>
      </c>
      <c r="L82" s="56">
        <v>399</v>
      </c>
    </row>
    <row r="83" spans="2:12" ht="50.1" customHeight="1" x14ac:dyDescent="0.3">
      <c r="B83" s="119">
        <v>7756</v>
      </c>
      <c r="C83" s="120" t="s">
        <v>178</v>
      </c>
      <c r="D83" s="120" t="s">
        <v>1613</v>
      </c>
      <c r="E83" s="121">
        <v>3</v>
      </c>
      <c r="F83" s="120" t="s">
        <v>1616</v>
      </c>
      <c r="G83" s="119" t="s">
        <v>1517</v>
      </c>
      <c r="H83" s="119" t="s">
        <v>30</v>
      </c>
      <c r="I83" s="52">
        <v>1</v>
      </c>
      <c r="J83" s="49">
        <v>1</v>
      </c>
      <c r="K83" s="49" t="s">
        <v>1617</v>
      </c>
      <c r="L83" s="95">
        <v>0.39879999999999999</v>
      </c>
    </row>
    <row r="84" spans="2:12" ht="50.1" customHeight="1" x14ac:dyDescent="0.3">
      <c r="B84" s="116">
        <v>7756</v>
      </c>
      <c r="C84" s="117" t="s">
        <v>178</v>
      </c>
      <c r="D84" s="117" t="s">
        <v>1613</v>
      </c>
      <c r="E84" s="118">
        <v>4</v>
      </c>
      <c r="F84" s="117" t="s">
        <v>1618</v>
      </c>
      <c r="G84" s="116" t="s">
        <v>1517</v>
      </c>
      <c r="H84" s="116" t="s">
        <v>45</v>
      </c>
      <c r="I84" s="48">
        <v>2</v>
      </c>
      <c r="J84" s="49">
        <v>0.99</v>
      </c>
      <c r="K84" s="49">
        <v>0.21290000000000001</v>
      </c>
      <c r="L84" s="95">
        <v>0.44550000000000001</v>
      </c>
    </row>
    <row r="85" spans="2:12" ht="66.75" customHeight="1" x14ac:dyDescent="0.3">
      <c r="B85" s="119">
        <v>7756</v>
      </c>
      <c r="C85" s="120" t="s">
        <v>178</v>
      </c>
      <c r="D85" s="120" t="s">
        <v>1613</v>
      </c>
      <c r="E85" s="121">
        <v>5</v>
      </c>
      <c r="F85" s="120" t="s">
        <v>1619</v>
      </c>
      <c r="G85" s="119" t="s">
        <v>1517</v>
      </c>
      <c r="H85" s="119" t="s">
        <v>45</v>
      </c>
      <c r="I85" s="52">
        <v>16000</v>
      </c>
      <c r="J85" s="56">
        <v>4433</v>
      </c>
      <c r="K85" s="56">
        <v>1502</v>
      </c>
      <c r="L85" s="56">
        <v>3069</v>
      </c>
    </row>
    <row r="86" spans="2:12" ht="44.25" x14ac:dyDescent="0.3">
      <c r="B86" s="116">
        <v>7757</v>
      </c>
      <c r="C86" s="117" t="s">
        <v>188</v>
      </c>
      <c r="D86" s="117" t="s">
        <v>1620</v>
      </c>
      <c r="E86" s="118">
        <v>1</v>
      </c>
      <c r="F86" s="117" t="s">
        <v>1621</v>
      </c>
      <c r="G86" s="116" t="s">
        <v>1517</v>
      </c>
      <c r="H86" s="116" t="s">
        <v>60</v>
      </c>
      <c r="I86" s="48">
        <v>1</v>
      </c>
      <c r="J86" s="49">
        <v>0.9</v>
      </c>
      <c r="K86" s="49">
        <v>0.65</v>
      </c>
      <c r="L86" s="49">
        <v>0.75</v>
      </c>
    </row>
    <row r="87" spans="2:12" ht="50.1" customHeight="1" x14ac:dyDescent="0.3">
      <c r="B87" s="119">
        <v>7757</v>
      </c>
      <c r="C87" s="120" t="s">
        <v>188</v>
      </c>
      <c r="D87" s="120" t="s">
        <v>1620</v>
      </c>
      <c r="E87" s="121">
        <v>2</v>
      </c>
      <c r="F87" s="120" t="s">
        <v>1622</v>
      </c>
      <c r="G87" s="119" t="s">
        <v>1517</v>
      </c>
      <c r="H87" s="119" t="s">
        <v>60</v>
      </c>
      <c r="I87" s="52">
        <v>1</v>
      </c>
      <c r="J87" s="49">
        <v>0.9</v>
      </c>
      <c r="K87" s="49">
        <v>0.66</v>
      </c>
      <c r="L87" s="49">
        <v>0.75</v>
      </c>
    </row>
    <row r="88" spans="2:12" ht="50.1" customHeight="1" x14ac:dyDescent="0.3">
      <c r="B88" s="116">
        <v>7757</v>
      </c>
      <c r="C88" s="117" t="s">
        <v>188</v>
      </c>
      <c r="D88" s="117" t="s">
        <v>1620</v>
      </c>
      <c r="E88" s="118">
        <v>3</v>
      </c>
      <c r="F88" s="117" t="s">
        <v>1623</v>
      </c>
      <c r="G88" s="116" t="s">
        <v>1517</v>
      </c>
      <c r="H88" s="116" t="s">
        <v>30</v>
      </c>
      <c r="I88" s="48">
        <v>17000</v>
      </c>
      <c r="J88" s="56">
        <v>17000</v>
      </c>
      <c r="K88" s="56">
        <v>2702</v>
      </c>
      <c r="L88" s="56">
        <v>7720</v>
      </c>
    </row>
    <row r="89" spans="2:12" ht="50.1" customHeight="1" x14ac:dyDescent="0.3">
      <c r="B89" s="119">
        <v>7757</v>
      </c>
      <c r="C89" s="120" t="s">
        <v>188</v>
      </c>
      <c r="D89" s="120" t="s">
        <v>1620</v>
      </c>
      <c r="E89" s="121">
        <v>4</v>
      </c>
      <c r="F89" s="120" t="s">
        <v>1624</v>
      </c>
      <c r="G89" s="119" t="s">
        <v>1517</v>
      </c>
      <c r="H89" s="119" t="s">
        <v>30</v>
      </c>
      <c r="I89" s="52">
        <v>9.7949999999999999</v>
      </c>
      <c r="J89" s="56">
        <v>9795</v>
      </c>
      <c r="K89" s="56">
        <v>4881</v>
      </c>
      <c r="L89" s="56">
        <v>7329</v>
      </c>
    </row>
    <row r="90" spans="2:12" ht="50.1" customHeight="1" x14ac:dyDescent="0.3">
      <c r="B90" s="116">
        <v>7757</v>
      </c>
      <c r="C90" s="117" t="s">
        <v>188</v>
      </c>
      <c r="D90" s="117" t="s">
        <v>1620</v>
      </c>
      <c r="E90" s="118">
        <v>5</v>
      </c>
      <c r="F90" s="117" t="s">
        <v>1625</v>
      </c>
      <c r="G90" s="116" t="s">
        <v>1517</v>
      </c>
      <c r="H90" s="116" t="s">
        <v>60</v>
      </c>
      <c r="I90" s="48">
        <v>1</v>
      </c>
      <c r="J90" s="49">
        <v>0.9</v>
      </c>
      <c r="K90" s="49">
        <v>0.64</v>
      </c>
      <c r="L90" s="49">
        <v>0.74</v>
      </c>
    </row>
    <row r="91" spans="2:12" ht="58.5" customHeight="1" x14ac:dyDescent="0.3">
      <c r="B91" s="119">
        <v>7768</v>
      </c>
      <c r="C91" s="120" t="s">
        <v>196</v>
      </c>
      <c r="D91" s="120" t="s">
        <v>1626</v>
      </c>
      <c r="E91" s="121">
        <v>1</v>
      </c>
      <c r="F91" s="120" t="s">
        <v>1627</v>
      </c>
      <c r="G91" s="119" t="s">
        <v>1517</v>
      </c>
      <c r="H91" s="119" t="s">
        <v>30</v>
      </c>
      <c r="I91" s="129">
        <v>1</v>
      </c>
      <c r="J91" s="51">
        <v>1</v>
      </c>
      <c r="K91" s="51">
        <v>1</v>
      </c>
      <c r="L91" s="51">
        <v>1</v>
      </c>
    </row>
    <row r="92" spans="2:12" ht="50.1" customHeight="1" x14ac:dyDescent="0.3">
      <c r="B92" s="116">
        <v>7768</v>
      </c>
      <c r="C92" s="117" t="s">
        <v>196</v>
      </c>
      <c r="D92" s="117" t="s">
        <v>1626</v>
      </c>
      <c r="E92" s="118">
        <v>2</v>
      </c>
      <c r="F92" s="117" t="s">
        <v>1628</v>
      </c>
      <c r="G92" s="116" t="s">
        <v>1517</v>
      </c>
      <c r="H92" s="116" t="s">
        <v>45</v>
      </c>
      <c r="I92" s="48">
        <v>27.024999999999999</v>
      </c>
      <c r="J92" s="49">
        <v>9322</v>
      </c>
      <c r="K92" s="49">
        <v>0</v>
      </c>
      <c r="L92" s="49">
        <v>0</v>
      </c>
    </row>
    <row r="93" spans="2:12" ht="50.1" customHeight="1" x14ac:dyDescent="0.3">
      <c r="B93" s="119">
        <v>7768</v>
      </c>
      <c r="C93" s="120" t="s">
        <v>196</v>
      </c>
      <c r="D93" s="120" t="s">
        <v>1626</v>
      </c>
      <c r="E93" s="121">
        <v>3</v>
      </c>
      <c r="F93" s="120" t="s">
        <v>1629</v>
      </c>
      <c r="G93" s="119" t="s">
        <v>1517</v>
      </c>
      <c r="H93" s="119" t="s">
        <v>45</v>
      </c>
      <c r="I93" s="52">
        <v>15000</v>
      </c>
      <c r="J93" s="49">
        <v>5000</v>
      </c>
      <c r="K93" s="49">
        <v>0</v>
      </c>
      <c r="L93" s="49">
        <v>0</v>
      </c>
    </row>
    <row r="94" spans="2:12" ht="50.1" customHeight="1" x14ac:dyDescent="0.3">
      <c r="B94" s="116">
        <v>7768</v>
      </c>
      <c r="C94" s="117" t="s">
        <v>196</v>
      </c>
      <c r="D94" s="117" t="s">
        <v>1626</v>
      </c>
      <c r="E94" s="118">
        <v>4</v>
      </c>
      <c r="F94" s="117" t="s">
        <v>1630</v>
      </c>
      <c r="G94" s="116" t="s">
        <v>1517</v>
      </c>
      <c r="H94" s="116" t="s">
        <v>45</v>
      </c>
      <c r="I94" s="48">
        <v>4300</v>
      </c>
      <c r="J94" s="49">
        <v>1839</v>
      </c>
      <c r="K94" s="49">
        <v>0</v>
      </c>
      <c r="L94" s="49">
        <v>70</v>
      </c>
    </row>
    <row r="95" spans="2:12" ht="72.75" x14ac:dyDescent="0.3">
      <c r="B95" s="119">
        <v>7770</v>
      </c>
      <c r="C95" s="120" t="s">
        <v>204</v>
      </c>
      <c r="D95" s="120" t="s">
        <v>1631</v>
      </c>
      <c r="E95" s="121">
        <v>1</v>
      </c>
      <c r="F95" s="120" t="s">
        <v>1632</v>
      </c>
      <c r="G95" s="119" t="s">
        <v>1633</v>
      </c>
      <c r="H95" s="119" t="s">
        <v>60</v>
      </c>
      <c r="I95" s="122">
        <v>92500</v>
      </c>
      <c r="J95" s="49">
        <v>89843</v>
      </c>
      <c r="K95" s="49">
        <v>89844</v>
      </c>
      <c r="L95" s="49">
        <v>89846</v>
      </c>
    </row>
    <row r="96" spans="2:12" ht="72.75" x14ac:dyDescent="0.3">
      <c r="B96" s="116">
        <v>7770</v>
      </c>
      <c r="C96" s="117" t="s">
        <v>204</v>
      </c>
      <c r="D96" s="117" t="s">
        <v>1631</v>
      </c>
      <c r="E96" s="118">
        <v>2</v>
      </c>
      <c r="F96" s="117" t="s">
        <v>1634</v>
      </c>
      <c r="G96" s="116" t="s">
        <v>1576</v>
      </c>
      <c r="H96" s="116" t="s">
        <v>60</v>
      </c>
      <c r="I96" s="130">
        <v>46133</v>
      </c>
      <c r="J96" s="49">
        <v>45185</v>
      </c>
      <c r="K96" s="49">
        <v>43128</v>
      </c>
      <c r="L96" s="49">
        <v>44525</v>
      </c>
    </row>
    <row r="97" spans="2:12" ht="72.75" x14ac:dyDescent="0.3">
      <c r="B97" s="119">
        <v>7770</v>
      </c>
      <c r="C97" s="120" t="s">
        <v>204</v>
      </c>
      <c r="D97" s="120" t="s">
        <v>1631</v>
      </c>
      <c r="E97" s="121">
        <v>3</v>
      </c>
      <c r="F97" s="120" t="s">
        <v>1635</v>
      </c>
      <c r="G97" s="119" t="s">
        <v>1633</v>
      </c>
      <c r="H97" s="119" t="s">
        <v>60</v>
      </c>
      <c r="I97" s="52">
        <v>940</v>
      </c>
      <c r="J97" s="49">
        <v>1690</v>
      </c>
      <c r="K97" s="49">
        <v>1552</v>
      </c>
      <c r="L97" s="49">
        <v>1655</v>
      </c>
    </row>
    <row r="98" spans="2:12" ht="72.75" x14ac:dyDescent="0.3">
      <c r="B98" s="116">
        <v>7770</v>
      </c>
      <c r="C98" s="117" t="s">
        <v>204</v>
      </c>
      <c r="D98" s="117" t="s">
        <v>1631</v>
      </c>
      <c r="E98" s="118">
        <v>4</v>
      </c>
      <c r="F98" s="117" t="s">
        <v>1636</v>
      </c>
      <c r="G98" s="116" t="s">
        <v>1576</v>
      </c>
      <c r="H98" s="116" t="s">
        <v>60</v>
      </c>
      <c r="I98" s="130">
        <v>2800</v>
      </c>
      <c r="J98" s="49">
        <v>2800</v>
      </c>
      <c r="K98" s="49">
        <v>2768</v>
      </c>
      <c r="L98" s="161">
        <v>2839</v>
      </c>
    </row>
    <row r="99" spans="2:12" ht="72.75" x14ac:dyDescent="0.3">
      <c r="B99" s="119">
        <v>7770</v>
      </c>
      <c r="C99" s="120" t="s">
        <v>204</v>
      </c>
      <c r="D99" s="120" t="s">
        <v>1631</v>
      </c>
      <c r="E99" s="121">
        <v>5</v>
      </c>
      <c r="F99" s="120" t="s">
        <v>1637</v>
      </c>
      <c r="G99" s="119" t="s">
        <v>1633</v>
      </c>
      <c r="H99" s="119" t="s">
        <v>60</v>
      </c>
      <c r="I99" s="52">
        <v>20</v>
      </c>
      <c r="J99" s="49">
        <v>20</v>
      </c>
      <c r="K99" s="49">
        <v>20</v>
      </c>
      <c r="L99" s="49">
        <v>20</v>
      </c>
    </row>
    <row r="100" spans="2:12" ht="86.25" customHeight="1" x14ac:dyDescent="0.3">
      <c r="B100" s="116">
        <v>7770</v>
      </c>
      <c r="C100" s="117" t="s">
        <v>204</v>
      </c>
      <c r="D100" s="117" t="s">
        <v>1631</v>
      </c>
      <c r="E100" s="118">
        <v>6</v>
      </c>
      <c r="F100" s="117" t="s">
        <v>1638</v>
      </c>
      <c r="G100" s="116" t="s">
        <v>1576</v>
      </c>
      <c r="H100" s="116" t="s">
        <v>30</v>
      </c>
      <c r="I100" s="126">
        <v>1</v>
      </c>
      <c r="J100" s="51">
        <v>1</v>
      </c>
      <c r="K100" s="51">
        <v>1</v>
      </c>
      <c r="L100" s="51">
        <v>1</v>
      </c>
    </row>
    <row r="101" spans="2:12" ht="87.75" customHeight="1" x14ac:dyDescent="0.3">
      <c r="B101" s="119">
        <v>7770</v>
      </c>
      <c r="C101" s="120" t="s">
        <v>204</v>
      </c>
      <c r="D101" s="120" t="s">
        <v>1631</v>
      </c>
      <c r="E101" s="121">
        <v>7</v>
      </c>
      <c r="F101" s="120" t="s">
        <v>1639</v>
      </c>
      <c r="G101" s="119" t="s">
        <v>1521</v>
      </c>
      <c r="H101" s="119" t="s">
        <v>45</v>
      </c>
      <c r="I101" s="52">
        <v>3</v>
      </c>
      <c r="J101" s="49">
        <v>1.5</v>
      </c>
      <c r="K101" s="49">
        <v>0</v>
      </c>
      <c r="L101" s="49">
        <v>0</v>
      </c>
    </row>
    <row r="102" spans="2:12" ht="89.25" customHeight="1" x14ac:dyDescent="0.3">
      <c r="B102" s="119">
        <v>7771</v>
      </c>
      <c r="C102" s="120" t="s">
        <v>213</v>
      </c>
      <c r="D102" s="120" t="s">
        <v>1640</v>
      </c>
      <c r="E102" s="121">
        <v>1</v>
      </c>
      <c r="F102" s="120" t="s">
        <v>1641</v>
      </c>
      <c r="G102" s="131" t="s">
        <v>1517</v>
      </c>
      <c r="H102" s="131" t="s">
        <v>45</v>
      </c>
      <c r="I102" s="128">
        <v>10000</v>
      </c>
      <c r="J102" s="99">
        <v>779</v>
      </c>
      <c r="K102" s="99">
        <v>142</v>
      </c>
      <c r="L102" s="99">
        <v>632</v>
      </c>
    </row>
    <row r="103" spans="2:12" ht="75" customHeight="1" x14ac:dyDescent="0.3">
      <c r="B103" s="119">
        <v>7771</v>
      </c>
      <c r="C103" s="120" t="s">
        <v>213</v>
      </c>
      <c r="D103" s="120" t="s">
        <v>1640</v>
      </c>
      <c r="E103" s="121">
        <v>2</v>
      </c>
      <c r="F103" s="120" t="s">
        <v>1642</v>
      </c>
      <c r="G103" s="131" t="s">
        <v>1517</v>
      </c>
      <c r="H103" s="131" t="s">
        <v>60</v>
      </c>
      <c r="I103" s="52">
        <v>3953</v>
      </c>
      <c r="J103" s="99">
        <v>4275</v>
      </c>
      <c r="K103" s="99">
        <v>4170</v>
      </c>
      <c r="L103" s="99">
        <v>4304</v>
      </c>
    </row>
    <row r="104" spans="2:12" ht="99" customHeight="1" x14ac:dyDescent="0.3">
      <c r="B104" s="119">
        <v>7771</v>
      </c>
      <c r="C104" s="120" t="s">
        <v>213</v>
      </c>
      <c r="D104" s="120" t="s">
        <v>1640</v>
      </c>
      <c r="E104" s="121">
        <v>3</v>
      </c>
      <c r="F104" s="120" t="s">
        <v>1643</v>
      </c>
      <c r="G104" s="131" t="s">
        <v>1517</v>
      </c>
      <c r="H104" s="131" t="s">
        <v>45</v>
      </c>
      <c r="I104" s="128">
        <v>2.5609999999999999</v>
      </c>
      <c r="J104" s="99">
        <v>692</v>
      </c>
      <c r="K104" s="99">
        <v>108</v>
      </c>
      <c r="L104" s="99">
        <v>197</v>
      </c>
    </row>
    <row r="105" spans="2:12" ht="90" customHeight="1" x14ac:dyDescent="0.3">
      <c r="B105" s="119">
        <v>7771</v>
      </c>
      <c r="C105" s="120" t="s">
        <v>213</v>
      </c>
      <c r="D105" s="120" t="s">
        <v>1640</v>
      </c>
      <c r="E105" s="121">
        <v>4</v>
      </c>
      <c r="F105" s="120" t="s">
        <v>1644</v>
      </c>
      <c r="G105" s="131" t="s">
        <v>1517</v>
      </c>
      <c r="H105" s="131" t="s">
        <v>45</v>
      </c>
      <c r="I105" s="52">
        <v>1</v>
      </c>
      <c r="J105" s="99">
        <v>0.1</v>
      </c>
      <c r="K105" s="99">
        <v>6.13E-3</v>
      </c>
      <c r="L105" s="99">
        <v>0.04</v>
      </c>
    </row>
    <row r="106" spans="2:12" ht="81" customHeight="1" x14ac:dyDescent="0.3">
      <c r="B106" s="119">
        <v>7771</v>
      </c>
      <c r="C106" s="120" t="s">
        <v>213</v>
      </c>
      <c r="D106" s="120" t="s">
        <v>1640</v>
      </c>
      <c r="E106" s="121">
        <v>5</v>
      </c>
      <c r="F106" s="120" t="s">
        <v>1645</v>
      </c>
      <c r="G106" s="131" t="s">
        <v>1517</v>
      </c>
      <c r="H106" s="131" t="s">
        <v>45</v>
      </c>
      <c r="I106" s="128">
        <v>3200</v>
      </c>
      <c r="J106" s="99">
        <v>786</v>
      </c>
      <c r="K106" s="99">
        <v>46</v>
      </c>
      <c r="L106" s="99">
        <v>217</v>
      </c>
    </row>
    <row r="107" spans="2:12" ht="58.5" x14ac:dyDescent="0.3">
      <c r="B107" s="64">
        <v>7918</v>
      </c>
      <c r="C107" s="120" t="s">
        <v>1646</v>
      </c>
      <c r="D107" s="120" t="s">
        <v>1647</v>
      </c>
      <c r="E107" s="65">
        <v>1</v>
      </c>
      <c r="F107" s="120" t="s">
        <v>1648</v>
      </c>
      <c r="G107" s="132" t="s">
        <v>1517</v>
      </c>
      <c r="H107" s="132" t="s">
        <v>30</v>
      </c>
      <c r="I107" s="66">
        <v>1</v>
      </c>
      <c r="J107" s="100">
        <v>1</v>
      </c>
      <c r="K107" s="114">
        <v>1</v>
      </c>
      <c r="L107" s="114">
        <v>1</v>
      </c>
    </row>
    <row r="108" spans="2:12" ht="101.25" x14ac:dyDescent="0.3">
      <c r="B108" s="64">
        <v>7918</v>
      </c>
      <c r="C108" s="124" t="s">
        <v>1646</v>
      </c>
      <c r="D108" s="133" t="s">
        <v>1647</v>
      </c>
      <c r="E108" s="65">
        <v>2</v>
      </c>
      <c r="F108" s="117" t="s">
        <v>1649</v>
      </c>
      <c r="G108" s="132" t="s">
        <v>1517</v>
      </c>
      <c r="H108" s="132" t="s">
        <v>30</v>
      </c>
      <c r="I108" s="66">
        <v>1</v>
      </c>
      <c r="J108" s="100">
        <v>1</v>
      </c>
      <c r="K108" s="114">
        <v>0.25</v>
      </c>
      <c r="L108" s="114">
        <v>0.5</v>
      </c>
    </row>
    <row r="109" spans="2:12" ht="72.75" x14ac:dyDescent="0.3">
      <c r="B109" s="64">
        <v>7918</v>
      </c>
      <c r="C109" s="124" t="s">
        <v>1646</v>
      </c>
      <c r="D109" s="133" t="s">
        <v>1647</v>
      </c>
      <c r="E109" s="65">
        <v>3</v>
      </c>
      <c r="F109" s="120" t="s">
        <v>1650</v>
      </c>
      <c r="G109" s="132" t="s">
        <v>1517</v>
      </c>
      <c r="H109" s="132" t="s">
        <v>30</v>
      </c>
      <c r="I109" s="66">
        <v>1</v>
      </c>
      <c r="J109" s="100">
        <v>1</v>
      </c>
      <c r="K109" s="114" t="s">
        <v>1651</v>
      </c>
      <c r="L109" s="114">
        <v>0.621</v>
      </c>
    </row>
    <row r="110" spans="2:12" ht="58.5" x14ac:dyDescent="0.3">
      <c r="B110" s="64">
        <v>7918</v>
      </c>
      <c r="C110" s="124" t="s">
        <v>1646</v>
      </c>
      <c r="D110" s="133" t="s">
        <v>1647</v>
      </c>
      <c r="E110" s="65">
        <v>4</v>
      </c>
      <c r="F110" s="120" t="s">
        <v>1652</v>
      </c>
      <c r="G110" s="132" t="s">
        <v>1517</v>
      </c>
      <c r="H110" s="132" t="s">
        <v>30</v>
      </c>
      <c r="I110" s="66">
        <v>1</v>
      </c>
      <c r="J110" s="100">
        <v>1</v>
      </c>
      <c r="K110" s="114" t="s">
        <v>1653</v>
      </c>
      <c r="L110" s="114">
        <v>0.47199999999999998</v>
      </c>
    </row>
    <row r="111" spans="2:12" x14ac:dyDescent="0.3">
      <c r="I111" s="67"/>
    </row>
    <row r="120" spans="8:8" x14ac:dyDescent="0.3">
      <c r="H120" s="69"/>
    </row>
  </sheetData>
  <mergeCells count="2">
    <mergeCell ref="B2:B5"/>
    <mergeCell ref="C2:L5"/>
  </mergeCell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AD8A-D910-4714-8E3F-4914D5024248}">
  <dimension ref="A1:BA97"/>
  <sheetViews>
    <sheetView zoomScale="55" zoomScaleNormal="55" zoomScaleSheetLayoutView="70" zoomScalePageLayoutView="51" workbookViewId="0">
      <selection sqref="A1:B4"/>
    </sheetView>
  </sheetViews>
  <sheetFormatPr baseColWidth="10" defaultColWidth="11.42578125" defaultRowHeight="12.75" x14ac:dyDescent="0.2"/>
  <cols>
    <col min="1" max="1" width="15.28515625" style="292" customWidth="1"/>
    <col min="2" max="2" width="27.5703125" style="292" customWidth="1"/>
    <col min="3" max="3" width="27.140625" style="292" customWidth="1"/>
    <col min="4" max="4" width="15.28515625" style="292" customWidth="1"/>
    <col min="5" max="5" width="11" style="292" bestFit="1" customWidth="1"/>
    <col min="6" max="6" width="30.7109375" style="292" customWidth="1"/>
    <col min="7" max="7" width="47" style="292" customWidth="1"/>
    <col min="8" max="8" width="19.140625" style="292" customWidth="1"/>
    <col min="9" max="9" width="15.7109375" style="292" customWidth="1"/>
    <col min="10" max="10" width="15.140625" style="292" customWidth="1"/>
    <col min="11" max="11" width="10" style="292" customWidth="1"/>
    <col min="12" max="12" width="10.85546875" style="292" bestFit="1" customWidth="1"/>
    <col min="13" max="13" width="74.5703125" style="292" customWidth="1"/>
    <col min="14" max="14" width="10.85546875" style="292" customWidth="1"/>
    <col min="15" max="15" width="12.140625" style="292" customWidth="1"/>
    <col min="16" max="16" width="14.28515625" style="292" customWidth="1"/>
    <col min="17" max="17" width="10" style="292" customWidth="1"/>
    <col min="18" max="18" width="10.42578125" style="292" customWidth="1"/>
    <col min="19" max="19" width="11.7109375" style="292" customWidth="1"/>
    <col min="20" max="20" width="74.5703125" style="292" customWidth="1"/>
    <col min="21" max="21" width="16.42578125" style="292" customWidth="1"/>
    <col min="22" max="22" width="27.140625" style="292" customWidth="1"/>
    <col min="23" max="23" width="15.42578125" style="292" customWidth="1"/>
    <col min="24" max="24" width="12.5703125" style="292" bestFit="1" customWidth="1"/>
    <col min="25" max="25" width="13.85546875" style="292" bestFit="1" customWidth="1"/>
    <col min="26" max="26" width="12" style="292" bestFit="1" customWidth="1"/>
    <col min="27" max="27" width="12.42578125" style="292" customWidth="1"/>
    <col min="28" max="28" width="86" style="292" customWidth="1"/>
    <col min="29" max="29" width="15.5703125" style="292" customWidth="1"/>
    <col min="30" max="30" width="45.5703125" style="292" customWidth="1"/>
    <col min="31" max="31" width="10.7109375" style="292" bestFit="1" customWidth="1"/>
    <col min="32" max="32" width="11.140625" style="292" bestFit="1" customWidth="1"/>
    <col min="33" max="33" width="12.5703125" style="292" customWidth="1"/>
    <col min="34" max="34" width="86" style="292" customWidth="1"/>
    <col min="35" max="35" width="15" style="292" customWidth="1"/>
    <col min="36" max="36" width="45.42578125" style="292" customWidth="1"/>
    <col min="37" max="37" width="15" style="292" customWidth="1"/>
    <col min="38" max="38" width="12.85546875" style="292" customWidth="1"/>
    <col min="39" max="39" width="13.140625" style="292" customWidth="1"/>
    <col min="40" max="40" width="68.42578125" style="292" customWidth="1"/>
    <col min="41" max="41" width="15.140625" style="292" customWidth="1"/>
    <col min="42" max="42" width="34.7109375" style="292" customWidth="1"/>
    <col min="43" max="43" width="12.42578125" style="292" customWidth="1"/>
    <col min="44" max="44" width="13.140625" style="292" customWidth="1"/>
    <col min="45" max="45" width="12.5703125" style="292" customWidth="1"/>
    <col min="46" max="46" width="47.140625" style="292" customWidth="1"/>
    <col min="47" max="47" width="16.42578125" style="292" customWidth="1"/>
    <col min="48" max="48" width="34.7109375" style="292" customWidth="1"/>
    <col min="49" max="49" width="2.42578125" style="292" customWidth="1"/>
    <col min="50" max="52" width="11.42578125" style="292" customWidth="1"/>
    <col min="53" max="16384" width="11.42578125" style="292"/>
  </cols>
  <sheetData>
    <row r="1" spans="1:53" ht="21" customHeight="1" x14ac:dyDescent="0.2">
      <c r="A1" s="284"/>
      <c r="B1" s="284"/>
      <c r="C1" s="285" t="s">
        <v>1655</v>
      </c>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7"/>
      <c r="AU1" s="288" t="s">
        <v>1656</v>
      </c>
      <c r="AV1" s="289" t="s">
        <v>1657</v>
      </c>
      <c r="AW1" s="290"/>
      <c r="AX1" s="291"/>
      <c r="AY1" s="291"/>
      <c r="AZ1" s="291"/>
      <c r="BA1" s="291"/>
    </row>
    <row r="2" spans="1:53" ht="21" customHeight="1" x14ac:dyDescent="0.2">
      <c r="A2" s="284"/>
      <c r="B2" s="284"/>
      <c r="C2" s="293"/>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5"/>
      <c r="AU2" s="288" t="s">
        <v>1658</v>
      </c>
      <c r="AV2" s="289">
        <v>2</v>
      </c>
      <c r="AW2" s="290"/>
      <c r="AX2" s="291"/>
      <c r="AY2" s="291"/>
      <c r="AZ2" s="291"/>
      <c r="BA2" s="291"/>
    </row>
    <row r="3" spans="1:53" ht="21" customHeight="1" x14ac:dyDescent="0.2">
      <c r="A3" s="284"/>
      <c r="B3" s="284"/>
      <c r="C3" s="293"/>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5"/>
      <c r="AU3" s="288" t="s">
        <v>1659</v>
      </c>
      <c r="AV3" s="289" t="s">
        <v>1660</v>
      </c>
      <c r="AW3" s="290"/>
      <c r="AX3" s="291"/>
      <c r="AY3" s="291"/>
      <c r="AZ3" s="291"/>
      <c r="BA3" s="291"/>
    </row>
    <row r="4" spans="1:53" ht="21" customHeight="1" x14ac:dyDescent="0.2">
      <c r="A4" s="284"/>
      <c r="B4" s="284"/>
      <c r="C4" s="296"/>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8"/>
      <c r="AU4" s="288" t="s">
        <v>1661</v>
      </c>
      <c r="AV4" s="289" t="s">
        <v>1662</v>
      </c>
      <c r="AW4" s="290"/>
      <c r="AX4" s="291"/>
      <c r="AY4" s="291"/>
      <c r="AZ4" s="291"/>
      <c r="BA4" s="291"/>
    </row>
    <row r="5" spans="1:53" x14ac:dyDescent="0.2">
      <c r="A5" s="299"/>
      <c r="B5" s="299"/>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300"/>
      <c r="AW5" s="290"/>
      <c r="AX5" s="291"/>
      <c r="AY5" s="291"/>
      <c r="AZ5" s="291"/>
      <c r="BA5" s="291"/>
    </row>
    <row r="6" spans="1:53" x14ac:dyDescent="0.2">
      <c r="A6" s="301" t="s">
        <v>1663</v>
      </c>
      <c r="B6" s="301"/>
      <c r="C6" s="302" t="s">
        <v>1664</v>
      </c>
      <c r="D6" s="303"/>
      <c r="E6" s="303"/>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290"/>
      <c r="AX6" s="291"/>
      <c r="AY6" s="291"/>
      <c r="AZ6" s="291"/>
      <c r="BA6" s="291"/>
    </row>
    <row r="7" spans="1:53" x14ac:dyDescent="0.2">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290"/>
      <c r="AX7" s="291"/>
      <c r="AY7" s="291"/>
      <c r="AZ7" s="291"/>
      <c r="BA7" s="291"/>
    </row>
    <row r="8" spans="1:53" ht="26.25" customHeight="1" x14ac:dyDescent="0.2">
      <c r="A8" s="304" t="s">
        <v>1665</v>
      </c>
      <c r="B8" s="305"/>
      <c r="C8" s="305"/>
      <c r="D8" s="305"/>
      <c r="E8" s="305"/>
      <c r="F8" s="305"/>
      <c r="G8" s="305"/>
      <c r="H8" s="305"/>
      <c r="I8" s="305"/>
      <c r="J8" s="305"/>
      <c r="K8" s="305"/>
      <c r="L8" s="306"/>
      <c r="M8" s="307" t="s">
        <v>1666</v>
      </c>
      <c r="N8" s="308"/>
      <c r="O8" s="308"/>
      <c r="P8" s="308"/>
      <c r="Q8" s="308"/>
      <c r="R8" s="308"/>
      <c r="S8" s="308"/>
      <c r="T8" s="308"/>
      <c r="U8" s="308"/>
      <c r="V8" s="308"/>
      <c r="W8" s="308"/>
      <c r="X8" s="308"/>
      <c r="Y8" s="309"/>
      <c r="Z8" s="310" t="s">
        <v>1667</v>
      </c>
      <c r="AA8" s="310"/>
      <c r="AB8" s="310"/>
      <c r="AC8" s="310"/>
      <c r="AD8" s="310"/>
      <c r="AE8" s="310"/>
      <c r="AF8" s="310"/>
      <c r="AG8" s="310"/>
      <c r="AH8" s="310"/>
      <c r="AI8" s="310"/>
      <c r="AJ8" s="310"/>
      <c r="AK8" s="310"/>
      <c r="AL8" s="310"/>
      <c r="AM8" s="310"/>
      <c r="AN8" s="310"/>
      <c r="AO8" s="310"/>
      <c r="AP8" s="310"/>
      <c r="AQ8" s="310"/>
      <c r="AR8" s="310"/>
      <c r="AS8" s="310"/>
      <c r="AT8" s="310"/>
      <c r="AU8" s="310"/>
      <c r="AV8" s="310"/>
      <c r="AW8" s="290"/>
    </row>
    <row r="9" spans="1:53" s="326" customFormat="1" ht="46.5" customHeight="1" x14ac:dyDescent="0.25">
      <c r="A9" s="311" t="s">
        <v>1668</v>
      </c>
      <c r="B9" s="311" t="s">
        <v>1669</v>
      </c>
      <c r="C9" s="311" t="s">
        <v>1670</v>
      </c>
      <c r="D9" s="311" t="s">
        <v>1671</v>
      </c>
      <c r="E9" s="311" t="s">
        <v>1672</v>
      </c>
      <c r="F9" s="311" t="s">
        <v>1673</v>
      </c>
      <c r="G9" s="312" t="s">
        <v>1674</v>
      </c>
      <c r="H9" s="312" t="s">
        <v>1675</v>
      </c>
      <c r="I9" s="313" t="s">
        <v>1676</v>
      </c>
      <c r="J9" s="314" t="s">
        <v>1677</v>
      </c>
      <c r="K9" s="315"/>
      <c r="L9" s="315"/>
      <c r="M9" s="316" t="s">
        <v>1678</v>
      </c>
      <c r="N9" s="316" t="s">
        <v>1679</v>
      </c>
      <c r="O9" s="316" t="s">
        <v>1680</v>
      </c>
      <c r="P9" s="317" t="s">
        <v>1681</v>
      </c>
      <c r="Q9" s="317"/>
      <c r="R9" s="317"/>
      <c r="S9" s="318" t="s">
        <v>1682</v>
      </c>
      <c r="T9" s="319" t="s">
        <v>1683</v>
      </c>
      <c r="U9" s="320"/>
      <c r="V9" s="320"/>
      <c r="W9" s="320"/>
      <c r="X9" s="320"/>
      <c r="Y9" s="321"/>
      <c r="Z9" s="322" t="s">
        <v>1684</v>
      </c>
      <c r="AA9" s="323"/>
      <c r="AB9" s="323"/>
      <c r="AC9" s="323"/>
      <c r="AD9" s="324"/>
      <c r="AE9" s="322" t="s">
        <v>1685</v>
      </c>
      <c r="AF9" s="323"/>
      <c r="AG9" s="323"/>
      <c r="AH9" s="323"/>
      <c r="AI9" s="323"/>
      <c r="AJ9" s="324"/>
      <c r="AK9" s="322" t="s">
        <v>1686</v>
      </c>
      <c r="AL9" s="323"/>
      <c r="AM9" s="323"/>
      <c r="AN9" s="323"/>
      <c r="AO9" s="323"/>
      <c r="AP9" s="324"/>
      <c r="AQ9" s="322" t="s">
        <v>1687</v>
      </c>
      <c r="AR9" s="323"/>
      <c r="AS9" s="323"/>
      <c r="AT9" s="323"/>
      <c r="AU9" s="323"/>
      <c r="AV9" s="324"/>
      <c r="AW9" s="325"/>
    </row>
    <row r="10" spans="1:53" ht="46.5" customHeight="1" x14ac:dyDescent="0.2">
      <c r="A10" s="312"/>
      <c r="B10" s="312"/>
      <c r="C10" s="312"/>
      <c r="D10" s="312"/>
      <c r="E10" s="312"/>
      <c r="F10" s="312"/>
      <c r="G10" s="327"/>
      <c r="H10" s="327"/>
      <c r="I10" s="316"/>
      <c r="J10" s="328" t="s">
        <v>1688</v>
      </c>
      <c r="K10" s="328" t="s">
        <v>1689</v>
      </c>
      <c r="L10" s="328" t="s">
        <v>1690</v>
      </c>
      <c r="M10" s="316"/>
      <c r="N10" s="316"/>
      <c r="O10" s="316"/>
      <c r="P10" s="328" t="s">
        <v>1688</v>
      </c>
      <c r="Q10" s="328" t="s">
        <v>1689</v>
      </c>
      <c r="R10" s="328" t="s">
        <v>1690</v>
      </c>
      <c r="S10" s="313"/>
      <c r="T10" s="328" t="s">
        <v>1691</v>
      </c>
      <c r="U10" s="328" t="s">
        <v>1692</v>
      </c>
      <c r="V10" s="328" t="s">
        <v>1693</v>
      </c>
      <c r="W10" s="328" t="s">
        <v>449</v>
      </c>
      <c r="X10" s="329" t="s">
        <v>1694</v>
      </c>
      <c r="Y10" s="329" t="s">
        <v>1695</v>
      </c>
      <c r="Z10" s="330" t="s">
        <v>1696</v>
      </c>
      <c r="AA10" s="328" t="s">
        <v>1697</v>
      </c>
      <c r="AB10" s="330" t="s">
        <v>1698</v>
      </c>
      <c r="AC10" s="330" t="s">
        <v>1699</v>
      </c>
      <c r="AD10" s="331" t="s">
        <v>1700</v>
      </c>
      <c r="AE10" s="330" t="s">
        <v>1696</v>
      </c>
      <c r="AF10" s="330" t="s">
        <v>1697</v>
      </c>
      <c r="AG10" s="330" t="s">
        <v>1701</v>
      </c>
      <c r="AH10" s="330" t="s">
        <v>1698</v>
      </c>
      <c r="AI10" s="330" t="s">
        <v>1699</v>
      </c>
      <c r="AJ10" s="331" t="s">
        <v>1700</v>
      </c>
      <c r="AK10" s="330" t="s">
        <v>1696</v>
      </c>
      <c r="AL10" s="330" t="s">
        <v>1697</v>
      </c>
      <c r="AM10" s="330" t="s">
        <v>1701</v>
      </c>
      <c r="AN10" s="330" t="s">
        <v>1698</v>
      </c>
      <c r="AO10" s="330" t="s">
        <v>1699</v>
      </c>
      <c r="AP10" s="331" t="s">
        <v>1700</v>
      </c>
      <c r="AQ10" s="330" t="s">
        <v>1696</v>
      </c>
      <c r="AR10" s="330" t="s">
        <v>1697</v>
      </c>
      <c r="AS10" s="330" t="s">
        <v>1701</v>
      </c>
      <c r="AT10" s="330" t="s">
        <v>1698</v>
      </c>
      <c r="AU10" s="330" t="s">
        <v>1699</v>
      </c>
      <c r="AV10" s="331" t="s">
        <v>1700</v>
      </c>
    </row>
    <row r="11" spans="1:53" s="347" customFormat="1" ht="178.5" x14ac:dyDescent="0.2">
      <c r="A11" s="332" t="s">
        <v>212</v>
      </c>
      <c r="B11" s="332" t="s">
        <v>1702</v>
      </c>
      <c r="C11" s="333" t="s">
        <v>1703</v>
      </c>
      <c r="D11" s="334" t="s">
        <v>1704</v>
      </c>
      <c r="E11" s="335" t="s">
        <v>1705</v>
      </c>
      <c r="F11" s="333" t="s">
        <v>1706</v>
      </c>
      <c r="G11" s="333" t="s">
        <v>1707</v>
      </c>
      <c r="H11" s="336" t="s">
        <v>1708</v>
      </c>
      <c r="I11" s="337" t="s">
        <v>1709</v>
      </c>
      <c r="J11" s="336" t="s">
        <v>1710</v>
      </c>
      <c r="K11" s="336" t="s">
        <v>1711</v>
      </c>
      <c r="L11" s="338" t="str">
        <f>VLOOKUP(J11,'[14]2. Anexos'!$B$35:$G$41,(HLOOKUP(K11,'[14]2. Anexos'!$C$35:$G$36,2,0)),0)</f>
        <v>Alto</v>
      </c>
      <c r="M11" s="333" t="s">
        <v>1712</v>
      </c>
      <c r="N11" s="336" t="s">
        <v>1713</v>
      </c>
      <c r="O11" s="336" t="s">
        <v>1714</v>
      </c>
      <c r="P11" s="336" t="s">
        <v>1710</v>
      </c>
      <c r="Q11" s="339" t="s">
        <v>1711</v>
      </c>
      <c r="R11" s="340" t="str">
        <f>VLOOKUP(P11,'[14]2. Anexos'!$B$35:$G$41,(HLOOKUP(Q11,'[14]2. Anexos'!$C$35:$G$36,2,0)),0)</f>
        <v>Alto</v>
      </c>
      <c r="S11" s="341" t="s">
        <v>1715</v>
      </c>
      <c r="T11" s="333" t="s">
        <v>1712</v>
      </c>
      <c r="U11" s="336" t="s">
        <v>1716</v>
      </c>
      <c r="V11" s="334" t="s">
        <v>1717</v>
      </c>
      <c r="W11" s="342">
        <v>1</v>
      </c>
      <c r="X11" s="343">
        <v>44985</v>
      </c>
      <c r="Y11" s="343">
        <v>45291</v>
      </c>
      <c r="Z11" s="344">
        <v>45016</v>
      </c>
      <c r="AA11" s="345">
        <v>0.1</v>
      </c>
      <c r="AB11" s="333" t="s">
        <v>1718</v>
      </c>
      <c r="AC11" s="336" t="s">
        <v>1719</v>
      </c>
      <c r="AD11" s="339" t="s">
        <v>1720</v>
      </c>
      <c r="AE11" s="346">
        <v>45107</v>
      </c>
      <c r="AF11" s="345">
        <v>0.3</v>
      </c>
      <c r="AG11" s="345">
        <v>0.4</v>
      </c>
      <c r="AH11" s="333" t="s">
        <v>1721</v>
      </c>
      <c r="AI11" s="336" t="s">
        <v>1722</v>
      </c>
      <c r="AJ11" s="333" t="s">
        <v>1723</v>
      </c>
      <c r="AK11" s="346"/>
      <c r="AL11" s="345"/>
      <c r="AM11" s="345"/>
      <c r="AN11" s="333"/>
      <c r="AO11" s="336"/>
      <c r="AP11" s="339"/>
      <c r="AQ11" s="344"/>
      <c r="AR11" s="345"/>
      <c r="AS11" s="345"/>
      <c r="AT11" s="339"/>
      <c r="AU11" s="336"/>
      <c r="AV11" s="339"/>
    </row>
    <row r="12" spans="1:53" s="347" customFormat="1" ht="178.5" x14ac:dyDescent="0.2">
      <c r="A12" s="348"/>
      <c r="B12" s="348"/>
      <c r="C12" s="349" t="s">
        <v>1724</v>
      </c>
      <c r="D12" s="334" t="s">
        <v>1704</v>
      </c>
      <c r="E12" s="350" t="s">
        <v>1725</v>
      </c>
      <c r="F12" s="349" t="s">
        <v>1726</v>
      </c>
      <c r="G12" s="349" t="s">
        <v>1727</v>
      </c>
      <c r="H12" s="351" t="s">
        <v>1728</v>
      </c>
      <c r="I12" s="352" t="s">
        <v>1729</v>
      </c>
      <c r="J12" s="351" t="s">
        <v>1730</v>
      </c>
      <c r="K12" s="351" t="s">
        <v>1731</v>
      </c>
      <c r="L12" s="353" t="str">
        <f>VLOOKUP(J12,'[14]2. Anexos'!$B$35:$G$41,(HLOOKUP(K12,'[14]2. Anexos'!$C$35:$G$36,2,0)),0)</f>
        <v>Moderado</v>
      </c>
      <c r="M12" s="333" t="s">
        <v>1732</v>
      </c>
      <c r="N12" s="351" t="s">
        <v>1713</v>
      </c>
      <c r="O12" s="351" t="s">
        <v>1714</v>
      </c>
      <c r="P12" s="351" t="s">
        <v>1710</v>
      </c>
      <c r="Q12" s="351" t="s">
        <v>1731</v>
      </c>
      <c r="R12" s="353" t="str">
        <f>VLOOKUP(P12,'[14]2. Anexos'!$B$35:$G$41,(HLOOKUP(Q12,'[14]2. Anexos'!$C$35:$G$36,2,0)),0)</f>
        <v>Moderado</v>
      </c>
      <c r="S12" s="354" t="s">
        <v>1733</v>
      </c>
      <c r="T12" s="355" t="s">
        <v>1732</v>
      </c>
      <c r="U12" s="351" t="s">
        <v>1734</v>
      </c>
      <c r="V12" s="356" t="s">
        <v>1735</v>
      </c>
      <c r="W12" s="357">
        <v>1</v>
      </c>
      <c r="X12" s="343">
        <v>44985</v>
      </c>
      <c r="Y12" s="358">
        <v>45291</v>
      </c>
      <c r="Z12" s="359">
        <v>45016</v>
      </c>
      <c r="AA12" s="360">
        <v>1</v>
      </c>
      <c r="AB12" s="355" t="s">
        <v>1736</v>
      </c>
      <c r="AC12" s="356" t="s">
        <v>1719</v>
      </c>
      <c r="AD12" s="361" t="s">
        <v>1720</v>
      </c>
      <c r="AE12" s="346">
        <v>45107</v>
      </c>
      <c r="AF12" s="362">
        <v>1</v>
      </c>
      <c r="AG12" s="362">
        <v>1</v>
      </c>
      <c r="AH12" s="333" t="s">
        <v>1737</v>
      </c>
      <c r="AI12" s="351" t="s">
        <v>1719</v>
      </c>
      <c r="AJ12" s="333" t="s">
        <v>1723</v>
      </c>
      <c r="AK12" s="346"/>
      <c r="AL12" s="362"/>
      <c r="AM12" s="362"/>
      <c r="AN12" s="361"/>
      <c r="AO12" s="351"/>
      <c r="AP12" s="361"/>
      <c r="AQ12" s="344"/>
      <c r="AR12" s="362"/>
      <c r="AS12" s="362"/>
      <c r="AT12" s="349"/>
      <c r="AU12" s="351"/>
      <c r="AV12" s="339"/>
    </row>
    <row r="13" spans="1:53" s="347" customFormat="1" ht="229.5" x14ac:dyDescent="0.2">
      <c r="A13" s="348"/>
      <c r="B13" s="348"/>
      <c r="C13" s="349" t="s">
        <v>1738</v>
      </c>
      <c r="D13" s="334" t="s">
        <v>1704</v>
      </c>
      <c r="E13" s="350" t="s">
        <v>1739</v>
      </c>
      <c r="F13" s="349" t="s">
        <v>1740</v>
      </c>
      <c r="G13" s="363" t="s">
        <v>1741</v>
      </c>
      <c r="H13" s="336" t="s">
        <v>1708</v>
      </c>
      <c r="I13" s="352" t="s">
        <v>1742</v>
      </c>
      <c r="J13" s="351" t="s">
        <v>1730</v>
      </c>
      <c r="K13" s="351" t="s">
        <v>1743</v>
      </c>
      <c r="L13" s="338" t="str">
        <f>VLOOKUP(J13,'[14]2. Anexos'!$B$35:$G$41,(HLOOKUP(K13,'[14]2. Anexos'!$C$35:$G$36,2,0)),0)</f>
        <v>Moderado</v>
      </c>
      <c r="M13" s="333" t="s">
        <v>1744</v>
      </c>
      <c r="N13" s="351" t="s">
        <v>1745</v>
      </c>
      <c r="O13" s="351" t="s">
        <v>1746</v>
      </c>
      <c r="P13" s="351" t="s">
        <v>1710</v>
      </c>
      <c r="Q13" s="351" t="s">
        <v>1731</v>
      </c>
      <c r="R13" s="338" t="str">
        <f>VLOOKUP(P13,'[14]2. Anexos'!$B$35:$G$41,(HLOOKUP(Q13,'[14]2. Anexos'!$C$35:$G$36,2,0)),0)</f>
        <v>Moderado</v>
      </c>
      <c r="S13" s="354" t="s">
        <v>1733</v>
      </c>
      <c r="T13" s="333" t="s">
        <v>1747</v>
      </c>
      <c r="U13" s="356" t="s">
        <v>1748</v>
      </c>
      <c r="V13" s="356" t="s">
        <v>1749</v>
      </c>
      <c r="W13" s="357">
        <v>1</v>
      </c>
      <c r="X13" s="343">
        <v>44985</v>
      </c>
      <c r="Y13" s="358">
        <v>45291</v>
      </c>
      <c r="Z13" s="359">
        <v>45016</v>
      </c>
      <c r="AA13" s="362">
        <v>1</v>
      </c>
      <c r="AB13" s="349" t="s">
        <v>1750</v>
      </c>
      <c r="AC13" s="351" t="s">
        <v>1722</v>
      </c>
      <c r="AD13" s="339" t="s">
        <v>1720</v>
      </c>
      <c r="AE13" s="346">
        <v>45107</v>
      </c>
      <c r="AF13" s="362">
        <v>1</v>
      </c>
      <c r="AG13" s="362">
        <v>1</v>
      </c>
      <c r="AH13" s="349" t="s">
        <v>1751</v>
      </c>
      <c r="AI13" s="351" t="s">
        <v>1719</v>
      </c>
      <c r="AJ13" s="333" t="s">
        <v>1723</v>
      </c>
      <c r="AK13" s="346"/>
      <c r="AL13" s="362"/>
      <c r="AM13" s="362"/>
      <c r="AN13" s="349"/>
      <c r="AO13" s="351"/>
      <c r="AP13" s="361"/>
      <c r="AQ13" s="344"/>
      <c r="AR13" s="362"/>
      <c r="AS13" s="362"/>
      <c r="AT13" s="349"/>
      <c r="AU13" s="351"/>
      <c r="AV13" s="339"/>
    </row>
    <row r="14" spans="1:53" s="347" customFormat="1" ht="229.5" x14ac:dyDescent="0.2">
      <c r="A14" s="348"/>
      <c r="B14" s="348"/>
      <c r="C14" s="364" t="s">
        <v>1703</v>
      </c>
      <c r="D14" s="332" t="s">
        <v>1704</v>
      </c>
      <c r="E14" s="365" t="s">
        <v>1752</v>
      </c>
      <c r="F14" s="364" t="s">
        <v>1753</v>
      </c>
      <c r="G14" s="364" t="s">
        <v>1754</v>
      </c>
      <c r="H14" s="332" t="s">
        <v>1708</v>
      </c>
      <c r="I14" s="366" t="s">
        <v>1755</v>
      </c>
      <c r="J14" s="332" t="s">
        <v>1710</v>
      </c>
      <c r="K14" s="332" t="s">
        <v>1743</v>
      </c>
      <c r="L14" s="367" t="str">
        <f>VLOOKUP(J14,'[15]2. Anexos'!$B$35:$G$41,(HLOOKUP(K14,'[15]2. Anexos'!$C$35:$G$36,2,0)),0)</f>
        <v>Moderado</v>
      </c>
      <c r="M14" s="349" t="s">
        <v>1756</v>
      </c>
      <c r="N14" s="351" t="s">
        <v>1713</v>
      </c>
      <c r="O14" s="351" t="s">
        <v>1714</v>
      </c>
      <c r="P14" s="332" t="s">
        <v>1757</v>
      </c>
      <c r="Q14" s="332" t="s">
        <v>1743</v>
      </c>
      <c r="R14" s="367" t="str">
        <f>VLOOKUP(P14,'[15]2. Anexos'!$B$35:$G$41,(HLOOKUP(Q14,'[15]2. Anexos'!$C$35:$G$36,2,0)),0)</f>
        <v>Moderado</v>
      </c>
      <c r="S14" s="368" t="s">
        <v>1733</v>
      </c>
      <c r="T14" s="369" t="s">
        <v>1756</v>
      </c>
      <c r="U14" s="356" t="s">
        <v>1758</v>
      </c>
      <c r="V14" s="370" t="s">
        <v>1759</v>
      </c>
      <c r="W14" s="371">
        <v>1</v>
      </c>
      <c r="X14" s="343">
        <v>44985</v>
      </c>
      <c r="Y14" s="358">
        <v>45291</v>
      </c>
      <c r="Z14" s="359">
        <v>45016</v>
      </c>
      <c r="AA14" s="362"/>
      <c r="AB14" s="349" t="s">
        <v>1760</v>
      </c>
      <c r="AC14" s="332" t="s">
        <v>1719</v>
      </c>
      <c r="AD14" s="339" t="s">
        <v>1720</v>
      </c>
      <c r="AE14" s="346">
        <v>45107</v>
      </c>
      <c r="AF14" s="362">
        <v>0.2</v>
      </c>
      <c r="AG14" s="362">
        <v>0.2</v>
      </c>
      <c r="AH14" s="349" t="s">
        <v>1761</v>
      </c>
      <c r="AI14" s="332" t="s">
        <v>1722</v>
      </c>
      <c r="AJ14" s="339" t="s">
        <v>1723</v>
      </c>
      <c r="AK14" s="372"/>
      <c r="AL14" s="362"/>
      <c r="AM14" s="362"/>
      <c r="AN14" s="349"/>
      <c r="AO14" s="351"/>
      <c r="AP14" s="361"/>
      <c r="AQ14" s="344"/>
      <c r="AR14" s="362"/>
      <c r="AS14" s="362"/>
      <c r="AT14" s="349"/>
      <c r="AU14" s="351"/>
      <c r="AV14" s="339"/>
    </row>
    <row r="15" spans="1:53" s="347" customFormat="1" ht="191.25" x14ac:dyDescent="0.2">
      <c r="A15" s="348"/>
      <c r="B15" s="348"/>
      <c r="C15" s="373"/>
      <c r="D15" s="348"/>
      <c r="E15" s="374"/>
      <c r="F15" s="373"/>
      <c r="G15" s="373"/>
      <c r="H15" s="348"/>
      <c r="I15" s="375"/>
      <c r="J15" s="348"/>
      <c r="K15" s="348"/>
      <c r="L15" s="376"/>
      <c r="M15" s="349" t="s">
        <v>1762</v>
      </c>
      <c r="N15" s="351" t="s">
        <v>1713</v>
      </c>
      <c r="O15" s="351" t="s">
        <v>1714</v>
      </c>
      <c r="P15" s="348"/>
      <c r="Q15" s="348"/>
      <c r="R15" s="376"/>
      <c r="S15" s="377"/>
      <c r="T15" s="349" t="s">
        <v>1762</v>
      </c>
      <c r="U15" s="356" t="s">
        <v>1758</v>
      </c>
      <c r="V15" s="356" t="s">
        <v>1763</v>
      </c>
      <c r="W15" s="362">
        <v>1</v>
      </c>
      <c r="X15" s="343">
        <v>44985</v>
      </c>
      <c r="Y15" s="358">
        <v>45291</v>
      </c>
      <c r="Z15" s="359">
        <v>45016</v>
      </c>
      <c r="AA15" s="362">
        <v>0.25</v>
      </c>
      <c r="AB15" s="378" t="s">
        <v>1764</v>
      </c>
      <c r="AC15" s="348"/>
      <c r="AD15" s="339" t="s">
        <v>1720</v>
      </c>
      <c r="AE15" s="346">
        <v>45107</v>
      </c>
      <c r="AF15" s="362">
        <v>0.25</v>
      </c>
      <c r="AG15" s="362">
        <v>0.5</v>
      </c>
      <c r="AH15" s="333" t="s">
        <v>1765</v>
      </c>
      <c r="AI15" s="348"/>
      <c r="AJ15" s="333" t="s">
        <v>1723</v>
      </c>
      <c r="AK15" s="372"/>
      <c r="AL15" s="362"/>
      <c r="AM15" s="362"/>
      <c r="AN15" s="349"/>
      <c r="AO15" s="351"/>
      <c r="AP15" s="361"/>
      <c r="AQ15" s="344"/>
      <c r="AR15" s="362"/>
      <c r="AS15" s="362"/>
      <c r="AT15" s="349"/>
      <c r="AU15" s="351"/>
      <c r="AV15" s="339"/>
    </row>
    <row r="16" spans="1:53" s="347" customFormat="1" ht="255" x14ac:dyDescent="0.2">
      <c r="A16" s="348"/>
      <c r="B16" s="348"/>
      <c r="C16" s="373"/>
      <c r="D16" s="348"/>
      <c r="E16" s="374"/>
      <c r="F16" s="373"/>
      <c r="G16" s="373"/>
      <c r="H16" s="348"/>
      <c r="I16" s="375"/>
      <c r="J16" s="348"/>
      <c r="K16" s="348"/>
      <c r="L16" s="376"/>
      <c r="M16" s="349" t="s">
        <v>1766</v>
      </c>
      <c r="N16" s="351" t="s">
        <v>1713</v>
      </c>
      <c r="O16" s="351" t="s">
        <v>1714</v>
      </c>
      <c r="P16" s="348"/>
      <c r="Q16" s="348"/>
      <c r="R16" s="376"/>
      <c r="S16" s="377"/>
      <c r="T16" s="349" t="s">
        <v>1766</v>
      </c>
      <c r="U16" s="356" t="s">
        <v>1767</v>
      </c>
      <c r="V16" s="356" t="s">
        <v>1768</v>
      </c>
      <c r="W16" s="362">
        <v>1</v>
      </c>
      <c r="X16" s="343">
        <v>44985</v>
      </c>
      <c r="Y16" s="358">
        <v>45291</v>
      </c>
      <c r="Z16" s="359">
        <v>45016</v>
      </c>
      <c r="AA16" s="362"/>
      <c r="AB16" s="349" t="s">
        <v>1769</v>
      </c>
      <c r="AC16" s="348"/>
      <c r="AD16" s="339" t="s">
        <v>1720</v>
      </c>
      <c r="AE16" s="346">
        <v>45107</v>
      </c>
      <c r="AF16" s="360">
        <v>0.5</v>
      </c>
      <c r="AG16" s="360">
        <v>0.5</v>
      </c>
      <c r="AH16" s="333" t="s">
        <v>1770</v>
      </c>
      <c r="AI16" s="348"/>
      <c r="AJ16" s="333" t="s">
        <v>1771</v>
      </c>
      <c r="AK16" s="372"/>
      <c r="AL16" s="362"/>
      <c r="AM16" s="362"/>
      <c r="AN16" s="349"/>
      <c r="AO16" s="351"/>
      <c r="AP16" s="361"/>
      <c r="AQ16" s="344"/>
      <c r="AR16" s="362"/>
      <c r="AS16" s="362"/>
      <c r="AT16" s="349"/>
      <c r="AU16" s="351"/>
      <c r="AV16" s="339"/>
    </row>
    <row r="17" spans="1:48" s="347" customFormat="1" ht="204" x14ac:dyDescent="0.2">
      <c r="A17" s="379"/>
      <c r="B17" s="379"/>
      <c r="C17" s="380"/>
      <c r="D17" s="379"/>
      <c r="E17" s="381"/>
      <c r="F17" s="380"/>
      <c r="G17" s="380"/>
      <c r="H17" s="379"/>
      <c r="I17" s="382"/>
      <c r="J17" s="379"/>
      <c r="K17" s="379"/>
      <c r="L17" s="383"/>
      <c r="M17" s="349" t="s">
        <v>1772</v>
      </c>
      <c r="N17" s="351" t="s">
        <v>1745</v>
      </c>
      <c r="O17" s="351" t="s">
        <v>1714</v>
      </c>
      <c r="P17" s="379"/>
      <c r="Q17" s="379"/>
      <c r="R17" s="383"/>
      <c r="S17" s="384"/>
      <c r="T17" s="349" t="s">
        <v>1772</v>
      </c>
      <c r="U17" s="351" t="s">
        <v>1773</v>
      </c>
      <c r="V17" s="351" t="s">
        <v>1774</v>
      </c>
      <c r="W17" s="385">
        <v>1</v>
      </c>
      <c r="X17" s="343">
        <v>44985</v>
      </c>
      <c r="Y17" s="358">
        <v>45291</v>
      </c>
      <c r="Z17" s="359">
        <v>45016</v>
      </c>
      <c r="AA17" s="362">
        <v>1</v>
      </c>
      <c r="AB17" s="386" t="s">
        <v>1775</v>
      </c>
      <c r="AC17" s="379"/>
      <c r="AD17" s="339" t="s">
        <v>1720</v>
      </c>
      <c r="AE17" s="346">
        <v>45107</v>
      </c>
      <c r="AF17" s="362">
        <v>1</v>
      </c>
      <c r="AG17" s="362">
        <v>1</v>
      </c>
      <c r="AH17" s="333" t="s">
        <v>1776</v>
      </c>
      <c r="AI17" s="379"/>
      <c r="AJ17" s="333" t="s">
        <v>1723</v>
      </c>
      <c r="AK17" s="359"/>
      <c r="AL17" s="387"/>
      <c r="AM17" s="387"/>
      <c r="AN17" s="361"/>
      <c r="AO17" s="351"/>
      <c r="AP17" s="361"/>
      <c r="AQ17" s="344"/>
      <c r="AR17" s="362"/>
      <c r="AS17" s="362"/>
      <c r="AT17" s="349"/>
      <c r="AU17" s="351"/>
      <c r="AV17" s="339"/>
    </row>
    <row r="18" spans="1:48" s="347" customFormat="1" ht="267.75" x14ac:dyDescent="0.2">
      <c r="A18" s="332" t="s">
        <v>1777</v>
      </c>
      <c r="B18" s="332" t="s">
        <v>1778</v>
      </c>
      <c r="C18" s="388" t="s">
        <v>1779</v>
      </c>
      <c r="D18" s="389" t="s">
        <v>1780</v>
      </c>
      <c r="E18" s="390" t="s">
        <v>1781</v>
      </c>
      <c r="F18" s="389" t="s">
        <v>1782</v>
      </c>
      <c r="G18" s="389" t="s">
        <v>1783</v>
      </c>
      <c r="H18" s="389" t="s">
        <v>1728</v>
      </c>
      <c r="I18" s="391" t="s">
        <v>1729</v>
      </c>
      <c r="J18" s="389" t="s">
        <v>1710</v>
      </c>
      <c r="K18" s="389" t="s">
        <v>1731</v>
      </c>
      <c r="L18" s="392" t="str">
        <f>VLOOKUP(J18,'[16]2. Anexos'!$B$35:$G$41,(HLOOKUP(K18,'[16]2. Anexos'!$C$35:$G$36,2,0)),0)</f>
        <v>Moderado</v>
      </c>
      <c r="M18" s="393" t="s">
        <v>1784</v>
      </c>
      <c r="N18" s="351" t="s">
        <v>1713</v>
      </c>
      <c r="O18" s="351" t="s">
        <v>1714</v>
      </c>
      <c r="P18" s="361" t="s">
        <v>1710</v>
      </c>
      <c r="Q18" s="361" t="s">
        <v>1731</v>
      </c>
      <c r="R18" s="338" t="str">
        <f>VLOOKUP(P18,'[16]2. Anexos'!$B$35:$G$41,(HLOOKUP(Q18,'[16]2. Anexos'!$C$35:$G$36,2,0)),0)</f>
        <v>Moderado</v>
      </c>
      <c r="S18" s="354" t="s">
        <v>1733</v>
      </c>
      <c r="T18" s="393" t="s">
        <v>1784</v>
      </c>
      <c r="U18" s="361" t="s">
        <v>1785</v>
      </c>
      <c r="V18" s="361" t="s">
        <v>1786</v>
      </c>
      <c r="W18" s="385">
        <v>1</v>
      </c>
      <c r="X18" s="358">
        <v>44985</v>
      </c>
      <c r="Y18" s="358">
        <v>45291</v>
      </c>
      <c r="Z18" s="372">
        <v>45027</v>
      </c>
      <c r="AA18" s="362"/>
      <c r="AB18" s="361" t="s">
        <v>1787</v>
      </c>
      <c r="AC18" s="351" t="s">
        <v>1719</v>
      </c>
      <c r="AD18" s="361" t="s">
        <v>1788</v>
      </c>
      <c r="AE18" s="359">
        <v>45120</v>
      </c>
      <c r="AF18" s="387">
        <v>0.5</v>
      </c>
      <c r="AG18" s="387">
        <v>0.5</v>
      </c>
      <c r="AH18" s="361" t="s">
        <v>1789</v>
      </c>
      <c r="AI18" s="351" t="s">
        <v>1719</v>
      </c>
      <c r="AJ18" s="361" t="s">
        <v>1790</v>
      </c>
      <c r="AK18" s="359"/>
      <c r="AL18" s="387"/>
      <c r="AM18" s="387"/>
      <c r="AN18" s="361"/>
      <c r="AO18" s="351"/>
      <c r="AP18" s="361"/>
      <c r="AQ18" s="359"/>
      <c r="AR18" s="387"/>
      <c r="AS18" s="387"/>
      <c r="AT18" s="361"/>
      <c r="AU18" s="351"/>
      <c r="AV18" s="361"/>
    </row>
    <row r="19" spans="1:48" s="347" customFormat="1" ht="242.25" x14ac:dyDescent="0.2">
      <c r="A19" s="348"/>
      <c r="B19" s="348"/>
      <c r="C19" s="394" t="s">
        <v>1791</v>
      </c>
      <c r="D19" s="332" t="s">
        <v>1780</v>
      </c>
      <c r="E19" s="365" t="s">
        <v>1792</v>
      </c>
      <c r="F19" s="336" t="s">
        <v>1793</v>
      </c>
      <c r="G19" s="332" t="s">
        <v>1794</v>
      </c>
      <c r="H19" s="332" t="s">
        <v>1728</v>
      </c>
      <c r="I19" s="366" t="s">
        <v>1729</v>
      </c>
      <c r="J19" s="332" t="s">
        <v>1710</v>
      </c>
      <c r="K19" s="332" t="s">
        <v>1731</v>
      </c>
      <c r="L19" s="367" t="str">
        <f>VLOOKUP(J19,'[16]2. Anexos'!$B$35:$G$41,(HLOOKUP(K19,'[16]2. Anexos'!$C$35:$G$36,2,0)),0)</f>
        <v>Moderado</v>
      </c>
      <c r="M19" s="395" t="s">
        <v>1795</v>
      </c>
      <c r="N19" s="332" t="s">
        <v>1713</v>
      </c>
      <c r="O19" s="332" t="s">
        <v>1714</v>
      </c>
      <c r="P19" s="332" t="s">
        <v>1757</v>
      </c>
      <c r="Q19" s="332" t="s">
        <v>1731</v>
      </c>
      <c r="R19" s="367" t="str">
        <f>VLOOKUP(P19,'[16]2. Anexos'!$B$35:$G$41,(HLOOKUP(Q19,'[16]2. Anexos'!$C$35:$G$36,2,0)),0)</f>
        <v>Bajo</v>
      </c>
      <c r="S19" s="368" t="s">
        <v>1733</v>
      </c>
      <c r="T19" s="395" t="s">
        <v>1796</v>
      </c>
      <c r="U19" s="361" t="s">
        <v>1797</v>
      </c>
      <c r="V19" s="395" t="s">
        <v>1798</v>
      </c>
      <c r="W19" s="385">
        <v>1</v>
      </c>
      <c r="X19" s="358">
        <v>44985</v>
      </c>
      <c r="Y19" s="358">
        <v>45291</v>
      </c>
      <c r="Z19" s="372">
        <v>45027</v>
      </c>
      <c r="AA19" s="362"/>
      <c r="AB19" s="361" t="s">
        <v>1799</v>
      </c>
      <c r="AC19" s="332" t="s">
        <v>1719</v>
      </c>
      <c r="AD19" s="361" t="s">
        <v>1788</v>
      </c>
      <c r="AE19" s="359">
        <v>45120</v>
      </c>
      <c r="AF19" s="387">
        <v>0.5</v>
      </c>
      <c r="AG19" s="387">
        <v>0.5</v>
      </c>
      <c r="AH19" s="361" t="s">
        <v>1800</v>
      </c>
      <c r="AI19" s="332" t="s">
        <v>1719</v>
      </c>
      <c r="AJ19" s="361" t="s">
        <v>1801</v>
      </c>
      <c r="AK19" s="359"/>
      <c r="AL19" s="387"/>
      <c r="AM19" s="387"/>
      <c r="AN19" s="361"/>
      <c r="AO19" s="351"/>
      <c r="AP19" s="361"/>
      <c r="AQ19" s="359"/>
      <c r="AR19" s="387"/>
      <c r="AS19" s="387"/>
      <c r="AT19" s="361"/>
      <c r="AU19" s="351"/>
      <c r="AV19" s="361"/>
    </row>
    <row r="20" spans="1:48" s="347" customFormat="1" ht="267.75" x14ac:dyDescent="0.2">
      <c r="A20" s="379"/>
      <c r="B20" s="379"/>
      <c r="C20" s="396"/>
      <c r="D20" s="379"/>
      <c r="E20" s="381"/>
      <c r="F20" s="361" t="s">
        <v>1802</v>
      </c>
      <c r="G20" s="379"/>
      <c r="H20" s="379"/>
      <c r="I20" s="382"/>
      <c r="J20" s="379"/>
      <c r="K20" s="379"/>
      <c r="L20" s="383"/>
      <c r="M20" s="361" t="s">
        <v>1803</v>
      </c>
      <c r="N20" s="379"/>
      <c r="O20" s="379"/>
      <c r="P20" s="379"/>
      <c r="Q20" s="379"/>
      <c r="R20" s="383"/>
      <c r="S20" s="384"/>
      <c r="T20" s="361" t="s">
        <v>1803</v>
      </c>
      <c r="U20" s="361" t="s">
        <v>1804</v>
      </c>
      <c r="V20" s="395" t="s">
        <v>1805</v>
      </c>
      <c r="W20" s="385">
        <v>1</v>
      </c>
      <c r="X20" s="358">
        <v>44985</v>
      </c>
      <c r="Y20" s="358">
        <v>45291</v>
      </c>
      <c r="Z20" s="372">
        <v>45027</v>
      </c>
      <c r="AA20" s="362">
        <v>0.18</v>
      </c>
      <c r="AB20" s="361" t="s">
        <v>1806</v>
      </c>
      <c r="AC20" s="379"/>
      <c r="AD20" s="361" t="s">
        <v>1807</v>
      </c>
      <c r="AE20" s="359">
        <v>45120</v>
      </c>
      <c r="AF20" s="387">
        <v>0.27</v>
      </c>
      <c r="AG20" s="387">
        <v>0.54</v>
      </c>
      <c r="AH20" s="361" t="s">
        <v>1808</v>
      </c>
      <c r="AI20" s="379"/>
      <c r="AJ20" s="361" t="s">
        <v>1801</v>
      </c>
      <c r="AK20" s="359"/>
      <c r="AL20" s="387"/>
      <c r="AM20" s="387"/>
      <c r="AN20" s="361"/>
      <c r="AO20" s="351"/>
      <c r="AP20" s="361"/>
      <c r="AQ20" s="359"/>
      <c r="AR20" s="387"/>
      <c r="AS20" s="387"/>
      <c r="AT20" s="361"/>
      <c r="AU20" s="351"/>
      <c r="AV20" s="361"/>
    </row>
    <row r="21" spans="1:48" s="347" customFormat="1" ht="204" x14ac:dyDescent="0.2">
      <c r="A21" s="361" t="s">
        <v>1809</v>
      </c>
      <c r="B21" s="361" t="s">
        <v>1810</v>
      </c>
      <c r="C21" s="361" t="s">
        <v>1811</v>
      </c>
      <c r="D21" s="395" t="s">
        <v>1812</v>
      </c>
      <c r="E21" s="397" t="s">
        <v>1813</v>
      </c>
      <c r="F21" s="361" t="s">
        <v>1814</v>
      </c>
      <c r="G21" s="398" t="s">
        <v>1815</v>
      </c>
      <c r="H21" s="351" t="s">
        <v>1708</v>
      </c>
      <c r="I21" s="399" t="s">
        <v>1729</v>
      </c>
      <c r="J21" s="361" t="s">
        <v>1730</v>
      </c>
      <c r="K21" s="361" t="s">
        <v>1731</v>
      </c>
      <c r="L21" s="338" t="str">
        <f>VLOOKUP(J21,'[17]2. Anexos'!$B$35:$G$41,(HLOOKUP(K21,'[17]2. Anexos'!$C$35:$G$36,2,0)),0)</f>
        <v>Moderado</v>
      </c>
      <c r="M21" s="361" t="s">
        <v>1816</v>
      </c>
      <c r="N21" s="351" t="s">
        <v>1713</v>
      </c>
      <c r="O21" s="351" t="s">
        <v>1714</v>
      </c>
      <c r="P21" s="361" t="s">
        <v>1710</v>
      </c>
      <c r="Q21" s="361" t="s">
        <v>1731</v>
      </c>
      <c r="R21" s="338" t="str">
        <f>VLOOKUP(P21,'[17]2. Anexos'!$B$35:$G$41,(HLOOKUP(Q21,'[17]2. Anexos'!$C$35:$G$36,2,0)),0)</f>
        <v>Moderado</v>
      </c>
      <c r="S21" s="354" t="s">
        <v>1733</v>
      </c>
      <c r="T21" s="361" t="s">
        <v>1816</v>
      </c>
      <c r="U21" s="361" t="s">
        <v>1817</v>
      </c>
      <c r="V21" s="361" t="s">
        <v>1818</v>
      </c>
      <c r="W21" s="385">
        <v>1</v>
      </c>
      <c r="X21" s="358">
        <v>44985</v>
      </c>
      <c r="Y21" s="358">
        <v>45291</v>
      </c>
      <c r="Z21" s="359">
        <v>45027</v>
      </c>
      <c r="AA21" s="362">
        <v>0.25</v>
      </c>
      <c r="AB21" s="361" t="s">
        <v>1819</v>
      </c>
      <c r="AC21" s="351" t="s">
        <v>1719</v>
      </c>
      <c r="AD21" s="400" t="s">
        <v>1820</v>
      </c>
      <c r="AE21" s="359">
        <v>45117</v>
      </c>
      <c r="AF21" s="362">
        <v>0.25</v>
      </c>
      <c r="AG21" s="362">
        <v>0.5</v>
      </c>
      <c r="AH21" s="349" t="s">
        <v>1821</v>
      </c>
      <c r="AI21" s="351" t="s">
        <v>1719</v>
      </c>
      <c r="AJ21" s="401" t="s">
        <v>1822</v>
      </c>
      <c r="AK21" s="359"/>
      <c r="AL21" s="362"/>
      <c r="AM21" s="362"/>
      <c r="AN21" s="361"/>
      <c r="AO21" s="351"/>
      <c r="AP21" s="361"/>
      <c r="AQ21" s="359"/>
      <c r="AR21" s="362"/>
      <c r="AS21" s="362"/>
      <c r="AT21" s="361"/>
      <c r="AU21" s="351"/>
      <c r="AV21" s="361"/>
    </row>
    <row r="22" spans="1:48" s="347" customFormat="1" ht="153" x14ac:dyDescent="0.2">
      <c r="A22" s="402" t="s">
        <v>147</v>
      </c>
      <c r="B22" s="402" t="s">
        <v>1823</v>
      </c>
      <c r="C22" s="402" t="s">
        <v>1824</v>
      </c>
      <c r="D22" s="402" t="s">
        <v>1812</v>
      </c>
      <c r="E22" s="365" t="s">
        <v>1825</v>
      </c>
      <c r="F22" s="394" t="s">
        <v>1826</v>
      </c>
      <c r="G22" s="332" t="s">
        <v>1827</v>
      </c>
      <c r="H22" s="402" t="s">
        <v>1728</v>
      </c>
      <c r="I22" s="403" t="s">
        <v>1709</v>
      </c>
      <c r="J22" s="402" t="s">
        <v>1710</v>
      </c>
      <c r="K22" s="402" t="s">
        <v>1743</v>
      </c>
      <c r="L22" s="367" t="str">
        <f>VLOOKUP(J22,'[18]2. Anexos'!$B$35:$G$41,(HLOOKUP(K22,'[18]2. Anexos'!$C$35:$G$36,2,0)),0)</f>
        <v>Moderado</v>
      </c>
      <c r="M22" s="361" t="s">
        <v>1828</v>
      </c>
      <c r="N22" s="351" t="s">
        <v>1713</v>
      </c>
      <c r="O22" s="351" t="s">
        <v>1714</v>
      </c>
      <c r="P22" s="402" t="s">
        <v>1710</v>
      </c>
      <c r="Q22" s="402" t="s">
        <v>1743</v>
      </c>
      <c r="R22" s="367" t="str">
        <f>VLOOKUP(P22,'[18]2. Anexos'!$B$35:$G$41,(HLOOKUP(Q22,'[18]2. Anexos'!$C$35:$G$36,2,0)),0)</f>
        <v>Moderado</v>
      </c>
      <c r="S22" s="404" t="s">
        <v>1733</v>
      </c>
      <c r="T22" s="361" t="s">
        <v>1828</v>
      </c>
      <c r="U22" s="361" t="s">
        <v>1829</v>
      </c>
      <c r="V22" s="361" t="s">
        <v>1830</v>
      </c>
      <c r="W22" s="362">
        <v>1</v>
      </c>
      <c r="X22" s="358">
        <v>44985</v>
      </c>
      <c r="Y22" s="358">
        <v>44926</v>
      </c>
      <c r="Z22" s="372">
        <v>45030</v>
      </c>
      <c r="AA22" s="362" t="s">
        <v>1831</v>
      </c>
      <c r="AB22" s="361" t="s">
        <v>1832</v>
      </c>
      <c r="AC22" s="351" t="s">
        <v>1719</v>
      </c>
      <c r="AD22" s="361" t="s">
        <v>1833</v>
      </c>
      <c r="AE22" s="405">
        <v>45114</v>
      </c>
      <c r="AF22" s="406"/>
      <c r="AG22" s="386"/>
      <c r="AH22" s="378" t="s">
        <v>1834</v>
      </c>
      <c r="AI22" s="407" t="s">
        <v>1719</v>
      </c>
      <c r="AJ22" s="349" t="s">
        <v>1835</v>
      </c>
      <c r="AK22" s="359"/>
      <c r="AL22" s="387"/>
      <c r="AM22" s="387"/>
      <c r="AN22" s="361"/>
      <c r="AO22" s="351"/>
      <c r="AP22" s="361"/>
      <c r="AQ22" s="359"/>
      <c r="AR22" s="387"/>
      <c r="AS22" s="387"/>
      <c r="AT22" s="361"/>
      <c r="AU22" s="351"/>
      <c r="AV22" s="361"/>
    </row>
    <row r="23" spans="1:48" s="347" customFormat="1" ht="153" x14ac:dyDescent="0.2">
      <c r="A23" s="408"/>
      <c r="B23" s="408"/>
      <c r="C23" s="408"/>
      <c r="D23" s="408"/>
      <c r="E23" s="381"/>
      <c r="F23" s="396"/>
      <c r="G23" s="379"/>
      <c r="H23" s="408"/>
      <c r="I23" s="409"/>
      <c r="J23" s="408"/>
      <c r="K23" s="408"/>
      <c r="L23" s="383"/>
      <c r="M23" s="361" t="s">
        <v>1836</v>
      </c>
      <c r="N23" s="351" t="s">
        <v>1713</v>
      </c>
      <c r="O23" s="351" t="s">
        <v>1714</v>
      </c>
      <c r="P23" s="408"/>
      <c r="Q23" s="408"/>
      <c r="R23" s="383"/>
      <c r="S23" s="410"/>
      <c r="T23" s="361" t="s">
        <v>1836</v>
      </c>
      <c r="U23" s="361" t="s">
        <v>1829</v>
      </c>
      <c r="V23" s="361" t="s">
        <v>1837</v>
      </c>
      <c r="W23" s="362">
        <v>1</v>
      </c>
      <c r="X23" s="358">
        <v>44985</v>
      </c>
      <c r="Y23" s="358">
        <v>44926</v>
      </c>
      <c r="Z23" s="372">
        <v>45030</v>
      </c>
      <c r="AA23" s="362" t="s">
        <v>1831</v>
      </c>
      <c r="AB23" s="361" t="s">
        <v>1838</v>
      </c>
      <c r="AC23" s="351" t="s">
        <v>1719</v>
      </c>
      <c r="AD23" s="361" t="s">
        <v>1833</v>
      </c>
      <c r="AE23" s="405">
        <v>45114</v>
      </c>
      <c r="AF23" s="387"/>
      <c r="AG23" s="387"/>
      <c r="AH23" s="349" t="s">
        <v>1839</v>
      </c>
      <c r="AI23" s="411"/>
      <c r="AJ23" s="349" t="s">
        <v>1840</v>
      </c>
      <c r="AK23" s="359"/>
      <c r="AL23" s="387"/>
      <c r="AM23" s="387"/>
      <c r="AN23" s="361"/>
      <c r="AO23" s="351"/>
      <c r="AP23" s="361"/>
      <c r="AQ23" s="359"/>
      <c r="AR23" s="387"/>
      <c r="AS23" s="387"/>
      <c r="AT23" s="361"/>
      <c r="AU23" s="351"/>
      <c r="AV23" s="361"/>
    </row>
    <row r="24" spans="1:48" s="347" customFormat="1" ht="267.75" x14ac:dyDescent="0.2">
      <c r="A24" s="361" t="s">
        <v>1841</v>
      </c>
      <c r="B24" s="361" t="s">
        <v>1842</v>
      </c>
      <c r="C24" s="412" t="s">
        <v>1843</v>
      </c>
      <c r="D24" s="351" t="s">
        <v>1844</v>
      </c>
      <c r="E24" s="397" t="s">
        <v>1845</v>
      </c>
      <c r="F24" s="361" t="s">
        <v>1846</v>
      </c>
      <c r="G24" s="361" t="s">
        <v>1847</v>
      </c>
      <c r="H24" s="361" t="s">
        <v>1708</v>
      </c>
      <c r="I24" s="399" t="s">
        <v>1742</v>
      </c>
      <c r="J24" s="413" t="s">
        <v>1710</v>
      </c>
      <c r="K24" s="361" t="s">
        <v>1743</v>
      </c>
      <c r="L24" s="338" t="str">
        <f>VLOOKUP(J24,'[19]2. Anexos'!$B$35:$G$41,(HLOOKUP(K24,'[19]2. Anexos'!$C$35:$G$36,2,0)),0)</f>
        <v>Moderado</v>
      </c>
      <c r="M24" s="349" t="s">
        <v>1848</v>
      </c>
      <c r="N24" s="351" t="s">
        <v>1713</v>
      </c>
      <c r="O24" s="351" t="s">
        <v>1714</v>
      </c>
      <c r="P24" s="413" t="s">
        <v>1757</v>
      </c>
      <c r="Q24" s="361" t="s">
        <v>1743</v>
      </c>
      <c r="R24" s="338" t="str">
        <f>VLOOKUP(P24,'[19]2. Anexos'!$B$35:$G$41,(HLOOKUP(Q24,'[19]2. Anexos'!$C$35:$G$36,2,0)),0)</f>
        <v>Moderado</v>
      </c>
      <c r="S24" s="354" t="s">
        <v>1733</v>
      </c>
      <c r="T24" s="349" t="s">
        <v>1849</v>
      </c>
      <c r="U24" s="413" t="s">
        <v>1850</v>
      </c>
      <c r="V24" s="414" t="s">
        <v>1851</v>
      </c>
      <c r="W24" s="385">
        <v>1</v>
      </c>
      <c r="X24" s="358">
        <v>44985</v>
      </c>
      <c r="Y24" s="358">
        <v>45291</v>
      </c>
      <c r="Z24" s="359">
        <v>45019</v>
      </c>
      <c r="AA24" s="360">
        <v>1</v>
      </c>
      <c r="AB24" s="349" t="s">
        <v>1852</v>
      </c>
      <c r="AC24" s="351" t="s">
        <v>1719</v>
      </c>
      <c r="AD24" s="349" t="s">
        <v>1853</v>
      </c>
      <c r="AE24" s="372">
        <v>45111</v>
      </c>
      <c r="AF24" s="362">
        <v>1</v>
      </c>
      <c r="AG24" s="362">
        <v>1</v>
      </c>
      <c r="AH24" s="349" t="s">
        <v>1854</v>
      </c>
      <c r="AI24" s="351" t="s">
        <v>1719</v>
      </c>
      <c r="AJ24" s="349" t="s">
        <v>1855</v>
      </c>
      <c r="AK24" s="359"/>
      <c r="AL24" s="387"/>
      <c r="AM24" s="387"/>
      <c r="AN24" s="361"/>
      <c r="AO24" s="351"/>
      <c r="AP24" s="361"/>
      <c r="AQ24" s="359"/>
      <c r="AR24" s="387"/>
      <c r="AS24" s="387"/>
      <c r="AT24" s="361"/>
      <c r="AU24" s="351"/>
      <c r="AV24" s="361"/>
    </row>
    <row r="25" spans="1:48" s="347" customFormat="1" ht="153" x14ac:dyDescent="0.2">
      <c r="A25" s="332" t="s">
        <v>1856</v>
      </c>
      <c r="B25" s="332" t="s">
        <v>1857</v>
      </c>
      <c r="C25" s="332" t="s">
        <v>1858</v>
      </c>
      <c r="D25" s="415" t="s">
        <v>1859</v>
      </c>
      <c r="E25" s="365" t="s">
        <v>1860</v>
      </c>
      <c r="F25" s="332" t="s">
        <v>1861</v>
      </c>
      <c r="G25" s="332" t="s">
        <v>1862</v>
      </c>
      <c r="H25" s="332" t="s">
        <v>1708</v>
      </c>
      <c r="I25" s="366" t="s">
        <v>1729</v>
      </c>
      <c r="J25" s="332" t="s">
        <v>1863</v>
      </c>
      <c r="K25" s="332" t="s">
        <v>1711</v>
      </c>
      <c r="L25" s="367" t="str">
        <f>VLOOKUP(J25,'[20]2. Anexos'!$B$35:$G$41,(HLOOKUP(K25,'[20]2. Anexos'!$C$35:$G$36,2,0)),0)</f>
        <v>Alto</v>
      </c>
      <c r="M25" s="361" t="s">
        <v>1864</v>
      </c>
      <c r="N25" s="351" t="s">
        <v>1713</v>
      </c>
      <c r="O25" s="351" t="s">
        <v>1714</v>
      </c>
      <c r="P25" s="416" t="s">
        <v>1710</v>
      </c>
      <c r="Q25" s="332" t="s">
        <v>1711</v>
      </c>
      <c r="R25" s="367" t="str">
        <f>VLOOKUP(P25,'[20]2. Anexos'!$B$35:$G$41,(HLOOKUP(Q25,'[20]2. Anexos'!$C$35:$G$36,2,0)),0)</f>
        <v>Alto</v>
      </c>
      <c r="S25" s="368" t="s">
        <v>1733</v>
      </c>
      <c r="T25" s="361" t="s">
        <v>1864</v>
      </c>
      <c r="U25" s="351" t="s">
        <v>1865</v>
      </c>
      <c r="V25" s="351" t="s">
        <v>1866</v>
      </c>
      <c r="W25" s="385">
        <v>1</v>
      </c>
      <c r="X25" s="358">
        <v>44985</v>
      </c>
      <c r="Y25" s="358">
        <v>45291</v>
      </c>
      <c r="Z25" s="359">
        <v>45019</v>
      </c>
      <c r="AA25" s="362">
        <v>0.18179999999999999</v>
      </c>
      <c r="AB25" s="361" t="s">
        <v>1867</v>
      </c>
      <c r="AC25" s="332" t="s">
        <v>1719</v>
      </c>
      <c r="AD25" s="361" t="s">
        <v>1868</v>
      </c>
      <c r="AE25" s="359">
        <v>45114</v>
      </c>
      <c r="AF25" s="362">
        <v>0.2727</v>
      </c>
      <c r="AG25" s="362">
        <v>0.45450000000000002</v>
      </c>
      <c r="AH25" s="361" t="s">
        <v>1869</v>
      </c>
      <c r="AI25" s="332" t="s">
        <v>1719</v>
      </c>
      <c r="AJ25" s="361" t="s">
        <v>1870</v>
      </c>
      <c r="AK25" s="359"/>
      <c r="AL25" s="387"/>
      <c r="AM25" s="387"/>
      <c r="AN25" s="361"/>
      <c r="AO25" s="351"/>
      <c r="AP25" s="361"/>
      <c r="AQ25" s="359"/>
      <c r="AR25" s="387"/>
      <c r="AS25" s="387"/>
      <c r="AT25" s="361"/>
      <c r="AU25" s="351"/>
      <c r="AV25" s="361"/>
    </row>
    <row r="26" spans="1:48" s="347" customFormat="1" ht="127.5" x14ac:dyDescent="0.2">
      <c r="A26" s="348"/>
      <c r="B26" s="348"/>
      <c r="C26" s="348"/>
      <c r="D26" s="415"/>
      <c r="E26" s="374"/>
      <c r="F26" s="348"/>
      <c r="G26" s="348"/>
      <c r="H26" s="348"/>
      <c r="I26" s="375"/>
      <c r="J26" s="348"/>
      <c r="K26" s="348"/>
      <c r="L26" s="376"/>
      <c r="M26" s="361" t="s">
        <v>1871</v>
      </c>
      <c r="N26" s="351" t="s">
        <v>1713</v>
      </c>
      <c r="O26" s="351" t="s">
        <v>1714</v>
      </c>
      <c r="P26" s="417"/>
      <c r="Q26" s="348"/>
      <c r="R26" s="376"/>
      <c r="S26" s="377"/>
      <c r="T26" s="361" t="s">
        <v>1871</v>
      </c>
      <c r="U26" s="351" t="s">
        <v>1872</v>
      </c>
      <c r="V26" s="351" t="s">
        <v>1873</v>
      </c>
      <c r="W26" s="385">
        <v>1</v>
      </c>
      <c r="X26" s="358">
        <v>44985</v>
      </c>
      <c r="Y26" s="358">
        <v>45291</v>
      </c>
      <c r="Z26" s="359">
        <v>45019</v>
      </c>
      <c r="AA26" s="362">
        <v>0.25</v>
      </c>
      <c r="AB26" s="361" t="s">
        <v>1874</v>
      </c>
      <c r="AC26" s="348"/>
      <c r="AD26" s="361" t="s">
        <v>1868</v>
      </c>
      <c r="AE26" s="359">
        <v>45114</v>
      </c>
      <c r="AF26" s="362">
        <v>0.25</v>
      </c>
      <c r="AG26" s="362">
        <v>0.5</v>
      </c>
      <c r="AH26" s="361" t="s">
        <v>1875</v>
      </c>
      <c r="AI26" s="348"/>
      <c r="AJ26" s="361" t="s">
        <v>1870</v>
      </c>
      <c r="AK26" s="359"/>
      <c r="AL26" s="387"/>
      <c r="AM26" s="387"/>
      <c r="AN26" s="361"/>
      <c r="AO26" s="351"/>
      <c r="AP26" s="361"/>
      <c r="AQ26" s="359"/>
      <c r="AR26" s="387"/>
      <c r="AS26" s="387"/>
      <c r="AT26" s="361"/>
      <c r="AU26" s="351"/>
      <c r="AV26" s="361"/>
    </row>
    <row r="27" spans="1:48" s="347" customFormat="1" ht="191.25" x14ac:dyDescent="0.2">
      <c r="A27" s="348"/>
      <c r="B27" s="348"/>
      <c r="C27" s="379"/>
      <c r="D27" s="415"/>
      <c r="E27" s="381"/>
      <c r="F27" s="379"/>
      <c r="G27" s="379"/>
      <c r="H27" s="379"/>
      <c r="I27" s="382"/>
      <c r="J27" s="379"/>
      <c r="K27" s="379"/>
      <c r="L27" s="383"/>
      <c r="M27" s="361" t="s">
        <v>1876</v>
      </c>
      <c r="N27" s="351" t="s">
        <v>1713</v>
      </c>
      <c r="O27" s="351" t="s">
        <v>1714</v>
      </c>
      <c r="P27" s="418"/>
      <c r="Q27" s="379"/>
      <c r="R27" s="383"/>
      <c r="S27" s="384"/>
      <c r="T27" s="361" t="s">
        <v>1876</v>
      </c>
      <c r="U27" s="351" t="s">
        <v>1877</v>
      </c>
      <c r="V27" s="351" t="s">
        <v>1878</v>
      </c>
      <c r="W27" s="385">
        <v>1</v>
      </c>
      <c r="X27" s="358">
        <v>44985</v>
      </c>
      <c r="Y27" s="358">
        <v>45260</v>
      </c>
      <c r="Z27" s="359">
        <v>45019</v>
      </c>
      <c r="AA27" s="362">
        <v>0.2</v>
      </c>
      <c r="AB27" s="361" t="s">
        <v>1879</v>
      </c>
      <c r="AC27" s="379"/>
      <c r="AD27" s="361" t="s">
        <v>1868</v>
      </c>
      <c r="AE27" s="359">
        <v>45114</v>
      </c>
      <c r="AF27" s="362">
        <v>0.3</v>
      </c>
      <c r="AG27" s="362">
        <v>0.5</v>
      </c>
      <c r="AH27" s="419" t="s">
        <v>1880</v>
      </c>
      <c r="AI27" s="379"/>
      <c r="AJ27" s="361" t="s">
        <v>1870</v>
      </c>
      <c r="AK27" s="359"/>
      <c r="AL27" s="387"/>
      <c r="AM27" s="387"/>
      <c r="AN27" s="361"/>
      <c r="AO27" s="351"/>
      <c r="AP27" s="361"/>
      <c r="AQ27" s="359"/>
      <c r="AR27" s="387"/>
      <c r="AS27" s="387"/>
      <c r="AT27" s="361"/>
      <c r="AU27" s="351"/>
      <c r="AV27" s="361"/>
    </row>
    <row r="28" spans="1:48" s="347" customFormat="1" ht="102" x14ac:dyDescent="0.2">
      <c r="A28" s="348"/>
      <c r="B28" s="348"/>
      <c r="C28" s="332" t="s">
        <v>1858</v>
      </c>
      <c r="D28" s="332" t="s">
        <v>1859</v>
      </c>
      <c r="E28" s="365" t="s">
        <v>1881</v>
      </c>
      <c r="F28" s="361" t="s">
        <v>1882</v>
      </c>
      <c r="G28" s="332" t="s">
        <v>1883</v>
      </c>
      <c r="H28" s="332" t="s">
        <v>1708</v>
      </c>
      <c r="I28" s="366" t="s">
        <v>1742</v>
      </c>
      <c r="J28" s="332" t="s">
        <v>1863</v>
      </c>
      <c r="K28" s="332" t="s">
        <v>1711</v>
      </c>
      <c r="L28" s="367" t="str">
        <f>VLOOKUP(J28,'[20]2. Anexos'!$B$35:$G$41,(HLOOKUP(K28,'[20]2. Anexos'!$C$35:$G$36,2,0)),0)</f>
        <v>Alto</v>
      </c>
      <c r="M28" s="361" t="s">
        <v>1884</v>
      </c>
      <c r="N28" s="351" t="s">
        <v>1713</v>
      </c>
      <c r="O28" s="351" t="s">
        <v>1714</v>
      </c>
      <c r="P28" s="416" t="s">
        <v>1710</v>
      </c>
      <c r="Q28" s="332" t="s">
        <v>1711</v>
      </c>
      <c r="R28" s="367" t="str">
        <f>VLOOKUP(P28,'[20]2. Anexos'!$B$35:$G$41,(HLOOKUP(Q28,'[20]2. Anexos'!$C$35:$G$36,2,0)),0)</f>
        <v>Alto</v>
      </c>
      <c r="S28" s="368" t="s">
        <v>1733</v>
      </c>
      <c r="T28" s="361" t="s">
        <v>1884</v>
      </c>
      <c r="U28" s="351" t="s">
        <v>1885</v>
      </c>
      <c r="V28" s="351" t="s">
        <v>1886</v>
      </c>
      <c r="W28" s="357">
        <v>1</v>
      </c>
      <c r="X28" s="358">
        <v>45047</v>
      </c>
      <c r="Y28" s="358">
        <v>45291</v>
      </c>
      <c r="Z28" s="359">
        <v>45019</v>
      </c>
      <c r="AA28" s="387"/>
      <c r="AB28" s="361" t="s">
        <v>1887</v>
      </c>
      <c r="AC28" s="332" t="s">
        <v>1719</v>
      </c>
      <c r="AD28" s="361" t="s">
        <v>1888</v>
      </c>
      <c r="AE28" s="359">
        <v>45114</v>
      </c>
      <c r="AF28" s="362">
        <v>0.33329999999999999</v>
      </c>
      <c r="AG28" s="362">
        <v>0.33329999999999999</v>
      </c>
      <c r="AH28" s="361" t="s">
        <v>1889</v>
      </c>
      <c r="AI28" s="332" t="s">
        <v>1719</v>
      </c>
      <c r="AJ28" s="361" t="s">
        <v>1870</v>
      </c>
      <c r="AK28" s="359"/>
      <c r="AL28" s="387"/>
      <c r="AM28" s="387"/>
      <c r="AN28" s="361"/>
      <c r="AO28" s="351"/>
      <c r="AP28" s="361"/>
      <c r="AQ28" s="359"/>
      <c r="AR28" s="387"/>
      <c r="AS28" s="387"/>
      <c r="AT28" s="361"/>
      <c r="AU28" s="351"/>
      <c r="AV28" s="361"/>
    </row>
    <row r="29" spans="1:48" s="347" customFormat="1" ht="186.75" customHeight="1" x14ac:dyDescent="0.2">
      <c r="A29" s="348"/>
      <c r="B29" s="348"/>
      <c r="C29" s="379"/>
      <c r="D29" s="379"/>
      <c r="E29" s="381"/>
      <c r="F29" s="361" t="s">
        <v>1890</v>
      </c>
      <c r="G29" s="379"/>
      <c r="H29" s="379"/>
      <c r="I29" s="382"/>
      <c r="J29" s="379"/>
      <c r="K29" s="379"/>
      <c r="L29" s="383"/>
      <c r="M29" s="361" t="s">
        <v>1891</v>
      </c>
      <c r="N29" s="351" t="s">
        <v>1713</v>
      </c>
      <c r="O29" s="351" t="s">
        <v>1714</v>
      </c>
      <c r="P29" s="418"/>
      <c r="Q29" s="379"/>
      <c r="R29" s="383"/>
      <c r="S29" s="384"/>
      <c r="T29" s="361" t="s">
        <v>1891</v>
      </c>
      <c r="U29" s="351" t="s">
        <v>1892</v>
      </c>
      <c r="V29" s="420" t="s">
        <v>1893</v>
      </c>
      <c r="W29" s="421">
        <v>1</v>
      </c>
      <c r="X29" s="358">
        <v>45017</v>
      </c>
      <c r="Y29" s="358">
        <v>45291</v>
      </c>
      <c r="Z29" s="359">
        <v>45019</v>
      </c>
      <c r="AA29" s="387"/>
      <c r="AB29" s="361" t="s">
        <v>1894</v>
      </c>
      <c r="AC29" s="379"/>
      <c r="AD29" s="361" t="s">
        <v>1888</v>
      </c>
      <c r="AE29" s="359">
        <v>45114</v>
      </c>
      <c r="AF29" s="362">
        <v>0.5</v>
      </c>
      <c r="AG29" s="362">
        <v>0.5</v>
      </c>
      <c r="AH29" s="361" t="s">
        <v>1895</v>
      </c>
      <c r="AI29" s="379"/>
      <c r="AJ29" s="361" t="s">
        <v>1870</v>
      </c>
      <c r="AK29" s="359"/>
      <c r="AL29" s="387"/>
      <c r="AM29" s="387"/>
      <c r="AN29" s="361"/>
      <c r="AO29" s="351"/>
      <c r="AP29" s="361"/>
      <c r="AQ29" s="359"/>
      <c r="AR29" s="387"/>
      <c r="AS29" s="387"/>
      <c r="AT29" s="361"/>
      <c r="AU29" s="351"/>
      <c r="AV29" s="361"/>
    </row>
    <row r="30" spans="1:48" s="347" customFormat="1" ht="204" x14ac:dyDescent="0.2">
      <c r="A30" s="348"/>
      <c r="B30" s="348"/>
      <c r="C30" s="332" t="s">
        <v>1858</v>
      </c>
      <c r="D30" s="332" t="s">
        <v>1844</v>
      </c>
      <c r="E30" s="332" t="s">
        <v>1896</v>
      </c>
      <c r="F30" s="361" t="s">
        <v>1897</v>
      </c>
      <c r="G30" s="416" t="s">
        <v>1898</v>
      </c>
      <c r="H30" s="332" t="s">
        <v>1708</v>
      </c>
      <c r="I30" s="366" t="s">
        <v>1755</v>
      </c>
      <c r="J30" s="332" t="s">
        <v>1899</v>
      </c>
      <c r="K30" s="332" t="s">
        <v>1711</v>
      </c>
      <c r="L30" s="367" t="str">
        <f>VLOOKUP(J30,'[21]2. Anexos'!$B$35:$G$41,(HLOOKUP(K30,'[21]2. Anexos'!$C$35:$G$36,2,0)),0)</f>
        <v>Alto</v>
      </c>
      <c r="M30" s="413" t="s">
        <v>1900</v>
      </c>
      <c r="N30" s="339" t="s">
        <v>1713</v>
      </c>
      <c r="O30" s="336" t="s">
        <v>1714</v>
      </c>
      <c r="P30" s="332" t="s">
        <v>1757</v>
      </c>
      <c r="Q30" s="332" t="s">
        <v>1711</v>
      </c>
      <c r="R30" s="367" t="str">
        <f>VLOOKUP(P30,'[21]2. Anexos'!$B$35:$G$41,(HLOOKUP(Q30,'[21]2. Anexos'!$C$35:$G$36,2,0)),0)</f>
        <v>Alto</v>
      </c>
      <c r="S30" s="368" t="s">
        <v>1733</v>
      </c>
      <c r="T30" s="361" t="s">
        <v>1900</v>
      </c>
      <c r="U30" s="356" t="s">
        <v>1901</v>
      </c>
      <c r="V30" s="356" t="s">
        <v>1902</v>
      </c>
      <c r="W30" s="356" t="s">
        <v>1903</v>
      </c>
      <c r="X30" s="358">
        <v>45040</v>
      </c>
      <c r="Y30" s="422">
        <v>45291</v>
      </c>
      <c r="Z30" s="359">
        <v>45019</v>
      </c>
      <c r="AA30" s="362">
        <v>0</v>
      </c>
      <c r="AB30" s="361" t="s">
        <v>1904</v>
      </c>
      <c r="AC30" s="332" t="s">
        <v>1719</v>
      </c>
      <c r="AD30" s="361" t="s">
        <v>1905</v>
      </c>
      <c r="AE30" s="359">
        <v>45114</v>
      </c>
      <c r="AF30" s="362">
        <v>0.25</v>
      </c>
      <c r="AG30" s="362">
        <v>0.25</v>
      </c>
      <c r="AH30" s="361" t="s">
        <v>1906</v>
      </c>
      <c r="AI30" s="332" t="s">
        <v>1719</v>
      </c>
      <c r="AJ30" s="361" t="s">
        <v>1870</v>
      </c>
      <c r="AK30" s="359"/>
      <c r="AL30" s="387"/>
      <c r="AM30" s="387"/>
      <c r="AN30" s="361"/>
      <c r="AO30" s="351"/>
      <c r="AP30" s="361"/>
      <c r="AQ30" s="359"/>
      <c r="AR30" s="387"/>
      <c r="AS30" s="387"/>
      <c r="AT30" s="361"/>
      <c r="AU30" s="351"/>
      <c r="AV30" s="361"/>
    </row>
    <row r="31" spans="1:48" ht="191.25" x14ac:dyDescent="0.2">
      <c r="A31" s="348"/>
      <c r="B31" s="348"/>
      <c r="C31" s="348"/>
      <c r="D31" s="348"/>
      <c r="E31" s="348"/>
      <c r="F31" s="361" t="s">
        <v>1907</v>
      </c>
      <c r="G31" s="417"/>
      <c r="H31" s="348"/>
      <c r="I31" s="375"/>
      <c r="J31" s="348"/>
      <c r="K31" s="348"/>
      <c r="L31" s="376"/>
      <c r="M31" s="413" t="s">
        <v>1908</v>
      </c>
      <c r="N31" s="339" t="s">
        <v>1713</v>
      </c>
      <c r="O31" s="336" t="s">
        <v>1714</v>
      </c>
      <c r="P31" s="348"/>
      <c r="Q31" s="348"/>
      <c r="R31" s="376"/>
      <c r="S31" s="377"/>
      <c r="T31" s="413" t="s">
        <v>1908</v>
      </c>
      <c r="U31" s="423" t="s">
        <v>1909</v>
      </c>
      <c r="V31" s="356" t="s">
        <v>1910</v>
      </c>
      <c r="W31" s="357" t="s">
        <v>1911</v>
      </c>
      <c r="X31" s="358">
        <v>45040</v>
      </c>
      <c r="Y31" s="422">
        <v>45291</v>
      </c>
      <c r="Z31" s="359">
        <v>45019</v>
      </c>
      <c r="AA31" s="362">
        <v>0</v>
      </c>
      <c r="AB31" s="361" t="s">
        <v>1912</v>
      </c>
      <c r="AC31" s="348"/>
      <c r="AD31" s="361" t="s">
        <v>1913</v>
      </c>
      <c r="AE31" s="424">
        <v>45114</v>
      </c>
      <c r="AF31" s="360">
        <v>0</v>
      </c>
      <c r="AG31" s="360">
        <v>0</v>
      </c>
      <c r="AH31" s="413" t="s">
        <v>1914</v>
      </c>
      <c r="AI31" s="348"/>
      <c r="AJ31" s="361" t="s">
        <v>1870</v>
      </c>
      <c r="AK31" s="359"/>
      <c r="AL31" s="387"/>
      <c r="AM31" s="387"/>
      <c r="AN31" s="361"/>
      <c r="AO31" s="351"/>
      <c r="AP31" s="361"/>
      <c r="AQ31" s="359"/>
      <c r="AR31" s="387"/>
      <c r="AS31" s="387"/>
      <c r="AT31" s="361"/>
      <c r="AU31" s="351"/>
      <c r="AV31" s="361"/>
    </row>
    <row r="32" spans="1:48" ht="409.5" x14ac:dyDescent="0.2">
      <c r="A32" s="348"/>
      <c r="B32" s="348"/>
      <c r="C32" s="348"/>
      <c r="D32" s="348"/>
      <c r="E32" s="348"/>
      <c r="F32" s="361" t="s">
        <v>1915</v>
      </c>
      <c r="G32" s="417"/>
      <c r="H32" s="348"/>
      <c r="I32" s="375"/>
      <c r="J32" s="348"/>
      <c r="K32" s="348"/>
      <c r="L32" s="376"/>
      <c r="M32" s="413" t="s">
        <v>1916</v>
      </c>
      <c r="N32" s="351" t="s">
        <v>1713</v>
      </c>
      <c r="O32" s="351" t="s">
        <v>1714</v>
      </c>
      <c r="P32" s="348"/>
      <c r="Q32" s="348"/>
      <c r="R32" s="376"/>
      <c r="S32" s="377"/>
      <c r="T32" s="413" t="s">
        <v>1916</v>
      </c>
      <c r="U32" s="356" t="s">
        <v>1917</v>
      </c>
      <c r="V32" s="334" t="s">
        <v>1918</v>
      </c>
      <c r="W32" s="334" t="s">
        <v>1919</v>
      </c>
      <c r="X32" s="358">
        <v>44985</v>
      </c>
      <c r="Y32" s="425">
        <v>45046</v>
      </c>
      <c r="Z32" s="359">
        <v>45019</v>
      </c>
      <c r="AA32" s="362">
        <v>1</v>
      </c>
      <c r="AB32" s="361" t="s">
        <v>1920</v>
      </c>
      <c r="AC32" s="348"/>
      <c r="AD32" s="361" t="s">
        <v>1868</v>
      </c>
      <c r="AE32" s="359">
        <v>45114</v>
      </c>
      <c r="AF32" s="387"/>
      <c r="AG32" s="387"/>
      <c r="AH32" s="361" t="s">
        <v>1921</v>
      </c>
      <c r="AI32" s="348"/>
      <c r="AJ32" s="361" t="s">
        <v>1870</v>
      </c>
      <c r="AK32" s="359"/>
      <c r="AL32" s="387"/>
      <c r="AM32" s="387"/>
      <c r="AN32" s="361"/>
      <c r="AO32" s="351"/>
      <c r="AP32" s="361"/>
      <c r="AQ32" s="359"/>
      <c r="AR32" s="387"/>
      <c r="AS32" s="387"/>
      <c r="AT32" s="361"/>
      <c r="AU32" s="351"/>
      <c r="AV32" s="361"/>
    </row>
    <row r="33" spans="1:48" ht="114.75" x14ac:dyDescent="0.2">
      <c r="A33" s="348"/>
      <c r="B33" s="348"/>
      <c r="C33" s="348"/>
      <c r="D33" s="348"/>
      <c r="E33" s="348"/>
      <c r="F33" s="361" t="s">
        <v>1922</v>
      </c>
      <c r="G33" s="417"/>
      <c r="H33" s="348"/>
      <c r="I33" s="375"/>
      <c r="J33" s="348"/>
      <c r="K33" s="348"/>
      <c r="L33" s="376"/>
      <c r="M33" s="413" t="s">
        <v>1923</v>
      </c>
      <c r="N33" s="351" t="s">
        <v>1713</v>
      </c>
      <c r="O33" s="351" t="s">
        <v>1714</v>
      </c>
      <c r="P33" s="348"/>
      <c r="Q33" s="348"/>
      <c r="R33" s="376"/>
      <c r="S33" s="377"/>
      <c r="T33" s="413" t="s">
        <v>1923</v>
      </c>
      <c r="U33" s="356" t="s">
        <v>1917</v>
      </c>
      <c r="V33" s="426" t="s">
        <v>1924</v>
      </c>
      <c r="W33" s="426" t="s">
        <v>1925</v>
      </c>
      <c r="X33" s="358">
        <v>45040</v>
      </c>
      <c r="Y33" s="422">
        <v>45107</v>
      </c>
      <c r="Z33" s="359">
        <v>45019</v>
      </c>
      <c r="AA33" s="362">
        <v>0</v>
      </c>
      <c r="AB33" s="361" t="s">
        <v>1926</v>
      </c>
      <c r="AC33" s="348"/>
      <c r="AD33" s="361" t="s">
        <v>1905</v>
      </c>
      <c r="AE33" s="359">
        <v>45114</v>
      </c>
      <c r="AF33" s="362">
        <v>1</v>
      </c>
      <c r="AG33" s="362">
        <v>1</v>
      </c>
      <c r="AH33" s="361" t="s">
        <v>1927</v>
      </c>
      <c r="AI33" s="348"/>
      <c r="AJ33" s="361" t="s">
        <v>1870</v>
      </c>
      <c r="AK33" s="359"/>
      <c r="AL33" s="387"/>
      <c r="AM33" s="387"/>
      <c r="AN33" s="361"/>
      <c r="AO33" s="351"/>
      <c r="AP33" s="361"/>
      <c r="AQ33" s="359"/>
      <c r="AR33" s="387"/>
      <c r="AS33" s="387"/>
      <c r="AT33" s="361"/>
      <c r="AU33" s="351"/>
      <c r="AV33" s="361"/>
    </row>
    <row r="34" spans="1:48" ht="127.5" x14ac:dyDescent="0.2">
      <c r="A34" s="379"/>
      <c r="B34" s="379"/>
      <c r="C34" s="379"/>
      <c r="D34" s="379"/>
      <c r="E34" s="379"/>
      <c r="F34" s="361" t="s">
        <v>1928</v>
      </c>
      <c r="G34" s="418"/>
      <c r="H34" s="379"/>
      <c r="I34" s="382"/>
      <c r="J34" s="379"/>
      <c r="K34" s="379"/>
      <c r="L34" s="383"/>
      <c r="M34" s="413" t="s">
        <v>1929</v>
      </c>
      <c r="N34" s="351" t="s">
        <v>1713</v>
      </c>
      <c r="O34" s="351" t="s">
        <v>1714</v>
      </c>
      <c r="P34" s="379"/>
      <c r="Q34" s="379"/>
      <c r="R34" s="383"/>
      <c r="S34" s="384"/>
      <c r="T34" s="413" t="s">
        <v>1929</v>
      </c>
      <c r="U34" s="356" t="s">
        <v>1901</v>
      </c>
      <c r="V34" s="356" t="s">
        <v>1930</v>
      </c>
      <c r="W34" s="356" t="s">
        <v>1931</v>
      </c>
      <c r="X34" s="358">
        <v>44985</v>
      </c>
      <c r="Y34" s="422">
        <v>45291</v>
      </c>
      <c r="Z34" s="359">
        <v>45019</v>
      </c>
      <c r="AA34" s="360">
        <v>0</v>
      </c>
      <c r="AB34" s="413" t="s">
        <v>1932</v>
      </c>
      <c r="AC34" s="379"/>
      <c r="AD34" s="361" t="s">
        <v>1905</v>
      </c>
      <c r="AE34" s="359">
        <v>45114</v>
      </c>
      <c r="AF34" s="362">
        <v>1</v>
      </c>
      <c r="AG34" s="362">
        <v>1</v>
      </c>
      <c r="AH34" s="361" t="s">
        <v>1933</v>
      </c>
      <c r="AI34" s="379"/>
      <c r="AJ34" s="361" t="s">
        <v>1870</v>
      </c>
      <c r="AK34" s="359"/>
      <c r="AL34" s="387"/>
      <c r="AM34" s="387"/>
      <c r="AN34" s="361"/>
      <c r="AO34" s="351"/>
      <c r="AP34" s="361"/>
      <c r="AQ34" s="359"/>
      <c r="AR34" s="387"/>
      <c r="AS34" s="387"/>
      <c r="AT34" s="361"/>
      <c r="AU34" s="351"/>
      <c r="AV34" s="361"/>
    </row>
    <row r="35" spans="1:48" s="347" customFormat="1" ht="178.5" x14ac:dyDescent="0.2">
      <c r="A35" s="402" t="s">
        <v>1934</v>
      </c>
      <c r="B35" s="332" t="s">
        <v>1935</v>
      </c>
      <c r="C35" s="427" t="s">
        <v>1936</v>
      </c>
      <c r="D35" s="332" t="s">
        <v>1859</v>
      </c>
      <c r="E35" s="365" t="s">
        <v>1937</v>
      </c>
      <c r="F35" s="402" t="s">
        <v>1938</v>
      </c>
      <c r="G35" s="402" t="s">
        <v>1939</v>
      </c>
      <c r="H35" s="332" t="s">
        <v>1728</v>
      </c>
      <c r="I35" s="403" t="s">
        <v>1729</v>
      </c>
      <c r="J35" s="332" t="s">
        <v>1863</v>
      </c>
      <c r="K35" s="332" t="s">
        <v>1711</v>
      </c>
      <c r="L35" s="367" t="str">
        <f>VLOOKUP(J35,'[22]2. Anexos'!$B$35:$G$41,(HLOOKUP(K35,'[22]2. Anexos'!$C$35:$G$36,2,0)),0)</f>
        <v>Alto</v>
      </c>
      <c r="M35" s="428" t="s">
        <v>1940</v>
      </c>
      <c r="N35" s="420" t="s">
        <v>1713</v>
      </c>
      <c r="O35" s="420" t="s">
        <v>1714</v>
      </c>
      <c r="P35" s="332" t="s">
        <v>1757</v>
      </c>
      <c r="Q35" s="332" t="s">
        <v>1711</v>
      </c>
      <c r="R35" s="367" t="s">
        <v>1941</v>
      </c>
      <c r="S35" s="368" t="s">
        <v>1733</v>
      </c>
      <c r="T35" s="428" t="s">
        <v>1940</v>
      </c>
      <c r="U35" s="413" t="s">
        <v>1942</v>
      </c>
      <c r="V35" s="413" t="s">
        <v>1943</v>
      </c>
      <c r="W35" s="385">
        <v>1</v>
      </c>
      <c r="X35" s="422">
        <v>44985</v>
      </c>
      <c r="Y35" s="422">
        <v>45291</v>
      </c>
      <c r="Z35" s="429">
        <v>45033</v>
      </c>
      <c r="AA35" s="360">
        <v>1</v>
      </c>
      <c r="AB35" s="430" t="s">
        <v>1944</v>
      </c>
      <c r="AC35" s="332" t="s">
        <v>1719</v>
      </c>
      <c r="AD35" s="349" t="s">
        <v>1945</v>
      </c>
      <c r="AE35" s="424">
        <v>45119</v>
      </c>
      <c r="AF35" s="360">
        <v>1</v>
      </c>
      <c r="AG35" s="360">
        <v>1</v>
      </c>
      <c r="AH35" s="431" t="s">
        <v>1946</v>
      </c>
      <c r="AI35" s="332" t="s">
        <v>1947</v>
      </c>
      <c r="AJ35" s="349" t="s">
        <v>1948</v>
      </c>
      <c r="AK35" s="359"/>
      <c r="AL35" s="362"/>
      <c r="AM35" s="362"/>
      <c r="AN35" s="432"/>
      <c r="AO35" s="332"/>
      <c r="AP35" s="349"/>
      <c r="AQ35" s="359"/>
      <c r="AR35" s="433"/>
      <c r="AS35" s="433"/>
      <c r="AT35" s="361"/>
      <c r="AU35" s="416"/>
      <c r="AV35" s="361"/>
    </row>
    <row r="36" spans="1:48" s="347" customFormat="1" ht="229.5" x14ac:dyDescent="0.2">
      <c r="A36" s="434"/>
      <c r="B36" s="348"/>
      <c r="C36" s="435"/>
      <c r="D36" s="348"/>
      <c r="E36" s="374"/>
      <c r="F36" s="434"/>
      <c r="G36" s="434"/>
      <c r="H36" s="348"/>
      <c r="I36" s="436"/>
      <c r="J36" s="348"/>
      <c r="K36" s="348"/>
      <c r="L36" s="376"/>
      <c r="M36" s="430" t="s">
        <v>1949</v>
      </c>
      <c r="N36" s="351" t="s">
        <v>1713</v>
      </c>
      <c r="O36" s="351" t="s">
        <v>1714</v>
      </c>
      <c r="P36" s="348"/>
      <c r="Q36" s="348"/>
      <c r="R36" s="376"/>
      <c r="S36" s="377"/>
      <c r="T36" s="430" t="s">
        <v>1949</v>
      </c>
      <c r="U36" s="413" t="s">
        <v>1942</v>
      </c>
      <c r="V36" s="413" t="s">
        <v>1950</v>
      </c>
      <c r="W36" s="385">
        <v>1</v>
      </c>
      <c r="X36" s="422">
        <v>44985</v>
      </c>
      <c r="Y36" s="422">
        <v>45291</v>
      </c>
      <c r="Z36" s="429">
        <v>45033</v>
      </c>
      <c r="AA36" s="360">
        <v>0.33329999999999999</v>
      </c>
      <c r="AB36" s="430" t="s">
        <v>1951</v>
      </c>
      <c r="AC36" s="379"/>
      <c r="AD36" s="349" t="s">
        <v>1952</v>
      </c>
      <c r="AE36" s="424">
        <v>45119</v>
      </c>
      <c r="AF36" s="360">
        <v>0.5</v>
      </c>
      <c r="AG36" s="360">
        <v>0.83</v>
      </c>
      <c r="AH36" s="430" t="s">
        <v>1953</v>
      </c>
      <c r="AI36" s="379"/>
      <c r="AJ36" s="349" t="s">
        <v>1954</v>
      </c>
      <c r="AK36" s="359"/>
      <c r="AL36" s="362"/>
      <c r="AM36" s="362"/>
      <c r="AN36" s="432"/>
      <c r="AO36" s="348"/>
      <c r="AP36" s="349"/>
      <c r="AQ36" s="359"/>
      <c r="AR36" s="387"/>
      <c r="AS36" s="387"/>
      <c r="AT36" s="361"/>
      <c r="AU36" s="417"/>
      <c r="AV36" s="361"/>
    </row>
    <row r="37" spans="1:48" s="347" customFormat="1" ht="280.5" x14ac:dyDescent="0.2">
      <c r="A37" s="434"/>
      <c r="B37" s="348"/>
      <c r="C37" s="417" t="s">
        <v>1955</v>
      </c>
      <c r="D37" s="332" t="s">
        <v>1859</v>
      </c>
      <c r="E37" s="365" t="s">
        <v>1956</v>
      </c>
      <c r="F37" s="402" t="s">
        <v>1957</v>
      </c>
      <c r="G37" s="427" t="s">
        <v>1958</v>
      </c>
      <c r="H37" s="332" t="s">
        <v>1728</v>
      </c>
      <c r="I37" s="366" t="s">
        <v>1742</v>
      </c>
      <c r="J37" s="416" t="s">
        <v>1959</v>
      </c>
      <c r="K37" s="332" t="s">
        <v>1711</v>
      </c>
      <c r="L37" s="367" t="str">
        <f>VLOOKUP(J37,'[22]2. Anexos'!$B$35:$G$41,(HLOOKUP(K37,'[22]2. Anexos'!$C$35:$G$36,2,0)),0)</f>
        <v>Alto</v>
      </c>
      <c r="M37" s="430" t="s">
        <v>1960</v>
      </c>
      <c r="N37" s="351" t="s">
        <v>1713</v>
      </c>
      <c r="O37" s="351" t="s">
        <v>1714</v>
      </c>
      <c r="P37" s="332" t="s">
        <v>1710</v>
      </c>
      <c r="Q37" s="332" t="s">
        <v>1711</v>
      </c>
      <c r="R37" s="367" t="str">
        <f>VLOOKUP(P37,'[22]2. Anexos'!$B$35:$G$41,(HLOOKUP(Q37,'[22]2. Anexos'!$C$35:$G$36,2,0)),0)</f>
        <v>Alto</v>
      </c>
      <c r="S37" s="368" t="s">
        <v>1733</v>
      </c>
      <c r="T37" s="430" t="s">
        <v>1960</v>
      </c>
      <c r="U37" s="413" t="s">
        <v>1961</v>
      </c>
      <c r="V37" s="413" t="s">
        <v>1962</v>
      </c>
      <c r="W37" s="385">
        <v>1</v>
      </c>
      <c r="X37" s="422">
        <v>44985</v>
      </c>
      <c r="Y37" s="422">
        <v>45291</v>
      </c>
      <c r="Z37" s="429">
        <v>45033</v>
      </c>
      <c r="AA37" s="360">
        <v>8.3299999999999999E-2</v>
      </c>
      <c r="AB37" s="430" t="s">
        <v>1963</v>
      </c>
      <c r="AC37" s="415" t="s">
        <v>1719</v>
      </c>
      <c r="AD37" s="349" t="s">
        <v>1952</v>
      </c>
      <c r="AE37" s="429">
        <v>45119</v>
      </c>
      <c r="AF37" s="360">
        <v>0.75</v>
      </c>
      <c r="AG37" s="360">
        <v>0.85</v>
      </c>
      <c r="AH37" s="430" t="s">
        <v>1964</v>
      </c>
      <c r="AI37" s="332" t="s">
        <v>1719</v>
      </c>
      <c r="AJ37" s="349" t="s">
        <v>1965</v>
      </c>
      <c r="AK37" s="359"/>
      <c r="AL37" s="362"/>
      <c r="AM37" s="437"/>
      <c r="AN37" s="432"/>
      <c r="AO37" s="351"/>
      <c r="AP37" s="349"/>
      <c r="AQ37" s="401"/>
      <c r="AR37" s="387"/>
      <c r="AS37" s="387"/>
      <c r="AT37" s="361"/>
      <c r="AU37" s="356"/>
      <c r="AV37" s="361"/>
    </row>
    <row r="38" spans="1:48" s="347" customFormat="1" ht="216.75" x14ac:dyDescent="0.2">
      <c r="A38" s="408"/>
      <c r="B38" s="379"/>
      <c r="C38" s="418"/>
      <c r="D38" s="379"/>
      <c r="E38" s="381"/>
      <c r="F38" s="408"/>
      <c r="G38" s="435"/>
      <c r="H38" s="379"/>
      <c r="I38" s="382"/>
      <c r="J38" s="418"/>
      <c r="K38" s="379"/>
      <c r="L38" s="383"/>
      <c r="M38" s="430" t="s">
        <v>1949</v>
      </c>
      <c r="N38" s="351" t="s">
        <v>1713</v>
      </c>
      <c r="O38" s="351" t="s">
        <v>1714</v>
      </c>
      <c r="P38" s="379"/>
      <c r="Q38" s="379"/>
      <c r="R38" s="383"/>
      <c r="S38" s="384"/>
      <c r="T38" s="430" t="s">
        <v>1949</v>
      </c>
      <c r="U38" s="413" t="s">
        <v>1942</v>
      </c>
      <c r="V38" s="413" t="s">
        <v>1950</v>
      </c>
      <c r="W38" s="385">
        <v>1</v>
      </c>
      <c r="X38" s="422">
        <v>44985</v>
      </c>
      <c r="Y38" s="422">
        <v>45291</v>
      </c>
      <c r="Z38" s="429">
        <v>45033</v>
      </c>
      <c r="AA38" s="360">
        <v>0.33329999999999999</v>
      </c>
      <c r="AB38" s="430" t="s">
        <v>1966</v>
      </c>
      <c r="AC38" s="415"/>
      <c r="AD38" s="349" t="s">
        <v>1967</v>
      </c>
      <c r="AE38" s="429">
        <v>45119</v>
      </c>
      <c r="AF38" s="360">
        <v>0.5</v>
      </c>
      <c r="AG38" s="360">
        <v>0.83</v>
      </c>
      <c r="AH38" s="430" t="s">
        <v>1968</v>
      </c>
      <c r="AI38" s="379"/>
      <c r="AJ38" s="349" t="s">
        <v>1969</v>
      </c>
      <c r="AK38" s="359"/>
      <c r="AL38" s="362"/>
      <c r="AM38" s="362"/>
      <c r="AN38" s="432"/>
      <c r="AO38" s="351"/>
      <c r="AP38" s="349"/>
      <c r="AQ38" s="359"/>
      <c r="AR38" s="387"/>
      <c r="AS38" s="387"/>
      <c r="AT38" s="361"/>
      <c r="AU38" s="356"/>
      <c r="AV38" s="361"/>
    </row>
    <row r="39" spans="1:48" s="445" customFormat="1" ht="204" x14ac:dyDescent="0.2">
      <c r="A39" s="416" t="s">
        <v>1970</v>
      </c>
      <c r="B39" s="438" t="s">
        <v>1971</v>
      </c>
      <c r="C39" s="413" t="s">
        <v>1972</v>
      </c>
      <c r="D39" s="356" t="s">
        <v>1973</v>
      </c>
      <c r="E39" s="439" t="s">
        <v>1974</v>
      </c>
      <c r="F39" s="413" t="s">
        <v>1975</v>
      </c>
      <c r="G39" s="439" t="s">
        <v>1976</v>
      </c>
      <c r="H39" s="413" t="s">
        <v>1708</v>
      </c>
      <c r="I39" s="440" t="s">
        <v>1729</v>
      </c>
      <c r="J39" s="413" t="s">
        <v>1899</v>
      </c>
      <c r="K39" s="413" t="s">
        <v>1743</v>
      </c>
      <c r="L39" s="441" t="str">
        <f>VLOOKUP(J39,'[23]2. Anexos'!$B$35:$G$41,(HLOOKUP(K39,'[23]2. Anexos'!$C$35:$G$36,2,0)),0)</f>
        <v>Alto</v>
      </c>
      <c r="M39" s="430" t="s">
        <v>1977</v>
      </c>
      <c r="N39" s="356" t="s">
        <v>1713</v>
      </c>
      <c r="O39" s="356" t="s">
        <v>1714</v>
      </c>
      <c r="P39" s="413" t="s">
        <v>1730</v>
      </c>
      <c r="Q39" s="413" t="s">
        <v>1743</v>
      </c>
      <c r="R39" s="441" t="str">
        <f>VLOOKUP(P39,'[23]2. Anexos'!$B$35:$G$41,(HLOOKUP(Q39,'[23]2. Anexos'!$C$35:$G$36,2,0)),0)</f>
        <v>Moderado</v>
      </c>
      <c r="S39" s="354" t="s">
        <v>1733</v>
      </c>
      <c r="T39" s="430" t="s">
        <v>1977</v>
      </c>
      <c r="U39" s="413" t="s">
        <v>1978</v>
      </c>
      <c r="V39" s="413" t="s">
        <v>1979</v>
      </c>
      <c r="W39" s="357">
        <v>1</v>
      </c>
      <c r="X39" s="422">
        <v>44985</v>
      </c>
      <c r="Y39" s="422">
        <v>45291</v>
      </c>
      <c r="Z39" s="429">
        <v>45020</v>
      </c>
      <c r="AA39" s="360">
        <v>0.25</v>
      </c>
      <c r="AB39" s="430" t="s">
        <v>1980</v>
      </c>
      <c r="AC39" s="356" t="s">
        <v>1719</v>
      </c>
      <c r="AD39" s="442" t="s">
        <v>1981</v>
      </c>
      <c r="AE39" s="424">
        <v>45113</v>
      </c>
      <c r="AF39" s="443">
        <v>0.25</v>
      </c>
      <c r="AG39" s="443">
        <v>0.5</v>
      </c>
      <c r="AH39" s="413" t="s">
        <v>1982</v>
      </c>
      <c r="AI39" s="356" t="s">
        <v>1719</v>
      </c>
      <c r="AJ39" s="444" t="s">
        <v>1983</v>
      </c>
      <c r="AK39" s="424"/>
      <c r="AL39" s="443"/>
      <c r="AM39" s="443"/>
      <c r="AN39" s="413"/>
      <c r="AO39" s="356"/>
      <c r="AP39" s="413"/>
      <c r="AQ39" s="424"/>
      <c r="AR39" s="443"/>
      <c r="AS39" s="443"/>
      <c r="AT39" s="413"/>
      <c r="AU39" s="356"/>
      <c r="AV39" s="413"/>
    </row>
    <row r="40" spans="1:48" s="445" customFormat="1" ht="178.5" x14ac:dyDescent="0.2">
      <c r="A40" s="417"/>
      <c r="B40" s="446"/>
      <c r="C40" s="413" t="s">
        <v>1984</v>
      </c>
      <c r="D40" s="447" t="s">
        <v>1973</v>
      </c>
      <c r="E40" s="439" t="s">
        <v>1985</v>
      </c>
      <c r="F40" s="413" t="s">
        <v>1986</v>
      </c>
      <c r="G40" s="439" t="s">
        <v>1987</v>
      </c>
      <c r="H40" s="413" t="s">
        <v>1708</v>
      </c>
      <c r="I40" s="440" t="s">
        <v>1729</v>
      </c>
      <c r="J40" s="413" t="s">
        <v>1899</v>
      </c>
      <c r="K40" s="413" t="s">
        <v>1743</v>
      </c>
      <c r="L40" s="441" t="str">
        <f>VLOOKUP(J40,'[23]2. Anexos'!$B$35:$G$41,(HLOOKUP(K40,'[23]2. Anexos'!$C$35:$G$36,2,0)),0)</f>
        <v>Alto</v>
      </c>
      <c r="M40" s="430" t="s">
        <v>1988</v>
      </c>
      <c r="N40" s="356" t="s">
        <v>1713</v>
      </c>
      <c r="O40" s="356" t="s">
        <v>1714</v>
      </c>
      <c r="P40" s="413" t="s">
        <v>1730</v>
      </c>
      <c r="Q40" s="413" t="s">
        <v>1743</v>
      </c>
      <c r="R40" s="441" t="str">
        <f>VLOOKUP(P40,'[23]2. Anexos'!$B$35:$G$41,(HLOOKUP(Q40,'[23]2. Anexos'!$C$35:$G$36,2,0)),0)</f>
        <v>Moderado</v>
      </c>
      <c r="S40" s="354" t="s">
        <v>1733</v>
      </c>
      <c r="T40" s="430" t="s">
        <v>1989</v>
      </c>
      <c r="U40" s="413" t="s">
        <v>1990</v>
      </c>
      <c r="V40" s="413" t="s">
        <v>1991</v>
      </c>
      <c r="W40" s="357">
        <v>1</v>
      </c>
      <c r="X40" s="422">
        <v>44985</v>
      </c>
      <c r="Y40" s="422">
        <v>45291</v>
      </c>
      <c r="Z40" s="429">
        <v>45020</v>
      </c>
      <c r="AA40" s="360">
        <v>0.1</v>
      </c>
      <c r="AB40" s="430" t="s">
        <v>1992</v>
      </c>
      <c r="AC40" s="356" t="s">
        <v>1719</v>
      </c>
      <c r="AD40" s="430" t="s">
        <v>1993</v>
      </c>
      <c r="AE40" s="424">
        <v>45113</v>
      </c>
      <c r="AF40" s="443">
        <v>0.3</v>
      </c>
      <c r="AG40" s="443">
        <v>0.4</v>
      </c>
      <c r="AH40" s="413" t="s">
        <v>1994</v>
      </c>
      <c r="AI40" s="356" t="s">
        <v>1719</v>
      </c>
      <c r="AJ40" s="444" t="s">
        <v>1983</v>
      </c>
      <c r="AK40" s="424"/>
      <c r="AL40" s="443"/>
      <c r="AM40" s="443"/>
      <c r="AN40" s="413"/>
      <c r="AO40" s="356"/>
      <c r="AP40" s="413"/>
      <c r="AQ40" s="424"/>
      <c r="AR40" s="443"/>
      <c r="AS40" s="443"/>
      <c r="AT40" s="413"/>
      <c r="AU40" s="356"/>
      <c r="AV40" s="413"/>
    </row>
    <row r="41" spans="1:48" s="445" customFormat="1" ht="216.75" x14ac:dyDescent="0.2">
      <c r="A41" s="417"/>
      <c r="B41" s="446"/>
      <c r="C41" s="438" t="s">
        <v>1972</v>
      </c>
      <c r="D41" s="416" t="s">
        <v>1973</v>
      </c>
      <c r="E41" s="448" t="s">
        <v>1995</v>
      </c>
      <c r="F41" s="449" t="s">
        <v>1996</v>
      </c>
      <c r="G41" s="448" t="s">
        <v>1997</v>
      </c>
      <c r="H41" s="416" t="s">
        <v>1998</v>
      </c>
      <c r="I41" s="448" t="s">
        <v>1729</v>
      </c>
      <c r="J41" s="416" t="s">
        <v>1899</v>
      </c>
      <c r="K41" s="416" t="s">
        <v>1743</v>
      </c>
      <c r="L41" s="450" t="str">
        <f>VLOOKUP(J41,'[23]2. Anexos'!$B$35:$G$41,(HLOOKUP(K41,'[23]2. Anexos'!$C$35:$G$36,2,0)),0)</f>
        <v>Alto</v>
      </c>
      <c r="M41" s="430" t="s">
        <v>1999</v>
      </c>
      <c r="N41" s="451" t="s">
        <v>1713</v>
      </c>
      <c r="O41" s="451" t="s">
        <v>1714</v>
      </c>
      <c r="P41" s="416" t="s">
        <v>1757</v>
      </c>
      <c r="Q41" s="416" t="s">
        <v>1743</v>
      </c>
      <c r="R41" s="448" t="str">
        <f>VLOOKUP(P41,'[23]2. Anexos'!$B$35:$G$41,(HLOOKUP(Q41,'[23]2. Anexos'!$C$35:$G$36,2,0)),0)</f>
        <v>Moderado</v>
      </c>
      <c r="S41" s="416" t="s">
        <v>1733</v>
      </c>
      <c r="T41" s="430" t="s">
        <v>1999</v>
      </c>
      <c r="U41" s="451" t="s">
        <v>2000</v>
      </c>
      <c r="V41" s="413" t="s">
        <v>2001</v>
      </c>
      <c r="W41" s="357">
        <v>1</v>
      </c>
      <c r="X41" s="422">
        <v>44985</v>
      </c>
      <c r="Y41" s="422">
        <v>45291</v>
      </c>
      <c r="Z41" s="429">
        <v>45020</v>
      </c>
      <c r="AA41" s="360">
        <v>0.18</v>
      </c>
      <c r="AB41" s="430" t="s">
        <v>2002</v>
      </c>
      <c r="AC41" s="416" t="s">
        <v>1719</v>
      </c>
      <c r="AD41" s="430" t="s">
        <v>2003</v>
      </c>
      <c r="AE41" s="424">
        <v>45113</v>
      </c>
      <c r="AF41" s="443">
        <v>0.27</v>
      </c>
      <c r="AG41" s="443">
        <v>0.45</v>
      </c>
      <c r="AH41" s="413" t="s">
        <v>2004</v>
      </c>
      <c r="AI41" s="416" t="s">
        <v>1719</v>
      </c>
      <c r="AJ41" s="444" t="s">
        <v>1983</v>
      </c>
      <c r="AK41" s="424"/>
      <c r="AL41" s="443"/>
      <c r="AM41" s="443"/>
      <c r="AN41" s="413"/>
      <c r="AO41" s="356"/>
      <c r="AP41" s="413"/>
      <c r="AQ41" s="424"/>
      <c r="AR41" s="443"/>
      <c r="AS41" s="443"/>
      <c r="AT41" s="413"/>
      <c r="AU41" s="356"/>
      <c r="AV41" s="413"/>
    </row>
    <row r="42" spans="1:48" s="445" customFormat="1" ht="191.25" x14ac:dyDescent="0.2">
      <c r="A42" s="417"/>
      <c r="B42" s="446"/>
      <c r="C42" s="446"/>
      <c r="D42" s="417"/>
      <c r="E42" s="452"/>
      <c r="F42" s="453"/>
      <c r="G42" s="452"/>
      <c r="H42" s="417"/>
      <c r="I42" s="452"/>
      <c r="J42" s="417"/>
      <c r="K42" s="417"/>
      <c r="L42" s="454"/>
      <c r="M42" s="430" t="s">
        <v>2005</v>
      </c>
      <c r="N42" s="455" t="s">
        <v>1713</v>
      </c>
      <c r="O42" s="455" t="s">
        <v>1714</v>
      </c>
      <c r="P42" s="417"/>
      <c r="Q42" s="417"/>
      <c r="R42" s="452"/>
      <c r="S42" s="417"/>
      <c r="T42" s="430" t="s">
        <v>2005</v>
      </c>
      <c r="U42" s="451" t="s">
        <v>2000</v>
      </c>
      <c r="V42" s="413" t="s">
        <v>2006</v>
      </c>
      <c r="W42" s="357">
        <v>1</v>
      </c>
      <c r="X42" s="422">
        <v>44985</v>
      </c>
      <c r="Y42" s="422">
        <v>45291</v>
      </c>
      <c r="Z42" s="429">
        <v>45020</v>
      </c>
      <c r="AA42" s="360">
        <v>0.18</v>
      </c>
      <c r="AB42" s="430" t="s">
        <v>2007</v>
      </c>
      <c r="AC42" s="417"/>
      <c r="AD42" s="430" t="s">
        <v>1993</v>
      </c>
      <c r="AE42" s="424">
        <v>45113</v>
      </c>
      <c r="AF42" s="443">
        <v>0.27</v>
      </c>
      <c r="AG42" s="443">
        <v>0.45</v>
      </c>
      <c r="AH42" s="413" t="s">
        <v>2008</v>
      </c>
      <c r="AI42" s="417"/>
      <c r="AJ42" s="444" t="s">
        <v>1983</v>
      </c>
      <c r="AK42" s="424"/>
      <c r="AL42" s="443"/>
      <c r="AM42" s="443"/>
      <c r="AN42" s="413"/>
      <c r="AO42" s="356"/>
      <c r="AP42" s="413"/>
      <c r="AQ42" s="424"/>
      <c r="AR42" s="443"/>
      <c r="AS42" s="443"/>
      <c r="AT42" s="413"/>
      <c r="AU42" s="356"/>
      <c r="AV42" s="413"/>
    </row>
    <row r="43" spans="1:48" s="291" customFormat="1" ht="229.5" x14ac:dyDescent="0.2">
      <c r="A43" s="418"/>
      <c r="B43" s="456"/>
      <c r="C43" s="456"/>
      <c r="D43" s="418"/>
      <c r="E43" s="457"/>
      <c r="F43" s="458" t="s">
        <v>2009</v>
      </c>
      <c r="G43" s="457" t="s">
        <v>2010</v>
      </c>
      <c r="H43" s="417"/>
      <c r="I43" s="452"/>
      <c r="J43" s="418"/>
      <c r="K43" s="418"/>
      <c r="L43" s="459"/>
      <c r="M43" s="430" t="s">
        <v>2011</v>
      </c>
      <c r="N43" s="356" t="s">
        <v>1713</v>
      </c>
      <c r="O43" s="356" t="s">
        <v>1714</v>
      </c>
      <c r="P43" s="417"/>
      <c r="Q43" s="417"/>
      <c r="R43" s="452"/>
      <c r="S43" s="417"/>
      <c r="T43" s="430" t="s">
        <v>2011</v>
      </c>
      <c r="U43" s="455" t="s">
        <v>2000</v>
      </c>
      <c r="V43" s="413" t="s">
        <v>2012</v>
      </c>
      <c r="W43" s="357">
        <v>1</v>
      </c>
      <c r="X43" s="422">
        <v>44985</v>
      </c>
      <c r="Y43" s="422">
        <v>45291</v>
      </c>
      <c r="Z43" s="429">
        <v>45020</v>
      </c>
      <c r="AA43" s="360">
        <v>0.18</v>
      </c>
      <c r="AB43" s="430" t="s">
        <v>2013</v>
      </c>
      <c r="AC43" s="418"/>
      <c r="AD43" s="430" t="s">
        <v>1993</v>
      </c>
      <c r="AE43" s="424">
        <v>45113</v>
      </c>
      <c r="AF43" s="443">
        <v>0.27</v>
      </c>
      <c r="AG43" s="443">
        <v>0.45</v>
      </c>
      <c r="AH43" s="413" t="s">
        <v>2013</v>
      </c>
      <c r="AI43" s="418"/>
      <c r="AJ43" s="444" t="s">
        <v>1983</v>
      </c>
      <c r="AK43" s="424"/>
      <c r="AL43" s="443"/>
      <c r="AM43" s="443"/>
      <c r="AN43" s="413"/>
      <c r="AO43" s="356"/>
      <c r="AP43" s="413"/>
      <c r="AQ43" s="424"/>
      <c r="AR43" s="443"/>
      <c r="AS43" s="443"/>
      <c r="AT43" s="413"/>
      <c r="AU43" s="356"/>
      <c r="AV43" s="413"/>
    </row>
    <row r="44" spans="1:48" s="347" customFormat="1" ht="191.25" x14ac:dyDescent="0.2">
      <c r="A44" s="332" t="s">
        <v>2014</v>
      </c>
      <c r="B44" s="394" t="s">
        <v>2015</v>
      </c>
      <c r="C44" s="460" t="s">
        <v>2016</v>
      </c>
      <c r="D44" s="461" t="s">
        <v>1812</v>
      </c>
      <c r="E44" s="365" t="s">
        <v>2017</v>
      </c>
      <c r="F44" s="395" t="s">
        <v>2018</v>
      </c>
      <c r="G44" s="461" t="s">
        <v>2019</v>
      </c>
      <c r="H44" s="402" t="s">
        <v>1708</v>
      </c>
      <c r="I44" s="403" t="s">
        <v>2020</v>
      </c>
      <c r="J44" s="402" t="s">
        <v>1899</v>
      </c>
      <c r="K44" s="402" t="s">
        <v>1743</v>
      </c>
      <c r="L44" s="367" t="str">
        <f>VLOOKUP(J44,'[24]2. Anexos'!$B$35:$G$41,(HLOOKUP(K44,'[24]2. Anexos'!$C$35:$G$36,2,0)),0)</f>
        <v>Alto</v>
      </c>
      <c r="M44" s="361" t="s">
        <v>2021</v>
      </c>
      <c r="N44" s="351" t="s">
        <v>1713</v>
      </c>
      <c r="O44" s="351" t="s">
        <v>1714</v>
      </c>
      <c r="P44" s="402" t="s">
        <v>1710</v>
      </c>
      <c r="Q44" s="402" t="s">
        <v>1743</v>
      </c>
      <c r="R44" s="367" t="str">
        <f>VLOOKUP(P44,'[24]2. Anexos'!$B$35:$G$41,(HLOOKUP(Q44,'[24]2. Anexos'!$C$35:$G$36,2,0)),0)</f>
        <v>Moderado</v>
      </c>
      <c r="S44" s="404" t="s">
        <v>1733</v>
      </c>
      <c r="T44" s="361" t="s">
        <v>2021</v>
      </c>
      <c r="U44" s="395" t="s">
        <v>2022</v>
      </c>
      <c r="V44" s="395" t="s">
        <v>2023</v>
      </c>
      <c r="W44" s="385">
        <v>1</v>
      </c>
      <c r="X44" s="358">
        <v>44985</v>
      </c>
      <c r="Y44" s="358">
        <v>45291</v>
      </c>
      <c r="Z44" s="359">
        <v>45027</v>
      </c>
      <c r="AA44" s="360">
        <v>0.25</v>
      </c>
      <c r="AB44" s="361" t="s">
        <v>2024</v>
      </c>
      <c r="AC44" s="416" t="s">
        <v>1719</v>
      </c>
      <c r="AD44" s="361" t="s">
        <v>2025</v>
      </c>
      <c r="AE44" s="359">
        <v>45117</v>
      </c>
      <c r="AF44" s="360">
        <v>0.25</v>
      </c>
      <c r="AG44" s="362">
        <v>0.5</v>
      </c>
      <c r="AH44" s="349" t="s">
        <v>2026</v>
      </c>
      <c r="AI44" s="416" t="s">
        <v>1719</v>
      </c>
      <c r="AJ44" s="349" t="s">
        <v>2027</v>
      </c>
      <c r="AK44" s="359"/>
      <c r="AL44" s="362"/>
      <c r="AM44" s="362"/>
      <c r="AN44" s="361"/>
      <c r="AO44" s="332"/>
      <c r="AP44" s="361"/>
      <c r="AQ44" s="359"/>
      <c r="AR44" s="362"/>
      <c r="AS44" s="362"/>
      <c r="AT44" s="361"/>
      <c r="AU44" s="332"/>
      <c r="AV44" s="361"/>
    </row>
    <row r="45" spans="1:48" s="347" customFormat="1" ht="153" x14ac:dyDescent="0.2">
      <c r="A45" s="348"/>
      <c r="B45" s="462"/>
      <c r="C45" s="463"/>
      <c r="D45" s="464"/>
      <c r="E45" s="381"/>
      <c r="F45" s="395" t="s">
        <v>2028</v>
      </c>
      <c r="G45" s="464"/>
      <c r="H45" s="408"/>
      <c r="I45" s="409"/>
      <c r="J45" s="408"/>
      <c r="K45" s="408"/>
      <c r="L45" s="383"/>
      <c r="M45" s="361" t="s">
        <v>2029</v>
      </c>
      <c r="N45" s="351" t="s">
        <v>1713</v>
      </c>
      <c r="O45" s="351" t="s">
        <v>1714</v>
      </c>
      <c r="P45" s="408"/>
      <c r="Q45" s="408"/>
      <c r="R45" s="383"/>
      <c r="S45" s="410"/>
      <c r="T45" s="361" t="s">
        <v>2029</v>
      </c>
      <c r="U45" s="395" t="s">
        <v>2030</v>
      </c>
      <c r="V45" s="395" t="s">
        <v>2031</v>
      </c>
      <c r="W45" s="465">
        <v>1</v>
      </c>
      <c r="X45" s="358">
        <v>44985</v>
      </c>
      <c r="Y45" s="358">
        <v>45291</v>
      </c>
      <c r="Z45" s="359">
        <v>45027</v>
      </c>
      <c r="AA45" s="360">
        <v>0.25</v>
      </c>
      <c r="AB45" s="361" t="s">
        <v>2032</v>
      </c>
      <c r="AC45" s="418"/>
      <c r="AD45" s="361" t="s">
        <v>2025</v>
      </c>
      <c r="AE45" s="359">
        <v>45117</v>
      </c>
      <c r="AF45" s="360">
        <v>0.25</v>
      </c>
      <c r="AG45" s="362">
        <v>0.5</v>
      </c>
      <c r="AH45" s="349" t="s">
        <v>2033</v>
      </c>
      <c r="AI45" s="418"/>
      <c r="AJ45" s="349" t="s">
        <v>2027</v>
      </c>
      <c r="AK45" s="359"/>
      <c r="AL45" s="362"/>
      <c r="AM45" s="362"/>
      <c r="AN45" s="361"/>
      <c r="AO45" s="379"/>
      <c r="AP45" s="361"/>
      <c r="AQ45" s="359"/>
      <c r="AR45" s="362"/>
      <c r="AS45" s="362"/>
      <c r="AT45" s="361"/>
      <c r="AU45" s="379"/>
      <c r="AV45" s="361"/>
    </row>
    <row r="46" spans="1:48" s="347" customFormat="1" ht="153" x14ac:dyDescent="0.2">
      <c r="A46" s="348"/>
      <c r="B46" s="462"/>
      <c r="C46" s="466" t="s">
        <v>2034</v>
      </c>
      <c r="D46" s="466" t="s">
        <v>1812</v>
      </c>
      <c r="E46" s="467" t="s">
        <v>2035</v>
      </c>
      <c r="F46" s="355" t="s">
        <v>2036</v>
      </c>
      <c r="G46" s="415" t="s">
        <v>2037</v>
      </c>
      <c r="H46" s="466" t="s">
        <v>1708</v>
      </c>
      <c r="I46" s="468" t="s">
        <v>1755</v>
      </c>
      <c r="J46" s="469" t="s">
        <v>1899</v>
      </c>
      <c r="K46" s="466" t="s">
        <v>1743</v>
      </c>
      <c r="L46" s="470" t="str">
        <f>VLOOKUP(J46,'[25]2. Anexos'!$B$35:$G$41,(HLOOKUP(K46,'[25]2. Anexos'!$C$35:$G$36,2,0)),0)</f>
        <v>Alto</v>
      </c>
      <c r="M46" s="339" t="s">
        <v>2038</v>
      </c>
      <c r="N46" s="336" t="s">
        <v>1713</v>
      </c>
      <c r="O46" s="336" t="s">
        <v>1714</v>
      </c>
      <c r="P46" s="466" t="s">
        <v>1730</v>
      </c>
      <c r="Q46" s="466" t="s">
        <v>1743</v>
      </c>
      <c r="R46" s="470" t="str">
        <f>VLOOKUP(P46,'[25]2. Anexos'!$B$35:$G$41,(HLOOKUP(Q46,'[25]2. Anexos'!$C$35:$G$36,2,0)),0)</f>
        <v>Moderado</v>
      </c>
      <c r="S46" s="471" t="s">
        <v>1733</v>
      </c>
      <c r="T46" s="339" t="s">
        <v>2038</v>
      </c>
      <c r="U46" s="339" t="s">
        <v>2039</v>
      </c>
      <c r="V46" s="355" t="s">
        <v>2040</v>
      </c>
      <c r="W46" s="472">
        <v>1</v>
      </c>
      <c r="X46" s="358">
        <v>44985</v>
      </c>
      <c r="Y46" s="343">
        <v>45291</v>
      </c>
      <c r="Z46" s="359">
        <v>45027</v>
      </c>
      <c r="AA46" s="362">
        <v>0.25</v>
      </c>
      <c r="AB46" s="361" t="s">
        <v>2041</v>
      </c>
      <c r="AC46" s="332" t="s">
        <v>1719</v>
      </c>
      <c r="AD46" s="361" t="s">
        <v>2025</v>
      </c>
      <c r="AE46" s="359">
        <v>45117</v>
      </c>
      <c r="AF46" s="362">
        <v>0.25</v>
      </c>
      <c r="AG46" s="362">
        <v>0.5</v>
      </c>
      <c r="AH46" s="333" t="s">
        <v>2042</v>
      </c>
      <c r="AI46" s="416" t="s">
        <v>1719</v>
      </c>
      <c r="AJ46" s="349" t="s">
        <v>2027</v>
      </c>
      <c r="AK46" s="359"/>
      <c r="AL46" s="387"/>
      <c r="AM46" s="387"/>
      <c r="AN46" s="402"/>
      <c r="AO46" s="351"/>
      <c r="AP46" s="361"/>
      <c r="AQ46" s="359"/>
      <c r="AR46" s="362"/>
      <c r="AS46" s="362"/>
      <c r="AT46" s="361"/>
      <c r="AU46" s="336"/>
      <c r="AV46" s="361"/>
    </row>
    <row r="47" spans="1:48" s="347" customFormat="1" ht="114.75" x14ac:dyDescent="0.2">
      <c r="A47" s="348"/>
      <c r="B47" s="462"/>
      <c r="C47" s="466"/>
      <c r="D47" s="466"/>
      <c r="E47" s="467"/>
      <c r="F47" s="355" t="s">
        <v>2043</v>
      </c>
      <c r="G47" s="415"/>
      <c r="H47" s="466"/>
      <c r="I47" s="468"/>
      <c r="J47" s="469"/>
      <c r="K47" s="466"/>
      <c r="L47" s="470"/>
      <c r="M47" s="339" t="s">
        <v>2044</v>
      </c>
      <c r="N47" s="336" t="s">
        <v>1713</v>
      </c>
      <c r="O47" s="336" t="s">
        <v>1714</v>
      </c>
      <c r="P47" s="466"/>
      <c r="Q47" s="466"/>
      <c r="R47" s="470"/>
      <c r="S47" s="471"/>
      <c r="T47" s="339" t="s">
        <v>2044</v>
      </c>
      <c r="U47" s="339" t="s">
        <v>2045</v>
      </c>
      <c r="V47" s="355" t="s">
        <v>2046</v>
      </c>
      <c r="W47" s="472">
        <v>1</v>
      </c>
      <c r="X47" s="358">
        <v>44985</v>
      </c>
      <c r="Y47" s="343">
        <v>45291</v>
      </c>
      <c r="Z47" s="359">
        <v>45027</v>
      </c>
      <c r="AA47" s="362"/>
      <c r="AB47" s="361" t="s">
        <v>2047</v>
      </c>
      <c r="AC47" s="348"/>
      <c r="AD47" s="361" t="s">
        <v>1833</v>
      </c>
      <c r="AE47" s="359">
        <v>45117</v>
      </c>
      <c r="AF47" s="362">
        <v>0.5</v>
      </c>
      <c r="AG47" s="362">
        <v>0.5</v>
      </c>
      <c r="AH47" s="333" t="s">
        <v>2048</v>
      </c>
      <c r="AI47" s="417"/>
      <c r="AJ47" s="349" t="s">
        <v>2027</v>
      </c>
      <c r="AK47" s="359"/>
      <c r="AL47" s="387"/>
      <c r="AM47" s="387"/>
      <c r="AN47" s="434"/>
      <c r="AO47" s="351"/>
      <c r="AP47" s="361"/>
      <c r="AQ47" s="359"/>
      <c r="AR47" s="362"/>
      <c r="AS47" s="362"/>
      <c r="AT47" s="361"/>
      <c r="AU47" s="473"/>
      <c r="AV47" s="361"/>
    </row>
    <row r="48" spans="1:48" s="347" customFormat="1" ht="127.5" x14ac:dyDescent="0.2">
      <c r="A48" s="348"/>
      <c r="B48" s="462"/>
      <c r="C48" s="466"/>
      <c r="D48" s="466"/>
      <c r="E48" s="467"/>
      <c r="F48" s="466" t="s">
        <v>2049</v>
      </c>
      <c r="G48" s="415"/>
      <c r="H48" s="466"/>
      <c r="I48" s="468"/>
      <c r="J48" s="469"/>
      <c r="K48" s="466"/>
      <c r="L48" s="470"/>
      <c r="M48" s="339" t="s">
        <v>2050</v>
      </c>
      <c r="N48" s="336" t="s">
        <v>1713</v>
      </c>
      <c r="O48" s="336" t="s">
        <v>1714</v>
      </c>
      <c r="P48" s="466"/>
      <c r="Q48" s="466"/>
      <c r="R48" s="470"/>
      <c r="S48" s="471"/>
      <c r="T48" s="339" t="s">
        <v>2050</v>
      </c>
      <c r="U48" s="339" t="s">
        <v>2051</v>
      </c>
      <c r="V48" s="474" t="s">
        <v>2052</v>
      </c>
      <c r="W48" s="472">
        <v>1</v>
      </c>
      <c r="X48" s="358">
        <v>44985</v>
      </c>
      <c r="Y48" s="343">
        <v>45291</v>
      </c>
      <c r="Z48" s="359">
        <v>45027</v>
      </c>
      <c r="AA48" s="362"/>
      <c r="AB48" s="361" t="s">
        <v>2053</v>
      </c>
      <c r="AC48" s="348"/>
      <c r="AD48" s="361" t="s">
        <v>1833</v>
      </c>
      <c r="AE48" s="359">
        <v>45117</v>
      </c>
      <c r="AF48" s="362">
        <v>0.5</v>
      </c>
      <c r="AG48" s="362">
        <v>0.5</v>
      </c>
      <c r="AH48" s="333" t="s">
        <v>2054</v>
      </c>
      <c r="AI48" s="417"/>
      <c r="AJ48" s="349" t="s">
        <v>2027</v>
      </c>
      <c r="AK48" s="359"/>
      <c r="AL48" s="387"/>
      <c r="AM48" s="387"/>
      <c r="AN48" s="408"/>
      <c r="AO48" s="351"/>
      <c r="AP48" s="361"/>
      <c r="AQ48" s="359"/>
      <c r="AR48" s="362"/>
      <c r="AS48" s="362"/>
      <c r="AT48" s="361"/>
      <c r="AU48" s="336"/>
      <c r="AV48" s="361"/>
    </row>
    <row r="49" spans="1:48" s="347" customFormat="1" ht="127.5" x14ac:dyDescent="0.2">
      <c r="A49" s="379"/>
      <c r="B49" s="396"/>
      <c r="C49" s="466"/>
      <c r="D49" s="466"/>
      <c r="E49" s="467"/>
      <c r="F49" s="466"/>
      <c r="G49" s="415"/>
      <c r="H49" s="466"/>
      <c r="I49" s="468"/>
      <c r="J49" s="469"/>
      <c r="K49" s="466"/>
      <c r="L49" s="470"/>
      <c r="M49" s="339" t="s">
        <v>2055</v>
      </c>
      <c r="N49" s="336"/>
      <c r="O49" s="336"/>
      <c r="P49" s="466"/>
      <c r="Q49" s="466"/>
      <c r="R49" s="470"/>
      <c r="S49" s="471"/>
      <c r="T49" s="339" t="s">
        <v>2055</v>
      </c>
      <c r="U49" s="339" t="s">
        <v>2039</v>
      </c>
      <c r="V49" s="355" t="s">
        <v>2056</v>
      </c>
      <c r="W49" s="472">
        <v>1</v>
      </c>
      <c r="X49" s="358">
        <v>44985</v>
      </c>
      <c r="Y49" s="343">
        <v>45291</v>
      </c>
      <c r="Z49" s="359">
        <v>45027</v>
      </c>
      <c r="AA49" s="345"/>
      <c r="AB49" s="361" t="s">
        <v>2057</v>
      </c>
      <c r="AC49" s="379"/>
      <c r="AD49" s="361" t="s">
        <v>1833</v>
      </c>
      <c r="AE49" s="344">
        <v>45117</v>
      </c>
      <c r="AF49" s="362">
        <v>0.5</v>
      </c>
      <c r="AG49" s="345">
        <v>0.5</v>
      </c>
      <c r="AH49" s="333" t="s">
        <v>2058</v>
      </c>
      <c r="AI49" s="418"/>
      <c r="AJ49" s="349" t="s">
        <v>2027</v>
      </c>
      <c r="AK49" s="344"/>
      <c r="AL49" s="475"/>
      <c r="AM49" s="475"/>
      <c r="AN49" s="355"/>
      <c r="AO49" s="336"/>
      <c r="AP49" s="339"/>
      <c r="AQ49" s="344"/>
      <c r="AR49" s="345"/>
      <c r="AS49" s="345"/>
      <c r="AT49" s="339"/>
      <c r="AU49" s="336"/>
      <c r="AV49" s="339"/>
    </row>
    <row r="50" spans="1:48" ht="114.75" x14ac:dyDescent="0.2">
      <c r="A50" s="402" t="s">
        <v>2059</v>
      </c>
      <c r="B50" s="402" t="s">
        <v>2060</v>
      </c>
      <c r="C50" s="402" t="s">
        <v>2061</v>
      </c>
      <c r="D50" s="427" t="s">
        <v>1812</v>
      </c>
      <c r="E50" s="476" t="s">
        <v>2062</v>
      </c>
      <c r="F50" s="474" t="s">
        <v>2063</v>
      </c>
      <c r="G50" s="415" t="s">
        <v>2064</v>
      </c>
      <c r="H50" s="332" t="s">
        <v>1708</v>
      </c>
      <c r="I50" s="366" t="s">
        <v>1755</v>
      </c>
      <c r="J50" s="332" t="s">
        <v>1730</v>
      </c>
      <c r="K50" s="332" t="s">
        <v>1743</v>
      </c>
      <c r="L50" s="367" t="str">
        <f>VLOOKUP(J50,'[26]2. Anexos'!$B$35:$G$41,(HLOOKUP(K50,'[26]2. Anexos'!$C$35:$G$36,2,0)),0)</f>
        <v>Moderado</v>
      </c>
      <c r="M50" s="413" t="s">
        <v>2065</v>
      </c>
      <c r="N50" s="351" t="s">
        <v>1713</v>
      </c>
      <c r="O50" s="351" t="s">
        <v>1714</v>
      </c>
      <c r="P50" s="332" t="s">
        <v>1710</v>
      </c>
      <c r="Q50" s="332" t="s">
        <v>1743</v>
      </c>
      <c r="R50" s="367" t="str">
        <f>VLOOKUP(J50,'[26]2. Anexos'!$B$35:$G$41,(HLOOKUP(K50,'[26]2. Anexos'!$C$35:$G$36,2,0)),0)</f>
        <v>Moderado</v>
      </c>
      <c r="S50" s="368" t="s">
        <v>1733</v>
      </c>
      <c r="T50" s="413" t="s">
        <v>2065</v>
      </c>
      <c r="U50" s="477" t="s">
        <v>2066</v>
      </c>
      <c r="V50" s="477" t="s">
        <v>2067</v>
      </c>
      <c r="W50" s="478">
        <v>1</v>
      </c>
      <c r="X50" s="425">
        <v>44985</v>
      </c>
      <c r="Y50" s="425">
        <v>45291</v>
      </c>
      <c r="Z50" s="343">
        <v>45016</v>
      </c>
      <c r="AA50" s="472">
        <v>1</v>
      </c>
      <c r="AB50" s="339" t="s">
        <v>2068</v>
      </c>
      <c r="AC50" s="416" t="s">
        <v>1719</v>
      </c>
      <c r="AD50" s="339" t="s">
        <v>2069</v>
      </c>
      <c r="AE50" s="343">
        <v>45117</v>
      </c>
      <c r="AF50" s="472">
        <v>1</v>
      </c>
      <c r="AG50" s="472">
        <v>1</v>
      </c>
      <c r="AH50" s="378" t="s">
        <v>2070</v>
      </c>
      <c r="AI50" s="416" t="s">
        <v>1719</v>
      </c>
      <c r="AJ50" s="333" t="s">
        <v>2071</v>
      </c>
      <c r="AK50" s="330"/>
      <c r="AL50" s="330"/>
      <c r="AM50" s="330"/>
      <c r="AN50" s="339"/>
      <c r="AO50" s="330"/>
      <c r="AP50" s="339"/>
      <c r="AQ50" s="479"/>
      <c r="AR50" s="480"/>
      <c r="AS50" s="480"/>
      <c r="AT50" s="355"/>
      <c r="AU50" s="336"/>
      <c r="AV50" s="339"/>
    </row>
    <row r="51" spans="1:48" s="347" customFormat="1" ht="140.25" x14ac:dyDescent="0.2">
      <c r="A51" s="434"/>
      <c r="B51" s="434"/>
      <c r="C51" s="434"/>
      <c r="D51" s="481"/>
      <c r="E51" s="476"/>
      <c r="F51" s="361" t="s">
        <v>2072</v>
      </c>
      <c r="G51" s="415"/>
      <c r="H51" s="348"/>
      <c r="I51" s="375"/>
      <c r="J51" s="348"/>
      <c r="K51" s="348"/>
      <c r="L51" s="376"/>
      <c r="M51" s="430" t="s">
        <v>2073</v>
      </c>
      <c r="N51" s="356" t="s">
        <v>1713</v>
      </c>
      <c r="O51" s="356" t="s">
        <v>1714</v>
      </c>
      <c r="P51" s="348"/>
      <c r="Q51" s="348"/>
      <c r="R51" s="376"/>
      <c r="S51" s="377"/>
      <c r="T51" s="430" t="s">
        <v>2074</v>
      </c>
      <c r="U51" s="395" t="s">
        <v>2075</v>
      </c>
      <c r="V51" s="395" t="s">
        <v>2076</v>
      </c>
      <c r="W51" s="472">
        <v>1</v>
      </c>
      <c r="X51" s="425">
        <v>44985</v>
      </c>
      <c r="Y51" s="425">
        <v>45291</v>
      </c>
      <c r="Z51" s="343">
        <v>45016</v>
      </c>
      <c r="AA51" s="345">
        <v>0.1</v>
      </c>
      <c r="AB51" s="339" t="s">
        <v>2077</v>
      </c>
      <c r="AC51" s="417"/>
      <c r="AD51" s="339" t="s">
        <v>2069</v>
      </c>
      <c r="AE51" s="343">
        <v>45117</v>
      </c>
      <c r="AF51" s="482">
        <v>0.3</v>
      </c>
      <c r="AG51" s="482">
        <v>0.4</v>
      </c>
      <c r="AH51" s="378" t="s">
        <v>2078</v>
      </c>
      <c r="AI51" s="417"/>
      <c r="AJ51" s="333" t="s">
        <v>2071</v>
      </c>
      <c r="AK51" s="344"/>
      <c r="AL51" s="475"/>
      <c r="AM51" s="475"/>
      <c r="AN51" s="339"/>
      <c r="AO51" s="336"/>
      <c r="AP51" s="339"/>
      <c r="AQ51" s="479"/>
      <c r="AR51" s="480"/>
      <c r="AS51" s="480"/>
      <c r="AT51" s="339"/>
      <c r="AU51" s="336"/>
      <c r="AV51" s="339"/>
    </row>
    <row r="52" spans="1:48" ht="102" x14ac:dyDescent="0.2">
      <c r="A52" s="434"/>
      <c r="B52" s="434"/>
      <c r="C52" s="434"/>
      <c r="D52" s="481"/>
      <c r="E52" s="476"/>
      <c r="F52" s="361" t="s">
        <v>2079</v>
      </c>
      <c r="G52" s="415"/>
      <c r="H52" s="348"/>
      <c r="I52" s="375"/>
      <c r="J52" s="348"/>
      <c r="K52" s="348"/>
      <c r="L52" s="376"/>
      <c r="M52" s="430" t="s">
        <v>2080</v>
      </c>
      <c r="N52" s="356" t="s">
        <v>1713</v>
      </c>
      <c r="O52" s="356" t="s">
        <v>1714</v>
      </c>
      <c r="P52" s="348"/>
      <c r="Q52" s="348"/>
      <c r="R52" s="376"/>
      <c r="S52" s="377"/>
      <c r="T52" s="430" t="s">
        <v>2081</v>
      </c>
      <c r="U52" s="395" t="s">
        <v>2082</v>
      </c>
      <c r="V52" s="395" t="s">
        <v>2083</v>
      </c>
      <c r="W52" s="345">
        <v>1</v>
      </c>
      <c r="X52" s="425">
        <v>44985</v>
      </c>
      <c r="Y52" s="425">
        <v>45291</v>
      </c>
      <c r="Z52" s="343">
        <v>45016</v>
      </c>
      <c r="AA52" s="345">
        <v>1</v>
      </c>
      <c r="AB52" s="378" t="s">
        <v>2084</v>
      </c>
      <c r="AC52" s="417"/>
      <c r="AD52" s="339" t="s">
        <v>2069</v>
      </c>
      <c r="AE52" s="343">
        <v>45117</v>
      </c>
      <c r="AF52" s="482"/>
      <c r="AG52" s="482">
        <v>1</v>
      </c>
      <c r="AH52" s="363" t="s">
        <v>2085</v>
      </c>
      <c r="AI52" s="417"/>
      <c r="AJ52" s="333" t="s">
        <v>2071</v>
      </c>
      <c r="AK52" s="483"/>
      <c r="AL52" s="483"/>
      <c r="AM52" s="483"/>
      <c r="AN52" s="483"/>
      <c r="AO52" s="483"/>
      <c r="AP52" s="483"/>
      <c r="AQ52" s="483"/>
      <c r="AR52" s="483"/>
      <c r="AS52" s="483"/>
      <c r="AT52" s="483"/>
      <c r="AU52" s="483"/>
      <c r="AV52" s="483"/>
    </row>
    <row r="53" spans="1:48" ht="153" x14ac:dyDescent="0.2">
      <c r="A53" s="434"/>
      <c r="B53" s="434"/>
      <c r="C53" s="434"/>
      <c r="D53" s="481"/>
      <c r="E53" s="476"/>
      <c r="F53" s="361" t="s">
        <v>2086</v>
      </c>
      <c r="G53" s="415"/>
      <c r="H53" s="348"/>
      <c r="I53" s="375"/>
      <c r="J53" s="348"/>
      <c r="K53" s="348"/>
      <c r="L53" s="376"/>
      <c r="M53" s="413" t="s">
        <v>2087</v>
      </c>
      <c r="N53" s="356" t="s">
        <v>1713</v>
      </c>
      <c r="O53" s="356" t="s">
        <v>1714</v>
      </c>
      <c r="P53" s="348"/>
      <c r="Q53" s="348"/>
      <c r="R53" s="376"/>
      <c r="S53" s="377"/>
      <c r="T53" s="413" t="s">
        <v>2088</v>
      </c>
      <c r="U53" s="395" t="s">
        <v>2089</v>
      </c>
      <c r="V53" s="395" t="s">
        <v>2090</v>
      </c>
      <c r="W53" s="472">
        <v>1</v>
      </c>
      <c r="X53" s="425">
        <v>44985</v>
      </c>
      <c r="Y53" s="425">
        <v>45291</v>
      </c>
      <c r="Z53" s="343">
        <v>45016</v>
      </c>
      <c r="AA53" s="484"/>
      <c r="AB53" s="378" t="s">
        <v>2091</v>
      </c>
      <c r="AC53" s="417"/>
      <c r="AD53" s="339" t="s">
        <v>1833</v>
      </c>
      <c r="AE53" s="343">
        <v>45117</v>
      </c>
      <c r="AF53" s="484"/>
      <c r="AG53" s="484"/>
      <c r="AH53" s="378" t="s">
        <v>2092</v>
      </c>
      <c r="AI53" s="417"/>
      <c r="AJ53" s="333" t="s">
        <v>2093</v>
      </c>
      <c r="AK53" s="483"/>
      <c r="AL53" s="483"/>
      <c r="AM53" s="483"/>
      <c r="AN53" s="483"/>
      <c r="AO53" s="483"/>
      <c r="AP53" s="483"/>
      <c r="AQ53" s="483"/>
      <c r="AR53" s="483"/>
      <c r="AS53" s="483"/>
      <c r="AT53" s="483"/>
      <c r="AU53" s="483"/>
      <c r="AV53" s="483"/>
    </row>
    <row r="54" spans="1:48" ht="102" x14ac:dyDescent="0.2">
      <c r="A54" s="434"/>
      <c r="B54" s="434"/>
      <c r="C54" s="408"/>
      <c r="D54" s="435"/>
      <c r="E54" s="476"/>
      <c r="F54" s="361" t="s">
        <v>2094</v>
      </c>
      <c r="G54" s="415"/>
      <c r="H54" s="379"/>
      <c r="I54" s="382"/>
      <c r="J54" s="379"/>
      <c r="K54" s="379"/>
      <c r="L54" s="383"/>
      <c r="M54" s="413" t="s">
        <v>2095</v>
      </c>
      <c r="N54" s="351" t="s">
        <v>1713</v>
      </c>
      <c r="O54" s="351" t="s">
        <v>1714</v>
      </c>
      <c r="P54" s="379"/>
      <c r="Q54" s="379"/>
      <c r="R54" s="383"/>
      <c r="S54" s="384"/>
      <c r="T54" s="413" t="s">
        <v>2095</v>
      </c>
      <c r="U54" s="477" t="s">
        <v>2066</v>
      </c>
      <c r="V54" s="477" t="s">
        <v>2096</v>
      </c>
      <c r="W54" s="472">
        <v>1</v>
      </c>
      <c r="X54" s="425">
        <v>44985</v>
      </c>
      <c r="Y54" s="425">
        <v>45291</v>
      </c>
      <c r="Z54" s="343">
        <v>45016</v>
      </c>
      <c r="AA54" s="484"/>
      <c r="AB54" s="339" t="s">
        <v>2097</v>
      </c>
      <c r="AC54" s="418"/>
      <c r="AD54" s="339" t="s">
        <v>1833</v>
      </c>
      <c r="AE54" s="343">
        <v>45117</v>
      </c>
      <c r="AF54" s="472">
        <v>1</v>
      </c>
      <c r="AG54" s="472">
        <v>1</v>
      </c>
      <c r="AH54" s="333" t="s">
        <v>2098</v>
      </c>
      <c r="AI54" s="418"/>
      <c r="AJ54" s="333" t="s">
        <v>2071</v>
      </c>
      <c r="AK54" s="483"/>
      <c r="AL54" s="483"/>
      <c r="AM54" s="483"/>
      <c r="AN54" s="483"/>
      <c r="AO54" s="483"/>
      <c r="AP54" s="483"/>
      <c r="AQ54" s="483"/>
      <c r="AR54" s="483"/>
      <c r="AS54" s="483"/>
      <c r="AT54" s="483"/>
      <c r="AU54" s="483"/>
      <c r="AV54" s="483"/>
    </row>
    <row r="55" spans="1:48" s="347" customFormat="1" ht="140.25" x14ac:dyDescent="0.2">
      <c r="A55" s="434"/>
      <c r="B55" s="434"/>
      <c r="C55" s="485" t="s">
        <v>2099</v>
      </c>
      <c r="D55" s="427" t="s">
        <v>1812</v>
      </c>
      <c r="E55" s="368" t="s">
        <v>2100</v>
      </c>
      <c r="F55" s="413" t="s">
        <v>2101</v>
      </c>
      <c r="G55" s="486" t="s">
        <v>2102</v>
      </c>
      <c r="H55" s="394" t="s">
        <v>1708</v>
      </c>
      <c r="I55" s="487" t="s">
        <v>1729</v>
      </c>
      <c r="J55" s="394" t="s">
        <v>1757</v>
      </c>
      <c r="K55" s="394" t="s">
        <v>1711</v>
      </c>
      <c r="L55" s="367" t="str">
        <f>VLOOKUP(J55,'[27]2. Anexos'!$B$35:$G$41,(HLOOKUP(K55,'[27]2. Anexos'!$C$35:$G$36,2,0)),0)</f>
        <v>Alto</v>
      </c>
      <c r="M55" s="398" t="s">
        <v>2103</v>
      </c>
      <c r="N55" s="351" t="s">
        <v>1713</v>
      </c>
      <c r="O55" s="351" t="s">
        <v>1714</v>
      </c>
      <c r="P55" s="332" t="s">
        <v>1757</v>
      </c>
      <c r="Q55" s="416" t="s">
        <v>1743</v>
      </c>
      <c r="R55" s="367" t="str">
        <f>VLOOKUP(P55,'[27]2. Anexos'!$B$35:$G$41,(HLOOKUP(Q55,'[27]2. Anexos'!$C$35:$G$36,2,0)),0)</f>
        <v>Moderado</v>
      </c>
      <c r="S55" s="368" t="s">
        <v>1733</v>
      </c>
      <c r="T55" s="398" t="s">
        <v>2103</v>
      </c>
      <c r="U55" s="477" t="s">
        <v>2104</v>
      </c>
      <c r="V55" s="474" t="s">
        <v>2105</v>
      </c>
      <c r="W55" s="342">
        <v>1</v>
      </c>
      <c r="X55" s="425">
        <v>44985</v>
      </c>
      <c r="Y55" s="425">
        <v>45291</v>
      </c>
      <c r="Z55" s="343">
        <v>45016</v>
      </c>
      <c r="AA55" s="345"/>
      <c r="AB55" s="339" t="s">
        <v>2106</v>
      </c>
      <c r="AC55" s="416" t="s">
        <v>1719</v>
      </c>
      <c r="AD55" s="339" t="s">
        <v>1833</v>
      </c>
      <c r="AE55" s="343">
        <v>45117</v>
      </c>
      <c r="AF55" s="482">
        <v>0.34</v>
      </c>
      <c r="AG55" s="482">
        <v>0.34</v>
      </c>
      <c r="AH55" s="363" t="s">
        <v>2107</v>
      </c>
      <c r="AI55" s="332" t="s">
        <v>1719</v>
      </c>
      <c r="AJ55" s="333" t="s">
        <v>2071</v>
      </c>
      <c r="AK55" s="479"/>
      <c r="AL55" s="482"/>
      <c r="AM55" s="482"/>
      <c r="AN55" s="488"/>
      <c r="AO55" s="334"/>
      <c r="AP55" s="489"/>
      <c r="AQ55" s="479"/>
      <c r="AR55" s="480"/>
      <c r="AS55" s="480"/>
      <c r="AT55" s="488"/>
      <c r="AU55" s="336"/>
      <c r="AV55" s="339"/>
    </row>
    <row r="56" spans="1:48" s="347" customFormat="1" ht="102" x14ac:dyDescent="0.2">
      <c r="A56" s="434"/>
      <c r="B56" s="434"/>
      <c r="C56" s="485"/>
      <c r="D56" s="481"/>
      <c r="E56" s="377"/>
      <c r="F56" s="413" t="s">
        <v>2108</v>
      </c>
      <c r="G56" s="486"/>
      <c r="H56" s="490"/>
      <c r="I56" s="490"/>
      <c r="J56" s="490"/>
      <c r="K56" s="490"/>
      <c r="L56" s="383"/>
      <c r="M56" s="398" t="s">
        <v>2109</v>
      </c>
      <c r="N56" s="351" t="s">
        <v>1713</v>
      </c>
      <c r="O56" s="351" t="s">
        <v>1714</v>
      </c>
      <c r="P56" s="379"/>
      <c r="Q56" s="418"/>
      <c r="R56" s="383"/>
      <c r="S56" s="384"/>
      <c r="T56" s="398" t="s">
        <v>2109</v>
      </c>
      <c r="U56" s="477" t="s">
        <v>2104</v>
      </c>
      <c r="V56" s="474" t="s">
        <v>2110</v>
      </c>
      <c r="W56" s="342">
        <v>1</v>
      </c>
      <c r="X56" s="425">
        <v>44985</v>
      </c>
      <c r="Y56" s="425">
        <v>45291</v>
      </c>
      <c r="Z56" s="343">
        <v>45016</v>
      </c>
      <c r="AA56" s="345"/>
      <c r="AB56" s="339" t="s">
        <v>2111</v>
      </c>
      <c r="AC56" s="418"/>
      <c r="AD56" s="339" t="s">
        <v>1833</v>
      </c>
      <c r="AE56" s="343">
        <v>45117</v>
      </c>
      <c r="AF56" s="482">
        <v>0.34</v>
      </c>
      <c r="AG56" s="482">
        <v>0.34</v>
      </c>
      <c r="AH56" s="363" t="s">
        <v>2112</v>
      </c>
      <c r="AI56" s="379"/>
      <c r="AJ56" s="333" t="s">
        <v>2071</v>
      </c>
      <c r="AK56" s="479"/>
      <c r="AL56" s="482"/>
      <c r="AM56" s="482"/>
      <c r="AN56" s="488"/>
      <c r="AO56" s="334"/>
      <c r="AP56" s="489"/>
      <c r="AQ56" s="479"/>
      <c r="AR56" s="480"/>
      <c r="AS56" s="480"/>
      <c r="AT56" s="488"/>
      <c r="AU56" s="336"/>
      <c r="AV56" s="339"/>
    </row>
    <row r="57" spans="1:48" s="347" customFormat="1" ht="114.75" x14ac:dyDescent="0.2">
      <c r="A57" s="434"/>
      <c r="B57" s="434"/>
      <c r="C57" s="395" t="s">
        <v>2113</v>
      </c>
      <c r="D57" s="355" t="s">
        <v>1812</v>
      </c>
      <c r="E57" s="491" t="s">
        <v>2114</v>
      </c>
      <c r="F57" s="361" t="s">
        <v>2115</v>
      </c>
      <c r="G57" s="334" t="s">
        <v>2116</v>
      </c>
      <c r="H57" s="361" t="s">
        <v>1998</v>
      </c>
      <c r="I57" s="399" t="s">
        <v>1729</v>
      </c>
      <c r="J57" s="361" t="s">
        <v>1710</v>
      </c>
      <c r="K57" s="361" t="s">
        <v>1743</v>
      </c>
      <c r="L57" s="338" t="str">
        <f>VLOOKUP(J57,'[27]2. Anexos'!$B$35:$G$41,(HLOOKUP(K57,'[27]2. Anexos'!$C$35:$G$36,2,0)),0)</f>
        <v>Moderado</v>
      </c>
      <c r="M57" s="361" t="s">
        <v>2117</v>
      </c>
      <c r="N57" s="351" t="s">
        <v>1713</v>
      </c>
      <c r="O57" s="351" t="s">
        <v>1714</v>
      </c>
      <c r="P57" s="492" t="s">
        <v>1710</v>
      </c>
      <c r="Q57" s="492" t="s">
        <v>1743</v>
      </c>
      <c r="R57" s="338" t="str">
        <f>VLOOKUP(P57,'[27]2. Anexos'!$B$35:$G$41,(HLOOKUP(Q57,'[27]2. Anexos'!$C$35:$G$36,2,0)),0)</f>
        <v>Moderado</v>
      </c>
      <c r="S57" s="493" t="s">
        <v>1733</v>
      </c>
      <c r="T57" s="361" t="s">
        <v>2117</v>
      </c>
      <c r="U57" s="477" t="s">
        <v>2104</v>
      </c>
      <c r="V57" s="477" t="s">
        <v>2118</v>
      </c>
      <c r="W57" s="472">
        <v>1</v>
      </c>
      <c r="X57" s="425">
        <v>44985</v>
      </c>
      <c r="Y57" s="425">
        <v>45291</v>
      </c>
      <c r="Z57" s="343">
        <v>45016</v>
      </c>
      <c r="AA57" s="345">
        <v>0.25</v>
      </c>
      <c r="AB57" s="339" t="s">
        <v>2119</v>
      </c>
      <c r="AC57" s="334" t="s">
        <v>1719</v>
      </c>
      <c r="AD57" s="339" t="s">
        <v>1833</v>
      </c>
      <c r="AE57" s="343">
        <v>45117</v>
      </c>
      <c r="AF57" s="482">
        <v>0.25</v>
      </c>
      <c r="AG57" s="482">
        <v>0.5</v>
      </c>
      <c r="AH57" s="333" t="s">
        <v>2119</v>
      </c>
      <c r="AI57" s="482" t="s">
        <v>1719</v>
      </c>
      <c r="AJ57" s="333" t="s">
        <v>2071</v>
      </c>
      <c r="AK57" s="479"/>
      <c r="AL57" s="482"/>
      <c r="AM57" s="482"/>
      <c r="AN57" s="488"/>
      <c r="AO57" s="334"/>
      <c r="AP57" s="489"/>
      <c r="AQ57" s="479"/>
      <c r="AR57" s="480"/>
      <c r="AS57" s="480"/>
      <c r="AT57" s="488"/>
      <c r="AU57" s="336"/>
      <c r="AV57" s="339"/>
    </row>
    <row r="58" spans="1:48" s="347" customFormat="1" ht="178.5" x14ac:dyDescent="0.2">
      <c r="A58" s="415" t="s">
        <v>2120</v>
      </c>
      <c r="B58" s="394" t="s">
        <v>2121</v>
      </c>
      <c r="C58" s="402" t="s">
        <v>2122</v>
      </c>
      <c r="D58" s="332" t="s">
        <v>1859</v>
      </c>
      <c r="E58" s="365" t="s">
        <v>2123</v>
      </c>
      <c r="F58" s="361" t="s">
        <v>2124</v>
      </c>
      <c r="G58" s="427" t="s">
        <v>2125</v>
      </c>
      <c r="H58" s="332" t="s">
        <v>1708</v>
      </c>
      <c r="I58" s="366" t="s">
        <v>2126</v>
      </c>
      <c r="J58" s="332" t="s">
        <v>1899</v>
      </c>
      <c r="K58" s="332" t="s">
        <v>1743</v>
      </c>
      <c r="L58" s="367" t="str">
        <f>VLOOKUP(J58,'[28]2. Anexos'!$B$35:$G$41,(HLOOKUP(K58,'[28]2. Anexos'!$C$35:$G$36,2,0)),0)</f>
        <v>Alto</v>
      </c>
      <c r="M58" s="349" t="s">
        <v>2127</v>
      </c>
      <c r="N58" s="351" t="s">
        <v>1713</v>
      </c>
      <c r="O58" s="351" t="s">
        <v>1714</v>
      </c>
      <c r="P58" s="332" t="s">
        <v>1730</v>
      </c>
      <c r="Q58" s="332" t="s">
        <v>1743</v>
      </c>
      <c r="R58" s="367" t="str">
        <f>VLOOKUP(P58,'[28]2. Anexos'!$B$35:$G$41,(HLOOKUP(Q58,'[28]2. Anexos'!$C$35:$G$36,2,0)),0)</f>
        <v>Moderado</v>
      </c>
      <c r="S58" s="368" t="s">
        <v>1733</v>
      </c>
      <c r="T58" s="349" t="s">
        <v>2127</v>
      </c>
      <c r="U58" s="361" t="s">
        <v>2128</v>
      </c>
      <c r="V58" s="361" t="s">
        <v>2129</v>
      </c>
      <c r="W58" s="385">
        <v>1</v>
      </c>
      <c r="X58" s="358">
        <v>44985</v>
      </c>
      <c r="Y58" s="358">
        <v>45291</v>
      </c>
      <c r="Z58" s="372">
        <v>45026</v>
      </c>
      <c r="AA58" s="362">
        <v>1</v>
      </c>
      <c r="AB58" s="349" t="s">
        <v>2130</v>
      </c>
      <c r="AC58" s="332" t="s">
        <v>1719</v>
      </c>
      <c r="AD58" s="349" t="s">
        <v>2131</v>
      </c>
      <c r="AE58" s="372">
        <v>45117</v>
      </c>
      <c r="AF58" s="362">
        <v>1</v>
      </c>
      <c r="AG58" s="362">
        <v>1</v>
      </c>
      <c r="AH58" s="430" t="s">
        <v>2132</v>
      </c>
      <c r="AI58" s="332" t="s">
        <v>1719</v>
      </c>
      <c r="AJ58" s="349" t="s">
        <v>2133</v>
      </c>
      <c r="AK58" s="359"/>
      <c r="AL58" s="387"/>
      <c r="AM58" s="387"/>
      <c r="AN58" s="361"/>
      <c r="AO58" s="351"/>
      <c r="AP58" s="361"/>
      <c r="AQ58" s="359"/>
      <c r="AR58" s="387"/>
      <c r="AS58" s="387"/>
      <c r="AT58" s="361"/>
      <c r="AU58" s="351"/>
      <c r="AV58" s="361"/>
    </row>
    <row r="59" spans="1:48" s="347" customFormat="1" ht="127.5" x14ac:dyDescent="0.2">
      <c r="A59" s="415"/>
      <c r="B59" s="462"/>
      <c r="C59" s="434"/>
      <c r="D59" s="348"/>
      <c r="E59" s="374"/>
      <c r="F59" s="402" t="s">
        <v>2134</v>
      </c>
      <c r="G59" s="481"/>
      <c r="H59" s="348"/>
      <c r="I59" s="375"/>
      <c r="J59" s="348"/>
      <c r="K59" s="348"/>
      <c r="L59" s="376"/>
      <c r="M59" s="349" t="s">
        <v>2135</v>
      </c>
      <c r="N59" s="351" t="s">
        <v>1713</v>
      </c>
      <c r="O59" s="351" t="s">
        <v>1714</v>
      </c>
      <c r="P59" s="348"/>
      <c r="Q59" s="348"/>
      <c r="R59" s="376"/>
      <c r="S59" s="377"/>
      <c r="T59" s="349" t="s">
        <v>2135</v>
      </c>
      <c r="U59" s="361" t="s">
        <v>2136</v>
      </c>
      <c r="V59" s="361" t="s">
        <v>2137</v>
      </c>
      <c r="W59" s="385">
        <v>1</v>
      </c>
      <c r="X59" s="358">
        <v>44985</v>
      </c>
      <c r="Y59" s="358">
        <v>45291</v>
      </c>
      <c r="Z59" s="372">
        <v>45026</v>
      </c>
      <c r="AA59" s="362">
        <v>1</v>
      </c>
      <c r="AB59" s="349" t="s">
        <v>2138</v>
      </c>
      <c r="AC59" s="348"/>
      <c r="AD59" s="349" t="s">
        <v>2131</v>
      </c>
      <c r="AE59" s="372">
        <v>45117</v>
      </c>
      <c r="AF59" s="362">
        <v>1</v>
      </c>
      <c r="AG59" s="362">
        <v>1</v>
      </c>
      <c r="AH59" s="430" t="s">
        <v>2139</v>
      </c>
      <c r="AI59" s="348"/>
      <c r="AJ59" s="349" t="s">
        <v>2133</v>
      </c>
      <c r="AK59" s="359"/>
      <c r="AL59" s="387"/>
      <c r="AM59" s="387"/>
      <c r="AN59" s="361"/>
      <c r="AO59" s="351"/>
      <c r="AP59" s="361"/>
      <c r="AQ59" s="359"/>
      <c r="AR59" s="387"/>
      <c r="AS59" s="387"/>
      <c r="AT59" s="361"/>
      <c r="AU59" s="351"/>
      <c r="AV59" s="361"/>
    </row>
    <row r="60" spans="1:48" s="347" customFormat="1" ht="114.75" x14ac:dyDescent="0.2">
      <c r="A60" s="415"/>
      <c r="B60" s="462"/>
      <c r="C60" s="434"/>
      <c r="D60" s="379"/>
      <c r="E60" s="381"/>
      <c r="F60" s="408"/>
      <c r="G60" s="435"/>
      <c r="H60" s="379"/>
      <c r="I60" s="382"/>
      <c r="J60" s="379"/>
      <c r="K60" s="379"/>
      <c r="L60" s="383"/>
      <c r="M60" s="349" t="s">
        <v>2140</v>
      </c>
      <c r="N60" s="351" t="s">
        <v>1745</v>
      </c>
      <c r="O60" s="351" t="s">
        <v>1714</v>
      </c>
      <c r="P60" s="379"/>
      <c r="Q60" s="379"/>
      <c r="R60" s="383"/>
      <c r="S60" s="384"/>
      <c r="T60" s="349" t="s">
        <v>2140</v>
      </c>
      <c r="U60" s="361" t="s">
        <v>2136</v>
      </c>
      <c r="V60" s="361" t="s">
        <v>2141</v>
      </c>
      <c r="W60" s="385">
        <v>1</v>
      </c>
      <c r="X60" s="358">
        <v>44985</v>
      </c>
      <c r="Y60" s="358">
        <v>45291</v>
      </c>
      <c r="Z60" s="372">
        <v>45026</v>
      </c>
      <c r="AA60" s="362">
        <v>1</v>
      </c>
      <c r="AB60" s="349" t="s">
        <v>2142</v>
      </c>
      <c r="AC60" s="379"/>
      <c r="AD60" s="349" t="s">
        <v>2131</v>
      </c>
      <c r="AE60" s="372">
        <v>45117</v>
      </c>
      <c r="AF60" s="362">
        <v>1</v>
      </c>
      <c r="AG60" s="362">
        <v>1</v>
      </c>
      <c r="AH60" s="430" t="s">
        <v>2143</v>
      </c>
      <c r="AI60" s="379"/>
      <c r="AJ60" s="349" t="s">
        <v>2133</v>
      </c>
      <c r="AK60" s="359"/>
      <c r="AL60" s="387"/>
      <c r="AM60" s="387"/>
      <c r="AN60" s="361"/>
      <c r="AO60" s="351"/>
      <c r="AP60" s="361"/>
      <c r="AQ60" s="359"/>
      <c r="AR60" s="387"/>
      <c r="AS60" s="387"/>
      <c r="AT60" s="361"/>
      <c r="AU60" s="351"/>
      <c r="AV60" s="361"/>
    </row>
    <row r="61" spans="1:48" s="347" customFormat="1" ht="114.75" x14ac:dyDescent="0.2">
      <c r="A61" s="415"/>
      <c r="B61" s="396"/>
      <c r="C61" s="355" t="s">
        <v>2144</v>
      </c>
      <c r="D61" s="351" t="s">
        <v>1859</v>
      </c>
      <c r="E61" s="397" t="s">
        <v>2145</v>
      </c>
      <c r="F61" s="361" t="s">
        <v>2146</v>
      </c>
      <c r="G61" s="413" t="s">
        <v>2147</v>
      </c>
      <c r="H61" s="351" t="s">
        <v>1708</v>
      </c>
      <c r="I61" s="399" t="s">
        <v>2126</v>
      </c>
      <c r="J61" s="361" t="s">
        <v>1710</v>
      </c>
      <c r="K61" s="361" t="s">
        <v>1711</v>
      </c>
      <c r="L61" s="338" t="str">
        <f>VLOOKUP(J61,'[28]2. Anexos'!$B$35:$G$41,(HLOOKUP(K61,'[28]2. Anexos'!$C$35:$G$36,2,0)),0)</f>
        <v>Alto</v>
      </c>
      <c r="M61" s="349" t="s">
        <v>2148</v>
      </c>
      <c r="N61" s="351" t="s">
        <v>1713</v>
      </c>
      <c r="O61" s="351" t="s">
        <v>1714</v>
      </c>
      <c r="P61" s="361" t="s">
        <v>1710</v>
      </c>
      <c r="Q61" s="361" t="s">
        <v>1711</v>
      </c>
      <c r="R61" s="338" t="str">
        <f>VLOOKUP(P61,'[28]2. Anexos'!$B$35:$G$41,(HLOOKUP(Q61,'[28]2. Anexos'!$C$35:$G$36,2,0)),0)</f>
        <v>Alto</v>
      </c>
      <c r="S61" s="354" t="s">
        <v>1733</v>
      </c>
      <c r="T61" s="349" t="s">
        <v>2148</v>
      </c>
      <c r="U61" s="339" t="s">
        <v>2149</v>
      </c>
      <c r="V61" s="361" t="s">
        <v>2150</v>
      </c>
      <c r="W61" s="357">
        <v>1</v>
      </c>
      <c r="X61" s="358">
        <v>44985</v>
      </c>
      <c r="Y61" s="358">
        <v>45291</v>
      </c>
      <c r="Z61" s="372">
        <v>45026</v>
      </c>
      <c r="AA61" s="362">
        <v>1</v>
      </c>
      <c r="AB61" s="349" t="s">
        <v>2151</v>
      </c>
      <c r="AC61" s="351" t="s">
        <v>1719</v>
      </c>
      <c r="AD61" s="349" t="s">
        <v>2131</v>
      </c>
      <c r="AE61" s="372">
        <v>45117</v>
      </c>
      <c r="AF61" s="362">
        <v>1</v>
      </c>
      <c r="AG61" s="362">
        <v>1</v>
      </c>
      <c r="AH61" s="349" t="s">
        <v>2152</v>
      </c>
      <c r="AI61" s="336" t="s">
        <v>1719</v>
      </c>
      <c r="AJ61" s="349" t="s">
        <v>2133</v>
      </c>
      <c r="AK61" s="359"/>
      <c r="AL61" s="387"/>
      <c r="AM61" s="387"/>
      <c r="AN61" s="361"/>
      <c r="AO61" s="351"/>
      <c r="AP61" s="361"/>
      <c r="AQ61" s="359"/>
      <c r="AR61" s="387"/>
      <c r="AS61" s="387"/>
      <c r="AT61" s="361"/>
      <c r="AU61" s="351"/>
      <c r="AV61" s="361"/>
    </row>
    <row r="62" spans="1:48" s="347" customFormat="1" ht="165.75" x14ac:dyDescent="0.2">
      <c r="A62" s="332" t="s">
        <v>116</v>
      </c>
      <c r="B62" s="332" t="s">
        <v>2153</v>
      </c>
      <c r="C62" s="355" t="s">
        <v>2154</v>
      </c>
      <c r="D62" s="336" t="s">
        <v>1704</v>
      </c>
      <c r="E62" s="491" t="s">
        <v>2155</v>
      </c>
      <c r="F62" s="355" t="s">
        <v>2156</v>
      </c>
      <c r="G62" s="351" t="s">
        <v>2157</v>
      </c>
      <c r="H62" s="355" t="s">
        <v>1998</v>
      </c>
      <c r="I62" s="494" t="s">
        <v>2126</v>
      </c>
      <c r="J62" s="355" t="s">
        <v>1899</v>
      </c>
      <c r="K62" s="355" t="s">
        <v>1731</v>
      </c>
      <c r="L62" s="338" t="str">
        <f>VLOOKUP(J62,'[29]2. Anexos'!$B$35:$G$41,(HLOOKUP(K62,'[29]2. Anexos'!$C$35:$G$36,2,0)),0)</f>
        <v>Moderado</v>
      </c>
      <c r="M62" s="495" t="s">
        <v>2158</v>
      </c>
      <c r="N62" s="336" t="s">
        <v>1713</v>
      </c>
      <c r="O62" s="336" t="s">
        <v>1714</v>
      </c>
      <c r="P62" s="355" t="s">
        <v>1730</v>
      </c>
      <c r="Q62" s="355" t="s">
        <v>1731</v>
      </c>
      <c r="R62" s="338" t="str">
        <f>VLOOKUP(P62,'[29]2. Anexos'!$B$35:$G$41,(HLOOKUP(Q62,'[29]2. Anexos'!$C$35:$G$36,2,0)),0)</f>
        <v>Moderado</v>
      </c>
      <c r="S62" s="496" t="s">
        <v>1733</v>
      </c>
      <c r="T62" s="495" t="s">
        <v>2158</v>
      </c>
      <c r="U62" s="355" t="s">
        <v>2159</v>
      </c>
      <c r="V62" s="336" t="s">
        <v>2160</v>
      </c>
      <c r="W62" s="472">
        <v>1</v>
      </c>
      <c r="X62" s="358">
        <v>44985</v>
      </c>
      <c r="Y62" s="497">
        <v>45291</v>
      </c>
      <c r="Z62" s="372">
        <v>45016</v>
      </c>
      <c r="AA62" s="362">
        <v>0.25</v>
      </c>
      <c r="AB62" s="361" t="s">
        <v>2161</v>
      </c>
      <c r="AC62" s="351" t="s">
        <v>1719</v>
      </c>
      <c r="AD62" s="361" t="s">
        <v>2162</v>
      </c>
      <c r="AE62" s="359">
        <v>45117</v>
      </c>
      <c r="AF62" s="362">
        <v>0.25</v>
      </c>
      <c r="AG62" s="362">
        <v>0.5</v>
      </c>
      <c r="AH62" s="349" t="s">
        <v>2163</v>
      </c>
      <c r="AI62" s="336" t="s">
        <v>1719</v>
      </c>
      <c r="AJ62" s="349" t="s">
        <v>2164</v>
      </c>
      <c r="AK62" s="359"/>
      <c r="AL62" s="387"/>
      <c r="AM62" s="387"/>
      <c r="AN62" s="361"/>
      <c r="AO62" s="351"/>
      <c r="AP62" s="361"/>
      <c r="AQ62" s="359"/>
      <c r="AR62" s="387"/>
      <c r="AS62" s="387"/>
      <c r="AT62" s="361"/>
      <c r="AU62" s="351"/>
      <c r="AV62" s="361"/>
    </row>
    <row r="63" spans="1:48" s="347" customFormat="1" ht="204" x14ac:dyDescent="0.2">
      <c r="A63" s="348"/>
      <c r="B63" s="348"/>
      <c r="C63" s="395" t="s">
        <v>2165</v>
      </c>
      <c r="D63" s="336" t="s">
        <v>1704</v>
      </c>
      <c r="E63" s="491" t="s">
        <v>2166</v>
      </c>
      <c r="F63" s="395" t="s">
        <v>2167</v>
      </c>
      <c r="G63" s="351" t="s">
        <v>2168</v>
      </c>
      <c r="H63" s="395" t="s">
        <v>1708</v>
      </c>
      <c r="I63" s="498" t="s">
        <v>1729</v>
      </c>
      <c r="J63" s="395" t="s">
        <v>1730</v>
      </c>
      <c r="K63" s="395" t="s">
        <v>1711</v>
      </c>
      <c r="L63" s="338" t="str">
        <f>VLOOKUP(J63,'[29]2. Anexos'!$B$35:$G$41,(HLOOKUP(K63,'[29]2. Anexos'!$C$35:$G$36,2,0)),0)</f>
        <v>Alto</v>
      </c>
      <c r="M63" s="395" t="s">
        <v>2169</v>
      </c>
      <c r="N63" s="351" t="s">
        <v>1713</v>
      </c>
      <c r="O63" s="351" t="s">
        <v>1714</v>
      </c>
      <c r="P63" s="395" t="s">
        <v>1710</v>
      </c>
      <c r="Q63" s="395" t="s">
        <v>1743</v>
      </c>
      <c r="R63" s="338" t="str">
        <f>VLOOKUP(P63,'[29]2. Anexos'!$B$35:$G$41,(HLOOKUP(Q63,'[29]2. Anexos'!$C$35:$G$36,2,0)),0)</f>
        <v>Moderado</v>
      </c>
      <c r="S63" s="499" t="s">
        <v>1733</v>
      </c>
      <c r="T63" s="395" t="s">
        <v>2169</v>
      </c>
      <c r="U63" s="351" t="s">
        <v>2170</v>
      </c>
      <c r="V63" s="420" t="s">
        <v>2171</v>
      </c>
      <c r="W63" s="362">
        <v>1</v>
      </c>
      <c r="X63" s="358">
        <v>44985</v>
      </c>
      <c r="Y63" s="497">
        <v>45291</v>
      </c>
      <c r="Z63" s="372">
        <v>45016</v>
      </c>
      <c r="AA63" s="362">
        <v>1</v>
      </c>
      <c r="AB63" s="361" t="s">
        <v>2172</v>
      </c>
      <c r="AC63" s="351" t="s">
        <v>1719</v>
      </c>
      <c r="AD63" s="361" t="s">
        <v>2162</v>
      </c>
      <c r="AE63" s="359">
        <v>45117</v>
      </c>
      <c r="AF63" s="362">
        <v>1</v>
      </c>
      <c r="AG63" s="362">
        <v>1</v>
      </c>
      <c r="AH63" s="349" t="s">
        <v>2173</v>
      </c>
      <c r="AI63" s="351" t="s">
        <v>1719</v>
      </c>
      <c r="AJ63" s="349" t="s">
        <v>2164</v>
      </c>
      <c r="AK63" s="359"/>
      <c r="AL63" s="387"/>
      <c r="AM63" s="387"/>
      <c r="AN63" s="361"/>
      <c r="AO63" s="351"/>
      <c r="AP63" s="361"/>
      <c r="AQ63" s="359"/>
      <c r="AR63" s="387"/>
      <c r="AS63" s="387"/>
      <c r="AT63" s="361"/>
      <c r="AU63" s="351"/>
      <c r="AV63" s="361"/>
    </row>
    <row r="64" spans="1:48" s="347" customFormat="1" ht="153" x14ac:dyDescent="0.2">
      <c r="A64" s="348"/>
      <c r="B64" s="348"/>
      <c r="C64" s="394" t="s">
        <v>2174</v>
      </c>
      <c r="D64" s="332" t="s">
        <v>2175</v>
      </c>
      <c r="E64" s="365" t="s">
        <v>2176</v>
      </c>
      <c r="F64" s="395" t="s">
        <v>2177</v>
      </c>
      <c r="G64" s="500" t="s">
        <v>2178</v>
      </c>
      <c r="H64" s="415" t="s">
        <v>1708</v>
      </c>
      <c r="I64" s="501" t="s">
        <v>1755</v>
      </c>
      <c r="J64" s="415" t="s">
        <v>1757</v>
      </c>
      <c r="K64" s="415" t="s">
        <v>1711</v>
      </c>
      <c r="L64" s="470" t="str">
        <f>VLOOKUP(J64,'[30]2. Anexos'!$B$35:$G$41,(HLOOKUP(K64,'[30]2. Anexos'!$C$35:$G$36,2,0)),0)</f>
        <v>Alto</v>
      </c>
      <c r="M64" s="349" t="s">
        <v>2179</v>
      </c>
      <c r="N64" s="332" t="s">
        <v>1713</v>
      </c>
      <c r="O64" s="332" t="s">
        <v>1714</v>
      </c>
      <c r="P64" s="332" t="s">
        <v>1757</v>
      </c>
      <c r="Q64" s="332" t="s">
        <v>1711</v>
      </c>
      <c r="R64" s="367" t="str">
        <f>VLOOKUP(P64,'[30]2. Anexos'!$B$35:$G$41,(HLOOKUP(Q64,'[30]2. Anexos'!$C$35:$G$36,2,0)),0)</f>
        <v>Alto</v>
      </c>
      <c r="S64" s="368" t="s">
        <v>1733</v>
      </c>
      <c r="T64" s="349" t="s">
        <v>2179</v>
      </c>
      <c r="U64" s="389" t="s">
        <v>2180</v>
      </c>
      <c r="V64" s="351" t="s">
        <v>2181</v>
      </c>
      <c r="W64" s="502">
        <v>1</v>
      </c>
      <c r="X64" s="358">
        <v>44956</v>
      </c>
      <c r="Y64" s="503">
        <v>45291</v>
      </c>
      <c r="Z64" s="359">
        <v>45016</v>
      </c>
      <c r="AA64" s="387">
        <v>1</v>
      </c>
      <c r="AB64" s="361" t="s">
        <v>2182</v>
      </c>
      <c r="AC64" s="332" t="s">
        <v>1719</v>
      </c>
      <c r="AD64" s="361" t="s">
        <v>2183</v>
      </c>
      <c r="AE64" s="372">
        <v>45117</v>
      </c>
      <c r="AF64" s="362">
        <v>1</v>
      </c>
      <c r="AG64" s="362">
        <v>1</v>
      </c>
      <c r="AH64" s="349" t="s">
        <v>2184</v>
      </c>
      <c r="AI64" s="332" t="s">
        <v>1719</v>
      </c>
      <c r="AJ64" s="349" t="s">
        <v>2164</v>
      </c>
      <c r="AK64" s="359"/>
      <c r="AL64" s="387"/>
      <c r="AM64" s="387"/>
      <c r="AN64" s="361"/>
      <c r="AO64" s="351"/>
      <c r="AP64" s="361"/>
      <c r="AQ64" s="359"/>
      <c r="AR64" s="387"/>
      <c r="AS64" s="387"/>
      <c r="AT64" s="361"/>
      <c r="AU64" s="351"/>
      <c r="AV64" s="361"/>
    </row>
    <row r="65" spans="1:48" s="347" customFormat="1" ht="191.25" x14ac:dyDescent="0.2">
      <c r="A65" s="379"/>
      <c r="B65" s="379"/>
      <c r="C65" s="396"/>
      <c r="D65" s="379"/>
      <c r="E65" s="381"/>
      <c r="F65" s="395" t="s">
        <v>2185</v>
      </c>
      <c r="G65" s="500"/>
      <c r="H65" s="415"/>
      <c r="I65" s="501"/>
      <c r="J65" s="415"/>
      <c r="K65" s="415"/>
      <c r="L65" s="470"/>
      <c r="M65" s="430" t="s">
        <v>2186</v>
      </c>
      <c r="N65" s="379"/>
      <c r="O65" s="379"/>
      <c r="P65" s="379"/>
      <c r="Q65" s="379"/>
      <c r="R65" s="383"/>
      <c r="S65" s="384"/>
      <c r="T65" s="430" t="s">
        <v>2186</v>
      </c>
      <c r="U65" s="336" t="s">
        <v>2180</v>
      </c>
      <c r="V65" s="356" t="s">
        <v>2187</v>
      </c>
      <c r="W65" s="357">
        <v>1</v>
      </c>
      <c r="X65" s="358">
        <v>44956</v>
      </c>
      <c r="Y65" s="343">
        <v>45291</v>
      </c>
      <c r="Z65" s="359">
        <v>44957</v>
      </c>
      <c r="AA65" s="362">
        <v>1</v>
      </c>
      <c r="AB65" s="361" t="s">
        <v>2188</v>
      </c>
      <c r="AC65" s="379"/>
      <c r="AD65" s="361" t="s">
        <v>2162</v>
      </c>
      <c r="AE65" s="372">
        <v>45117</v>
      </c>
      <c r="AF65" s="362">
        <v>1</v>
      </c>
      <c r="AG65" s="362">
        <v>1</v>
      </c>
      <c r="AH65" s="349" t="s">
        <v>2189</v>
      </c>
      <c r="AI65" s="379"/>
      <c r="AJ65" s="349" t="s">
        <v>2190</v>
      </c>
      <c r="AK65" s="359"/>
      <c r="AL65" s="387"/>
      <c r="AM65" s="387"/>
      <c r="AN65" s="361"/>
      <c r="AO65" s="351"/>
      <c r="AP65" s="361"/>
      <c r="AQ65" s="359"/>
      <c r="AR65" s="387"/>
      <c r="AS65" s="387"/>
      <c r="AT65" s="361"/>
      <c r="AU65" s="351"/>
      <c r="AV65" s="361"/>
    </row>
    <row r="66" spans="1:48" s="347" customFormat="1" ht="191.25" x14ac:dyDescent="0.2">
      <c r="A66" s="415" t="s">
        <v>2191</v>
      </c>
      <c r="B66" s="415" t="s">
        <v>2192</v>
      </c>
      <c r="C66" s="402" t="s">
        <v>2193</v>
      </c>
      <c r="D66" s="332" t="s">
        <v>1859</v>
      </c>
      <c r="E66" s="332" t="s">
        <v>2194</v>
      </c>
      <c r="F66" s="427" t="s">
        <v>2195</v>
      </c>
      <c r="G66" s="402" t="s">
        <v>2196</v>
      </c>
      <c r="H66" s="402" t="s">
        <v>1708</v>
      </c>
      <c r="I66" s="366" t="s">
        <v>2197</v>
      </c>
      <c r="J66" s="332" t="s">
        <v>1899</v>
      </c>
      <c r="K66" s="332" t="s">
        <v>1743</v>
      </c>
      <c r="L66" s="367" t="str">
        <f>VLOOKUP(J66,'[31]2. Anexos'!$B$35:$G$41,(HLOOKUP(K66,'[31]2. Anexos'!$C$35:$G$36,2,0)),0)</f>
        <v>Alto</v>
      </c>
      <c r="M66" s="349" t="s">
        <v>2198</v>
      </c>
      <c r="N66" s="351" t="s">
        <v>1713</v>
      </c>
      <c r="O66" s="351" t="s">
        <v>1714</v>
      </c>
      <c r="P66" s="332" t="s">
        <v>1710</v>
      </c>
      <c r="Q66" s="332" t="s">
        <v>1743</v>
      </c>
      <c r="R66" s="367" t="str">
        <f>VLOOKUP(P66,'[31]2. Anexos'!$B$35:$G$41,(HLOOKUP(Q66,'[31]2. Anexos'!$C$35:$G$36,2,0)),0)</f>
        <v>Moderado</v>
      </c>
      <c r="S66" s="368" t="s">
        <v>1733</v>
      </c>
      <c r="T66" s="349" t="s">
        <v>2198</v>
      </c>
      <c r="U66" s="395" t="s">
        <v>2199</v>
      </c>
      <c r="V66" s="395" t="s">
        <v>2200</v>
      </c>
      <c r="W66" s="351" t="s">
        <v>2201</v>
      </c>
      <c r="X66" s="358">
        <v>44985</v>
      </c>
      <c r="Y66" s="358">
        <v>45291</v>
      </c>
      <c r="Z66" s="372">
        <v>45016</v>
      </c>
      <c r="AA66" s="362">
        <v>0.1178</v>
      </c>
      <c r="AB66" s="430" t="s">
        <v>2202</v>
      </c>
      <c r="AC66" s="332" t="s">
        <v>1719</v>
      </c>
      <c r="AD66" s="349" t="s">
        <v>2203</v>
      </c>
      <c r="AE66" s="372">
        <v>45107</v>
      </c>
      <c r="AF66" s="362">
        <v>0.41399999999999998</v>
      </c>
      <c r="AG66" s="362">
        <v>0.53</v>
      </c>
      <c r="AH66" s="430" t="s">
        <v>2204</v>
      </c>
      <c r="AI66" s="332" t="s">
        <v>1719</v>
      </c>
      <c r="AJ66" s="349" t="s">
        <v>2205</v>
      </c>
      <c r="AK66" s="504"/>
      <c r="AL66" s="505"/>
      <c r="AM66" s="506"/>
      <c r="AN66" s="361"/>
      <c r="AO66" s="332"/>
      <c r="AP66" s="361"/>
      <c r="AQ66" s="504"/>
      <c r="AR66" s="506"/>
      <c r="AS66" s="506"/>
      <c r="AT66" s="361"/>
      <c r="AU66" s="332"/>
      <c r="AV66" s="361"/>
    </row>
    <row r="67" spans="1:48" s="347" customFormat="1" ht="178.5" x14ac:dyDescent="0.2">
      <c r="A67" s="415"/>
      <c r="B67" s="415"/>
      <c r="C67" s="408"/>
      <c r="D67" s="379"/>
      <c r="E67" s="379"/>
      <c r="F67" s="435"/>
      <c r="G67" s="408"/>
      <c r="H67" s="408"/>
      <c r="I67" s="382"/>
      <c r="J67" s="379"/>
      <c r="K67" s="379"/>
      <c r="L67" s="383"/>
      <c r="M67" s="349" t="s">
        <v>2206</v>
      </c>
      <c r="N67" s="351" t="s">
        <v>1713</v>
      </c>
      <c r="O67" s="351" t="s">
        <v>1714</v>
      </c>
      <c r="P67" s="379"/>
      <c r="Q67" s="379"/>
      <c r="R67" s="383"/>
      <c r="S67" s="384"/>
      <c r="T67" s="349" t="s">
        <v>2206</v>
      </c>
      <c r="U67" s="395" t="s">
        <v>2207</v>
      </c>
      <c r="V67" s="395" t="s">
        <v>2208</v>
      </c>
      <c r="W67" s="351" t="s">
        <v>2209</v>
      </c>
      <c r="X67" s="358">
        <v>44985</v>
      </c>
      <c r="Y67" s="358">
        <v>45291</v>
      </c>
      <c r="Z67" s="372">
        <v>45016</v>
      </c>
      <c r="AA67" s="362">
        <v>1</v>
      </c>
      <c r="AB67" s="349" t="s">
        <v>2210</v>
      </c>
      <c r="AC67" s="379"/>
      <c r="AD67" s="349" t="s">
        <v>2211</v>
      </c>
      <c r="AE67" s="372">
        <v>45107</v>
      </c>
      <c r="AF67" s="362">
        <v>1</v>
      </c>
      <c r="AG67" s="362">
        <v>1</v>
      </c>
      <c r="AH67" s="349" t="s">
        <v>2212</v>
      </c>
      <c r="AI67" s="379"/>
      <c r="AJ67" s="349" t="s">
        <v>2213</v>
      </c>
      <c r="AK67" s="504"/>
      <c r="AL67" s="505"/>
      <c r="AM67" s="506"/>
      <c r="AN67" s="413"/>
      <c r="AO67" s="379"/>
      <c r="AP67" s="361"/>
      <c r="AQ67" s="504"/>
      <c r="AR67" s="505"/>
      <c r="AS67" s="506"/>
      <c r="AT67" s="413"/>
      <c r="AU67" s="379"/>
      <c r="AV67" s="361"/>
    </row>
    <row r="68" spans="1:48" s="347" customFormat="1" ht="127.5" x14ac:dyDescent="0.2">
      <c r="A68" s="415"/>
      <c r="B68" s="415"/>
      <c r="C68" s="402" t="s">
        <v>2193</v>
      </c>
      <c r="D68" s="332" t="s">
        <v>1859</v>
      </c>
      <c r="E68" s="332" t="s">
        <v>2214</v>
      </c>
      <c r="F68" s="402" t="s">
        <v>2215</v>
      </c>
      <c r="G68" s="402" t="s">
        <v>2216</v>
      </c>
      <c r="H68" s="402" t="s">
        <v>1708</v>
      </c>
      <c r="I68" s="366" t="s">
        <v>2197</v>
      </c>
      <c r="J68" s="332" t="s">
        <v>1730</v>
      </c>
      <c r="K68" s="332" t="s">
        <v>2217</v>
      </c>
      <c r="L68" s="367" t="str">
        <f>VLOOKUP(J68,'[31]2. Anexos'!$B$35:$G$41,(HLOOKUP(K68,'[31]2. Anexos'!$C$35:$G$36,2,0)),0)</f>
        <v>Moderado</v>
      </c>
      <c r="M68" s="349" t="s">
        <v>2218</v>
      </c>
      <c r="N68" s="351" t="s">
        <v>1713</v>
      </c>
      <c r="O68" s="351" t="s">
        <v>1714</v>
      </c>
      <c r="P68" s="332" t="s">
        <v>1710</v>
      </c>
      <c r="Q68" s="332" t="s">
        <v>2217</v>
      </c>
      <c r="R68" s="367" t="str">
        <f>VLOOKUP(P68,'[31]2. Anexos'!$B$35:$G$41,(HLOOKUP(Q68,'[31]2. Anexos'!$C$35:$G$36,2,0)),0)</f>
        <v>Bajo</v>
      </c>
      <c r="S68" s="368" t="s">
        <v>1733</v>
      </c>
      <c r="T68" s="349" t="s">
        <v>2218</v>
      </c>
      <c r="U68" s="395" t="s">
        <v>2207</v>
      </c>
      <c r="V68" s="395" t="s">
        <v>2208</v>
      </c>
      <c r="W68" s="351" t="s">
        <v>2219</v>
      </c>
      <c r="X68" s="358">
        <v>44985</v>
      </c>
      <c r="Y68" s="358">
        <v>45291</v>
      </c>
      <c r="Z68" s="372">
        <v>45016</v>
      </c>
      <c r="AA68" s="362">
        <v>1</v>
      </c>
      <c r="AB68" s="349" t="s">
        <v>2220</v>
      </c>
      <c r="AC68" s="332" t="s">
        <v>1719</v>
      </c>
      <c r="AD68" s="430" t="s">
        <v>2221</v>
      </c>
      <c r="AE68" s="372">
        <v>45107</v>
      </c>
      <c r="AF68" s="362">
        <v>1</v>
      </c>
      <c r="AG68" s="362">
        <v>1</v>
      </c>
      <c r="AH68" s="349" t="s">
        <v>2222</v>
      </c>
      <c r="AI68" s="332" t="s">
        <v>1719</v>
      </c>
      <c r="AJ68" s="349" t="s">
        <v>2213</v>
      </c>
      <c r="AK68" s="504"/>
      <c r="AL68" s="505"/>
      <c r="AM68" s="506"/>
      <c r="AN68" s="413"/>
      <c r="AO68" s="332"/>
      <c r="AP68" s="361"/>
      <c r="AQ68" s="504"/>
      <c r="AR68" s="505"/>
      <c r="AS68" s="506"/>
      <c r="AT68" s="413"/>
      <c r="AU68" s="332"/>
      <c r="AV68" s="361"/>
    </row>
    <row r="69" spans="1:48" s="347" customFormat="1" ht="178.5" x14ac:dyDescent="0.2">
      <c r="A69" s="415"/>
      <c r="B69" s="415"/>
      <c r="C69" s="408"/>
      <c r="D69" s="379"/>
      <c r="E69" s="379"/>
      <c r="F69" s="408"/>
      <c r="G69" s="408"/>
      <c r="H69" s="408"/>
      <c r="I69" s="382"/>
      <c r="J69" s="379"/>
      <c r="K69" s="379"/>
      <c r="L69" s="383"/>
      <c r="M69" s="349" t="s">
        <v>2223</v>
      </c>
      <c r="N69" s="351" t="s">
        <v>1713</v>
      </c>
      <c r="O69" s="351" t="s">
        <v>1714</v>
      </c>
      <c r="P69" s="379"/>
      <c r="Q69" s="379"/>
      <c r="R69" s="383"/>
      <c r="S69" s="384"/>
      <c r="T69" s="349" t="s">
        <v>2223</v>
      </c>
      <c r="U69" s="395" t="s">
        <v>2207</v>
      </c>
      <c r="V69" s="395" t="s">
        <v>2224</v>
      </c>
      <c r="W69" s="351" t="s">
        <v>2225</v>
      </c>
      <c r="X69" s="358">
        <v>44985</v>
      </c>
      <c r="Y69" s="358">
        <v>45291</v>
      </c>
      <c r="Z69" s="372">
        <v>45016</v>
      </c>
      <c r="AA69" s="362">
        <v>1</v>
      </c>
      <c r="AB69" s="349" t="s">
        <v>2226</v>
      </c>
      <c r="AC69" s="379"/>
      <c r="AD69" s="349" t="s">
        <v>2227</v>
      </c>
      <c r="AE69" s="372">
        <v>45107</v>
      </c>
      <c r="AF69" s="362">
        <v>1</v>
      </c>
      <c r="AG69" s="362">
        <v>1</v>
      </c>
      <c r="AH69" s="349" t="s">
        <v>2228</v>
      </c>
      <c r="AI69" s="379"/>
      <c r="AJ69" s="349" t="s">
        <v>2213</v>
      </c>
      <c r="AK69" s="504"/>
      <c r="AL69" s="505"/>
      <c r="AM69" s="506"/>
      <c r="AN69" s="361"/>
      <c r="AO69" s="379"/>
      <c r="AP69" s="361"/>
      <c r="AQ69" s="504"/>
      <c r="AR69" s="506"/>
      <c r="AS69" s="506"/>
      <c r="AT69" s="361"/>
      <c r="AU69" s="379"/>
      <c r="AV69" s="361"/>
    </row>
    <row r="70" spans="1:48" s="347" customFormat="1" ht="191.25" x14ac:dyDescent="0.2">
      <c r="A70" s="415"/>
      <c r="B70" s="415"/>
      <c r="C70" s="402" t="s">
        <v>2193</v>
      </c>
      <c r="D70" s="332" t="s">
        <v>1859</v>
      </c>
      <c r="E70" s="332" t="s">
        <v>2229</v>
      </c>
      <c r="F70" s="402" t="s">
        <v>2230</v>
      </c>
      <c r="G70" s="402" t="s">
        <v>2231</v>
      </c>
      <c r="H70" s="402" t="s">
        <v>1708</v>
      </c>
      <c r="I70" s="366" t="s">
        <v>2197</v>
      </c>
      <c r="J70" s="332" t="s">
        <v>1899</v>
      </c>
      <c r="K70" s="332" t="s">
        <v>1743</v>
      </c>
      <c r="L70" s="367" t="str">
        <f>VLOOKUP(J70,'[31]2. Anexos'!$B$35:$G$41,(HLOOKUP(K70,'[31]2. Anexos'!$C$35:$G$36,2,0)),0)</f>
        <v>Alto</v>
      </c>
      <c r="M70" s="349" t="s">
        <v>2232</v>
      </c>
      <c r="N70" s="351" t="s">
        <v>1713</v>
      </c>
      <c r="O70" s="351" t="s">
        <v>1714</v>
      </c>
      <c r="P70" s="332" t="s">
        <v>1757</v>
      </c>
      <c r="Q70" s="332" t="s">
        <v>1743</v>
      </c>
      <c r="R70" s="367" t="str">
        <f>VLOOKUP(P70,'[31]2. Anexos'!$B$35:$G$41,(HLOOKUP(Q70,'[31]2. Anexos'!$C$35:$G$36,2,0)),0)</f>
        <v>Moderado</v>
      </c>
      <c r="S70" s="368" t="s">
        <v>1733</v>
      </c>
      <c r="T70" s="349" t="s">
        <v>2232</v>
      </c>
      <c r="U70" s="395" t="s">
        <v>2199</v>
      </c>
      <c r="V70" s="395" t="s">
        <v>2233</v>
      </c>
      <c r="W70" s="351" t="s">
        <v>2201</v>
      </c>
      <c r="X70" s="358">
        <v>44985</v>
      </c>
      <c r="Y70" s="358">
        <v>45291</v>
      </c>
      <c r="Z70" s="372">
        <v>45016</v>
      </c>
      <c r="AA70" s="362">
        <v>0.1178</v>
      </c>
      <c r="AB70" s="349" t="s">
        <v>2234</v>
      </c>
      <c r="AC70" s="332" t="s">
        <v>1719</v>
      </c>
      <c r="AD70" s="349" t="s">
        <v>2235</v>
      </c>
      <c r="AE70" s="372">
        <v>45107</v>
      </c>
      <c r="AF70" s="362">
        <v>0.41399999999999998</v>
      </c>
      <c r="AG70" s="362">
        <v>0.53</v>
      </c>
      <c r="AH70" s="430" t="s">
        <v>2236</v>
      </c>
      <c r="AI70" s="332" t="s">
        <v>1719</v>
      </c>
      <c r="AJ70" s="349" t="s">
        <v>2237</v>
      </c>
      <c r="AK70" s="504"/>
      <c r="AL70" s="505"/>
      <c r="AM70" s="506"/>
      <c r="AN70" s="361"/>
      <c r="AO70" s="332"/>
      <c r="AP70" s="361"/>
      <c r="AQ70" s="504"/>
      <c r="AR70" s="506"/>
      <c r="AS70" s="506"/>
      <c r="AT70" s="361"/>
      <c r="AU70" s="332"/>
      <c r="AV70" s="361"/>
    </row>
    <row r="71" spans="1:48" s="347" customFormat="1" ht="127.5" x14ac:dyDescent="0.2">
      <c r="A71" s="415"/>
      <c r="B71" s="415"/>
      <c r="C71" s="434"/>
      <c r="D71" s="348"/>
      <c r="E71" s="348"/>
      <c r="F71" s="434"/>
      <c r="G71" s="434"/>
      <c r="H71" s="434"/>
      <c r="I71" s="375"/>
      <c r="J71" s="348"/>
      <c r="K71" s="348"/>
      <c r="L71" s="376"/>
      <c r="M71" s="349" t="s">
        <v>2238</v>
      </c>
      <c r="N71" s="351" t="s">
        <v>1713</v>
      </c>
      <c r="O71" s="351" t="s">
        <v>1714</v>
      </c>
      <c r="P71" s="348"/>
      <c r="Q71" s="348"/>
      <c r="R71" s="376"/>
      <c r="S71" s="377"/>
      <c r="T71" s="349" t="s">
        <v>2238</v>
      </c>
      <c r="U71" s="395" t="s">
        <v>2207</v>
      </c>
      <c r="V71" s="395" t="s">
        <v>2239</v>
      </c>
      <c r="W71" s="351" t="s">
        <v>2240</v>
      </c>
      <c r="X71" s="358">
        <v>44985</v>
      </c>
      <c r="Y71" s="358">
        <v>45291</v>
      </c>
      <c r="Z71" s="372">
        <v>45016</v>
      </c>
      <c r="AA71" s="362">
        <v>1</v>
      </c>
      <c r="AB71" s="430" t="s">
        <v>2241</v>
      </c>
      <c r="AC71" s="348"/>
      <c r="AD71" s="349" t="s">
        <v>2242</v>
      </c>
      <c r="AE71" s="372">
        <v>45107</v>
      </c>
      <c r="AF71" s="362">
        <v>1</v>
      </c>
      <c r="AG71" s="362">
        <v>1</v>
      </c>
      <c r="AH71" s="430" t="s">
        <v>2243</v>
      </c>
      <c r="AI71" s="348"/>
      <c r="AJ71" s="349" t="s">
        <v>2213</v>
      </c>
      <c r="AK71" s="504"/>
      <c r="AL71" s="505"/>
      <c r="AM71" s="506"/>
      <c r="AN71" s="413"/>
      <c r="AO71" s="348"/>
      <c r="AP71" s="361"/>
      <c r="AQ71" s="504"/>
      <c r="AR71" s="505"/>
      <c r="AS71" s="506"/>
      <c r="AT71" s="413"/>
      <c r="AU71" s="348"/>
      <c r="AV71" s="361"/>
    </row>
    <row r="72" spans="1:48" ht="127.5" x14ac:dyDescent="0.2">
      <c r="A72" s="415"/>
      <c r="B72" s="415"/>
      <c r="C72" s="408"/>
      <c r="D72" s="379"/>
      <c r="E72" s="379"/>
      <c r="F72" s="408"/>
      <c r="G72" s="408"/>
      <c r="H72" s="408"/>
      <c r="I72" s="382"/>
      <c r="J72" s="379"/>
      <c r="K72" s="379"/>
      <c r="L72" s="383"/>
      <c r="M72" s="349" t="s">
        <v>2244</v>
      </c>
      <c r="N72" s="351" t="s">
        <v>1713</v>
      </c>
      <c r="O72" s="351" t="s">
        <v>1714</v>
      </c>
      <c r="P72" s="379"/>
      <c r="Q72" s="379"/>
      <c r="R72" s="383"/>
      <c r="S72" s="384"/>
      <c r="T72" s="349" t="s">
        <v>2244</v>
      </c>
      <c r="U72" s="395" t="s">
        <v>2245</v>
      </c>
      <c r="V72" s="395" t="s">
        <v>2246</v>
      </c>
      <c r="W72" s="351" t="s">
        <v>2247</v>
      </c>
      <c r="X72" s="358">
        <v>44985</v>
      </c>
      <c r="Y72" s="358">
        <v>45291</v>
      </c>
      <c r="Z72" s="372">
        <v>45016</v>
      </c>
      <c r="AA72" s="362"/>
      <c r="AB72" s="430" t="s">
        <v>2248</v>
      </c>
      <c r="AC72" s="379"/>
      <c r="AD72" s="349" t="s">
        <v>2242</v>
      </c>
      <c r="AE72" s="372">
        <v>45107</v>
      </c>
      <c r="AF72" s="362">
        <v>0.5</v>
      </c>
      <c r="AG72" s="362">
        <v>0.5</v>
      </c>
      <c r="AH72" s="413" t="s">
        <v>2249</v>
      </c>
      <c r="AI72" s="379"/>
      <c r="AJ72" s="349" t="s">
        <v>2213</v>
      </c>
      <c r="AK72" s="504"/>
      <c r="AL72" s="505"/>
      <c r="AM72" s="506"/>
      <c r="AN72" s="413"/>
      <c r="AO72" s="379"/>
      <c r="AP72" s="361"/>
      <c r="AQ72" s="504"/>
      <c r="AR72" s="506"/>
      <c r="AS72" s="506"/>
      <c r="AT72" s="413"/>
      <c r="AU72" s="379"/>
      <c r="AV72" s="361"/>
    </row>
    <row r="73" spans="1:48" ht="127.5" customHeight="1" x14ac:dyDescent="0.2">
      <c r="A73" s="415"/>
      <c r="B73" s="415"/>
      <c r="C73" s="402" t="s">
        <v>2193</v>
      </c>
      <c r="D73" s="332" t="s">
        <v>1859</v>
      </c>
      <c r="E73" s="332" t="s">
        <v>2250</v>
      </c>
      <c r="F73" s="402" t="s">
        <v>2251</v>
      </c>
      <c r="G73" s="402" t="s">
        <v>2252</v>
      </c>
      <c r="H73" s="402" t="s">
        <v>1708</v>
      </c>
      <c r="I73" s="366" t="s">
        <v>2197</v>
      </c>
      <c r="J73" s="332" t="s">
        <v>1730</v>
      </c>
      <c r="K73" s="332" t="s">
        <v>1731</v>
      </c>
      <c r="L73" s="367" t="str">
        <f>VLOOKUP(J73,'[31]2. Anexos'!$B$35:$G$41,(HLOOKUP(K73,'[31]2. Anexos'!$C$35:$G$36,2,0)),0)</f>
        <v>Moderado</v>
      </c>
      <c r="M73" s="349" t="s">
        <v>2253</v>
      </c>
      <c r="N73" s="351" t="s">
        <v>1713</v>
      </c>
      <c r="O73" s="351" t="s">
        <v>1714</v>
      </c>
      <c r="P73" s="332" t="s">
        <v>1757</v>
      </c>
      <c r="Q73" s="332" t="s">
        <v>1731</v>
      </c>
      <c r="R73" s="367" t="str">
        <f>VLOOKUP(P73,'[31]2. Anexos'!$B$35:$G$41,(HLOOKUP(Q73,'[31]2. Anexos'!$C$35:$G$36,2,0)),0)</f>
        <v>Bajo</v>
      </c>
      <c r="S73" s="368" t="s">
        <v>1733</v>
      </c>
      <c r="T73" s="349" t="s">
        <v>2253</v>
      </c>
      <c r="U73" s="395" t="s">
        <v>2207</v>
      </c>
      <c r="V73" s="395" t="s">
        <v>2239</v>
      </c>
      <c r="W73" s="351" t="s">
        <v>2240</v>
      </c>
      <c r="X73" s="358">
        <v>44985</v>
      </c>
      <c r="Y73" s="358">
        <v>45291</v>
      </c>
      <c r="Z73" s="372">
        <v>45016</v>
      </c>
      <c r="AA73" s="362">
        <v>1</v>
      </c>
      <c r="AB73" s="430" t="s">
        <v>2254</v>
      </c>
      <c r="AC73" s="332" t="s">
        <v>1719</v>
      </c>
      <c r="AD73" s="349" t="s">
        <v>2242</v>
      </c>
      <c r="AE73" s="372">
        <v>45107</v>
      </c>
      <c r="AF73" s="362">
        <v>1</v>
      </c>
      <c r="AG73" s="362">
        <v>1</v>
      </c>
      <c r="AH73" s="430" t="s">
        <v>2255</v>
      </c>
      <c r="AI73" s="332" t="s">
        <v>1719</v>
      </c>
      <c r="AJ73" s="349" t="s">
        <v>2213</v>
      </c>
      <c r="AK73" s="504"/>
      <c r="AL73" s="505"/>
      <c r="AM73" s="506"/>
      <c r="AN73" s="413"/>
      <c r="AO73" s="332"/>
      <c r="AP73" s="361"/>
      <c r="AQ73" s="504"/>
      <c r="AR73" s="505"/>
      <c r="AS73" s="506"/>
      <c r="AT73" s="413"/>
      <c r="AU73" s="332"/>
      <c r="AV73" s="361"/>
    </row>
    <row r="74" spans="1:48" ht="114.75" customHeight="1" x14ac:dyDescent="0.2">
      <c r="A74" s="415"/>
      <c r="B74" s="415"/>
      <c r="C74" s="434"/>
      <c r="D74" s="348"/>
      <c r="E74" s="348"/>
      <c r="F74" s="434"/>
      <c r="G74" s="434"/>
      <c r="H74" s="434"/>
      <c r="I74" s="375"/>
      <c r="J74" s="348"/>
      <c r="K74" s="348"/>
      <c r="L74" s="376"/>
      <c r="M74" s="349" t="s">
        <v>2256</v>
      </c>
      <c r="N74" s="351" t="s">
        <v>1713</v>
      </c>
      <c r="O74" s="351" t="s">
        <v>1714</v>
      </c>
      <c r="P74" s="348"/>
      <c r="Q74" s="348"/>
      <c r="R74" s="376"/>
      <c r="S74" s="377"/>
      <c r="T74" s="349" t="s">
        <v>2256</v>
      </c>
      <c r="U74" s="395" t="s">
        <v>2257</v>
      </c>
      <c r="V74" s="395" t="s">
        <v>2258</v>
      </c>
      <c r="W74" s="351" t="s">
        <v>2247</v>
      </c>
      <c r="X74" s="358">
        <v>44985</v>
      </c>
      <c r="Y74" s="358">
        <v>45291</v>
      </c>
      <c r="Z74" s="372">
        <v>45016</v>
      </c>
      <c r="AA74" s="362"/>
      <c r="AB74" s="430" t="s">
        <v>2259</v>
      </c>
      <c r="AC74" s="348"/>
      <c r="AD74" s="349" t="s">
        <v>2242</v>
      </c>
      <c r="AE74" s="372">
        <v>45107</v>
      </c>
      <c r="AF74" s="362">
        <v>0.5</v>
      </c>
      <c r="AG74" s="362">
        <v>0.5</v>
      </c>
      <c r="AH74" s="413" t="s">
        <v>2260</v>
      </c>
      <c r="AI74" s="348"/>
      <c r="AJ74" s="349" t="s">
        <v>2213</v>
      </c>
      <c r="AK74" s="504"/>
      <c r="AL74" s="505"/>
      <c r="AM74" s="506"/>
      <c r="AN74" s="413"/>
      <c r="AO74" s="348"/>
      <c r="AP74" s="361"/>
      <c r="AQ74" s="504"/>
      <c r="AR74" s="506"/>
      <c r="AS74" s="506"/>
      <c r="AT74" s="413"/>
      <c r="AU74" s="348"/>
      <c r="AV74" s="361"/>
    </row>
    <row r="75" spans="1:48" ht="191.25" x14ac:dyDescent="0.2">
      <c r="A75" s="415"/>
      <c r="B75" s="415"/>
      <c r="C75" s="408"/>
      <c r="D75" s="379"/>
      <c r="E75" s="379"/>
      <c r="F75" s="408"/>
      <c r="G75" s="408"/>
      <c r="H75" s="408"/>
      <c r="I75" s="382"/>
      <c r="J75" s="379"/>
      <c r="K75" s="379"/>
      <c r="L75" s="383"/>
      <c r="M75" s="349" t="s">
        <v>2261</v>
      </c>
      <c r="N75" s="351" t="s">
        <v>1713</v>
      </c>
      <c r="O75" s="351" t="s">
        <v>1714</v>
      </c>
      <c r="P75" s="379"/>
      <c r="Q75" s="379"/>
      <c r="R75" s="383"/>
      <c r="S75" s="384"/>
      <c r="T75" s="349" t="s">
        <v>2261</v>
      </c>
      <c r="U75" s="395" t="s">
        <v>2199</v>
      </c>
      <c r="V75" s="395" t="s">
        <v>2262</v>
      </c>
      <c r="W75" s="351" t="s">
        <v>2201</v>
      </c>
      <c r="X75" s="358">
        <v>44985</v>
      </c>
      <c r="Y75" s="358">
        <v>45291</v>
      </c>
      <c r="Z75" s="372">
        <v>45016</v>
      </c>
      <c r="AA75" s="362">
        <v>0.1178</v>
      </c>
      <c r="AB75" s="430" t="s">
        <v>2263</v>
      </c>
      <c r="AC75" s="379"/>
      <c r="AD75" s="430" t="s">
        <v>2235</v>
      </c>
      <c r="AE75" s="372">
        <v>45107</v>
      </c>
      <c r="AF75" s="362">
        <v>0.41399999999999998</v>
      </c>
      <c r="AG75" s="362">
        <v>0.53</v>
      </c>
      <c r="AH75" s="430" t="s">
        <v>2264</v>
      </c>
      <c r="AI75" s="379"/>
      <c r="AJ75" s="349" t="s">
        <v>2237</v>
      </c>
      <c r="AK75" s="504"/>
      <c r="AL75" s="505"/>
      <c r="AM75" s="506"/>
      <c r="AN75" s="361"/>
      <c r="AO75" s="379"/>
      <c r="AP75" s="361"/>
      <c r="AQ75" s="504"/>
      <c r="AR75" s="506"/>
      <c r="AS75" s="506"/>
      <c r="AT75" s="361"/>
      <c r="AU75" s="379"/>
      <c r="AV75" s="361"/>
    </row>
    <row r="76" spans="1:48" ht="127.5" x14ac:dyDescent="0.2">
      <c r="A76" s="415"/>
      <c r="B76" s="415"/>
      <c r="C76" s="402" t="s">
        <v>2193</v>
      </c>
      <c r="D76" s="332" t="s">
        <v>1859</v>
      </c>
      <c r="E76" s="332" t="s">
        <v>2265</v>
      </c>
      <c r="F76" s="402" t="s">
        <v>2266</v>
      </c>
      <c r="G76" s="402" t="s">
        <v>2267</v>
      </c>
      <c r="H76" s="402" t="s">
        <v>1708</v>
      </c>
      <c r="I76" s="366" t="s">
        <v>2197</v>
      </c>
      <c r="J76" s="332" t="s">
        <v>1899</v>
      </c>
      <c r="K76" s="332" t="s">
        <v>1743</v>
      </c>
      <c r="L76" s="367" t="str">
        <f>VLOOKUP(J76,'[31]2. Anexos'!$B$35:$G$41,(HLOOKUP(K76,'[31]2. Anexos'!$C$35:$G$36,2,0)),0)</f>
        <v>Alto</v>
      </c>
      <c r="M76" s="349" t="s">
        <v>2268</v>
      </c>
      <c r="N76" s="351" t="s">
        <v>1713</v>
      </c>
      <c r="O76" s="351" t="s">
        <v>1714</v>
      </c>
      <c r="P76" s="332" t="s">
        <v>1710</v>
      </c>
      <c r="Q76" s="332" t="s">
        <v>1743</v>
      </c>
      <c r="R76" s="367" t="str">
        <f>VLOOKUP(P76,'[31]2. Anexos'!$B$35:$G$41,(HLOOKUP(Q76,'[31]2. Anexos'!$C$35:$G$36,2,0)),0)</f>
        <v>Moderado</v>
      </c>
      <c r="S76" s="368" t="s">
        <v>1733</v>
      </c>
      <c r="T76" s="349" t="s">
        <v>2268</v>
      </c>
      <c r="U76" s="395" t="s">
        <v>2207</v>
      </c>
      <c r="V76" s="395" t="s">
        <v>2239</v>
      </c>
      <c r="W76" s="351" t="s">
        <v>2240</v>
      </c>
      <c r="X76" s="358">
        <v>44985</v>
      </c>
      <c r="Y76" s="358">
        <v>45291</v>
      </c>
      <c r="Z76" s="372">
        <v>45016</v>
      </c>
      <c r="AA76" s="362">
        <v>1</v>
      </c>
      <c r="AB76" s="430" t="s">
        <v>2269</v>
      </c>
      <c r="AC76" s="332" t="s">
        <v>1719</v>
      </c>
      <c r="AD76" s="349" t="s">
        <v>2242</v>
      </c>
      <c r="AE76" s="372">
        <v>45107</v>
      </c>
      <c r="AF76" s="362">
        <v>1</v>
      </c>
      <c r="AG76" s="362">
        <v>1</v>
      </c>
      <c r="AH76" s="430" t="s">
        <v>2270</v>
      </c>
      <c r="AI76" s="332" t="s">
        <v>1719</v>
      </c>
      <c r="AJ76" s="349" t="s">
        <v>2213</v>
      </c>
      <c r="AK76" s="504"/>
      <c r="AL76" s="505"/>
      <c r="AM76" s="506"/>
      <c r="AN76" s="413"/>
      <c r="AO76" s="332"/>
      <c r="AP76" s="361"/>
      <c r="AQ76" s="504"/>
      <c r="AR76" s="505"/>
      <c r="AS76" s="506"/>
      <c r="AT76" s="413"/>
      <c r="AU76" s="332"/>
      <c r="AV76" s="361"/>
    </row>
    <row r="77" spans="1:48" ht="114.75" x14ac:dyDescent="0.2">
      <c r="A77" s="415"/>
      <c r="B77" s="415"/>
      <c r="C77" s="408"/>
      <c r="D77" s="379"/>
      <c r="E77" s="379"/>
      <c r="F77" s="408"/>
      <c r="G77" s="408"/>
      <c r="H77" s="408"/>
      <c r="I77" s="382"/>
      <c r="J77" s="379"/>
      <c r="K77" s="379"/>
      <c r="L77" s="383"/>
      <c r="M77" s="349" t="s">
        <v>2271</v>
      </c>
      <c r="N77" s="351" t="s">
        <v>1713</v>
      </c>
      <c r="O77" s="351" t="s">
        <v>1714</v>
      </c>
      <c r="P77" s="379"/>
      <c r="Q77" s="379"/>
      <c r="R77" s="383"/>
      <c r="S77" s="384"/>
      <c r="T77" s="349" t="s">
        <v>2271</v>
      </c>
      <c r="U77" s="395" t="s">
        <v>2272</v>
      </c>
      <c r="V77" s="395" t="s">
        <v>2273</v>
      </c>
      <c r="W77" s="351" t="s">
        <v>2247</v>
      </c>
      <c r="X77" s="358">
        <v>44985</v>
      </c>
      <c r="Y77" s="358">
        <v>45291</v>
      </c>
      <c r="Z77" s="372">
        <v>45016</v>
      </c>
      <c r="AA77" s="362"/>
      <c r="AB77" s="430" t="s">
        <v>2274</v>
      </c>
      <c r="AC77" s="379"/>
      <c r="AD77" s="349" t="s">
        <v>2242</v>
      </c>
      <c r="AE77" s="372">
        <v>45107</v>
      </c>
      <c r="AF77" s="362">
        <v>0.5</v>
      </c>
      <c r="AG77" s="362">
        <v>0.5</v>
      </c>
      <c r="AH77" s="430" t="s">
        <v>2275</v>
      </c>
      <c r="AI77" s="379"/>
      <c r="AJ77" s="349" t="s">
        <v>2213</v>
      </c>
      <c r="AK77" s="504"/>
      <c r="AL77" s="505"/>
      <c r="AM77" s="506"/>
      <c r="AN77" s="413"/>
      <c r="AO77" s="379"/>
      <c r="AP77" s="361"/>
      <c r="AQ77" s="504"/>
      <c r="AR77" s="506"/>
      <c r="AS77" s="506"/>
      <c r="AT77" s="413"/>
      <c r="AU77" s="379"/>
      <c r="AV77" s="361"/>
    </row>
    <row r="78" spans="1:48" ht="191.25" x14ac:dyDescent="0.2">
      <c r="A78" s="415"/>
      <c r="B78" s="415"/>
      <c r="C78" s="402" t="s">
        <v>2193</v>
      </c>
      <c r="D78" s="332" t="s">
        <v>1859</v>
      </c>
      <c r="E78" s="332" t="s">
        <v>2276</v>
      </c>
      <c r="F78" s="402" t="s">
        <v>2277</v>
      </c>
      <c r="G78" s="402" t="s">
        <v>2278</v>
      </c>
      <c r="H78" s="402" t="s">
        <v>1708</v>
      </c>
      <c r="I78" s="366" t="s">
        <v>2197</v>
      </c>
      <c r="J78" s="332" t="s">
        <v>1899</v>
      </c>
      <c r="K78" s="332" t="s">
        <v>2217</v>
      </c>
      <c r="L78" s="367" t="str">
        <f>VLOOKUP(J78,'[31]2. Anexos'!$B$35:$G$41,(HLOOKUP(K78,'[31]2. Anexos'!$C$35:$G$36,2,0)),0)</f>
        <v>Moderado</v>
      </c>
      <c r="M78" s="349" t="s">
        <v>2279</v>
      </c>
      <c r="N78" s="351" t="s">
        <v>1713</v>
      </c>
      <c r="O78" s="351" t="s">
        <v>1714</v>
      </c>
      <c r="P78" s="332" t="s">
        <v>1730</v>
      </c>
      <c r="Q78" s="332" t="s">
        <v>2217</v>
      </c>
      <c r="R78" s="367" t="str">
        <f>VLOOKUP(P78,'[31]2. Anexos'!$B$35:$G$41,(HLOOKUP(Q78,'[31]2. Anexos'!$C$35:$G$36,2,0)),0)</f>
        <v>Moderado</v>
      </c>
      <c r="S78" s="368" t="s">
        <v>1733</v>
      </c>
      <c r="T78" s="349" t="s">
        <v>2279</v>
      </c>
      <c r="U78" s="395" t="s">
        <v>2199</v>
      </c>
      <c r="V78" s="395" t="s">
        <v>2280</v>
      </c>
      <c r="W78" s="351" t="s">
        <v>2201</v>
      </c>
      <c r="X78" s="358">
        <v>44985</v>
      </c>
      <c r="Y78" s="358">
        <v>45291</v>
      </c>
      <c r="Z78" s="372">
        <v>45016</v>
      </c>
      <c r="AA78" s="362">
        <v>0.1178</v>
      </c>
      <c r="AB78" s="363" t="s">
        <v>2281</v>
      </c>
      <c r="AC78" s="332" t="s">
        <v>1719</v>
      </c>
      <c r="AD78" s="349" t="s">
        <v>2235</v>
      </c>
      <c r="AE78" s="372">
        <v>45107</v>
      </c>
      <c r="AF78" s="362">
        <v>0.41399999999999998</v>
      </c>
      <c r="AG78" s="362">
        <v>0.53</v>
      </c>
      <c r="AH78" s="430" t="s">
        <v>2282</v>
      </c>
      <c r="AI78" s="332" t="s">
        <v>1719</v>
      </c>
      <c r="AJ78" s="349" t="s">
        <v>2283</v>
      </c>
      <c r="AK78" s="504"/>
      <c r="AL78" s="505"/>
      <c r="AM78" s="506"/>
      <c r="AN78" s="361"/>
      <c r="AO78" s="332"/>
      <c r="AP78" s="361"/>
      <c r="AQ78" s="504"/>
      <c r="AR78" s="506"/>
      <c r="AS78" s="506"/>
      <c r="AT78" s="361"/>
      <c r="AU78" s="332"/>
      <c r="AV78" s="361"/>
    </row>
    <row r="79" spans="1:48" ht="127.5" x14ac:dyDescent="0.2">
      <c r="A79" s="415"/>
      <c r="B79" s="415"/>
      <c r="C79" s="408"/>
      <c r="D79" s="379"/>
      <c r="E79" s="379"/>
      <c r="F79" s="408"/>
      <c r="G79" s="408"/>
      <c r="H79" s="408"/>
      <c r="I79" s="382"/>
      <c r="J79" s="379"/>
      <c r="K79" s="379"/>
      <c r="L79" s="383"/>
      <c r="M79" s="349" t="s">
        <v>2284</v>
      </c>
      <c r="N79" s="351" t="s">
        <v>1713</v>
      </c>
      <c r="O79" s="351" t="s">
        <v>1714</v>
      </c>
      <c r="P79" s="379"/>
      <c r="Q79" s="379"/>
      <c r="R79" s="383"/>
      <c r="S79" s="384"/>
      <c r="T79" s="349" t="s">
        <v>2284</v>
      </c>
      <c r="U79" s="395" t="s">
        <v>2207</v>
      </c>
      <c r="V79" s="395" t="s">
        <v>2239</v>
      </c>
      <c r="W79" s="351" t="s">
        <v>2285</v>
      </c>
      <c r="X79" s="358">
        <v>44985</v>
      </c>
      <c r="Y79" s="358">
        <v>45291</v>
      </c>
      <c r="Z79" s="372">
        <v>45016</v>
      </c>
      <c r="AA79" s="362">
        <v>1</v>
      </c>
      <c r="AB79" s="430" t="s">
        <v>2286</v>
      </c>
      <c r="AC79" s="379"/>
      <c r="AD79" s="349" t="s">
        <v>2242</v>
      </c>
      <c r="AE79" s="372">
        <v>45107</v>
      </c>
      <c r="AF79" s="362">
        <v>1</v>
      </c>
      <c r="AG79" s="362">
        <v>1</v>
      </c>
      <c r="AH79" s="430" t="s">
        <v>2287</v>
      </c>
      <c r="AI79" s="379"/>
      <c r="AJ79" s="349" t="s">
        <v>2213</v>
      </c>
      <c r="AK79" s="504"/>
      <c r="AL79" s="505"/>
      <c r="AM79" s="506"/>
      <c r="AN79" s="413"/>
      <c r="AO79" s="379"/>
      <c r="AP79" s="361"/>
      <c r="AQ79" s="504"/>
      <c r="AR79" s="505"/>
      <c r="AS79" s="506"/>
      <c r="AT79" s="413"/>
      <c r="AU79" s="379"/>
      <c r="AV79" s="361"/>
    </row>
    <row r="80" spans="1:48" ht="153" x14ac:dyDescent="0.2">
      <c r="A80" s="415"/>
      <c r="B80" s="415"/>
      <c r="C80" s="355" t="s">
        <v>2193</v>
      </c>
      <c r="D80" s="336" t="s">
        <v>1859</v>
      </c>
      <c r="E80" s="336" t="s">
        <v>2288</v>
      </c>
      <c r="F80" s="355" t="s">
        <v>2289</v>
      </c>
      <c r="G80" s="355" t="s">
        <v>2290</v>
      </c>
      <c r="H80" s="355" t="s">
        <v>1708</v>
      </c>
      <c r="I80" s="337" t="s">
        <v>2197</v>
      </c>
      <c r="J80" s="336" t="s">
        <v>1757</v>
      </c>
      <c r="K80" s="336" t="s">
        <v>1731</v>
      </c>
      <c r="L80" s="338" t="str">
        <f>VLOOKUP(J80,'[31]2. Anexos'!$B$35:$G$41,(HLOOKUP(K80,'[31]2. Anexos'!$C$35:$G$36,2,0)),0)</f>
        <v>Bajo</v>
      </c>
      <c r="M80" s="333" t="s">
        <v>2291</v>
      </c>
      <c r="N80" s="336" t="s">
        <v>1713</v>
      </c>
      <c r="O80" s="336" t="s">
        <v>1714</v>
      </c>
      <c r="P80" s="336" t="s">
        <v>1757</v>
      </c>
      <c r="Q80" s="336" t="s">
        <v>2217</v>
      </c>
      <c r="R80" s="338" t="str">
        <f>VLOOKUP(P80,'[31]2. Anexos'!$B$35:$G$41,(HLOOKUP(Q80,'[31]2. Anexos'!$C$35:$G$36,2,0)),0)</f>
        <v>Bajo</v>
      </c>
      <c r="S80" s="507" t="s">
        <v>1733</v>
      </c>
      <c r="T80" s="333" t="s">
        <v>2292</v>
      </c>
      <c r="U80" s="355" t="s">
        <v>2293</v>
      </c>
      <c r="V80" s="355" t="s">
        <v>2294</v>
      </c>
      <c r="W80" s="336" t="s">
        <v>2295</v>
      </c>
      <c r="X80" s="358">
        <v>44985</v>
      </c>
      <c r="Y80" s="343">
        <v>45291</v>
      </c>
      <c r="Z80" s="372">
        <v>45016</v>
      </c>
      <c r="AA80" s="345"/>
      <c r="AB80" s="430" t="s">
        <v>2296</v>
      </c>
      <c r="AC80" s="336" t="s">
        <v>1719</v>
      </c>
      <c r="AD80" s="349" t="s">
        <v>2242</v>
      </c>
      <c r="AE80" s="372">
        <v>45107</v>
      </c>
      <c r="AF80" s="345">
        <v>0.5</v>
      </c>
      <c r="AG80" s="345">
        <v>0.5</v>
      </c>
      <c r="AH80" s="430" t="s">
        <v>2297</v>
      </c>
      <c r="AI80" s="336" t="s">
        <v>1719</v>
      </c>
      <c r="AJ80" s="349" t="s">
        <v>2213</v>
      </c>
      <c r="AK80" s="508"/>
      <c r="AL80" s="509"/>
      <c r="AM80" s="510"/>
      <c r="AN80" s="339"/>
      <c r="AO80" s="336"/>
      <c r="AP80" s="339"/>
      <c r="AQ80" s="508"/>
      <c r="AR80" s="510"/>
      <c r="AS80" s="510"/>
      <c r="AT80" s="339"/>
      <c r="AU80" s="336"/>
      <c r="AV80" s="339"/>
    </row>
    <row r="81" spans="1:48" s="347" customFormat="1" ht="191.25" x14ac:dyDescent="0.2">
      <c r="A81" s="332" t="s">
        <v>2298</v>
      </c>
      <c r="B81" s="332" t="s">
        <v>2299</v>
      </c>
      <c r="C81" s="332" t="s">
        <v>2300</v>
      </c>
      <c r="D81" s="332" t="s">
        <v>2301</v>
      </c>
      <c r="E81" s="365" t="s">
        <v>2302</v>
      </c>
      <c r="F81" s="361" t="s">
        <v>2303</v>
      </c>
      <c r="G81" s="416" t="s">
        <v>2304</v>
      </c>
      <c r="H81" s="332" t="s">
        <v>1728</v>
      </c>
      <c r="I81" s="366" t="s">
        <v>1729</v>
      </c>
      <c r="J81" s="332" t="s">
        <v>1730</v>
      </c>
      <c r="K81" s="332" t="s">
        <v>1743</v>
      </c>
      <c r="L81" s="367" t="str">
        <f>VLOOKUP(J81,'[32]2. Anexos'!$B$35:$G$41,(HLOOKUP(K81,'[32]2. Anexos'!$C$35:$G$36,2,0)),0)</f>
        <v>Moderado</v>
      </c>
      <c r="M81" s="349" t="s">
        <v>2305</v>
      </c>
      <c r="N81" s="332" t="s">
        <v>1713</v>
      </c>
      <c r="O81" s="332" t="s">
        <v>1714</v>
      </c>
      <c r="P81" s="332" t="s">
        <v>1757</v>
      </c>
      <c r="Q81" s="332" t="s">
        <v>1731</v>
      </c>
      <c r="R81" s="367" t="str">
        <f>VLOOKUP(P81,'[32]2. Anexos'!$B$35:$G$41,(HLOOKUP(Q81,'[32]2. Anexos'!$C$35:$G$36,2,0)),0)</f>
        <v>Bajo</v>
      </c>
      <c r="S81" s="511" t="s">
        <v>1733</v>
      </c>
      <c r="T81" s="349" t="s">
        <v>2305</v>
      </c>
      <c r="U81" s="430" t="s">
        <v>2306</v>
      </c>
      <c r="V81" s="428" t="s">
        <v>2307</v>
      </c>
      <c r="W81" s="512">
        <v>1</v>
      </c>
      <c r="X81" s="358">
        <v>44985</v>
      </c>
      <c r="Y81" s="422">
        <v>45291</v>
      </c>
      <c r="Z81" s="372">
        <v>45026</v>
      </c>
      <c r="AA81" s="362">
        <f>1/4</f>
        <v>0.25</v>
      </c>
      <c r="AB81" s="349" t="s">
        <v>2308</v>
      </c>
      <c r="AC81" s="332" t="s">
        <v>1719</v>
      </c>
      <c r="AD81" s="349" t="s">
        <v>2309</v>
      </c>
      <c r="AE81" s="359">
        <v>45107</v>
      </c>
      <c r="AF81" s="362">
        <v>0.25</v>
      </c>
      <c r="AG81" s="362">
        <v>0.5</v>
      </c>
      <c r="AH81" s="387" t="s">
        <v>2310</v>
      </c>
      <c r="AI81" s="332" t="s">
        <v>1719</v>
      </c>
      <c r="AJ81" s="513" t="s">
        <v>2311</v>
      </c>
      <c r="AK81" s="359"/>
      <c r="AL81" s="387"/>
      <c r="AM81" s="387"/>
      <c r="AN81" s="361"/>
      <c r="AO81" s="351"/>
      <c r="AP81" s="361"/>
      <c r="AQ81" s="359"/>
      <c r="AR81" s="387"/>
      <c r="AS81" s="387"/>
      <c r="AT81" s="361"/>
      <c r="AU81" s="351"/>
      <c r="AV81" s="361"/>
    </row>
    <row r="82" spans="1:48" s="347" customFormat="1" ht="204" x14ac:dyDescent="0.2">
      <c r="A82" s="348"/>
      <c r="B82" s="348"/>
      <c r="C82" s="348"/>
      <c r="D82" s="348"/>
      <c r="E82" s="374"/>
      <c r="F82" s="402" t="s">
        <v>2312</v>
      </c>
      <c r="G82" s="417"/>
      <c r="H82" s="348"/>
      <c r="I82" s="375"/>
      <c r="J82" s="348"/>
      <c r="K82" s="348"/>
      <c r="L82" s="376"/>
      <c r="M82" s="514" t="s">
        <v>2313</v>
      </c>
      <c r="N82" s="348"/>
      <c r="O82" s="348"/>
      <c r="P82" s="348"/>
      <c r="Q82" s="348"/>
      <c r="R82" s="376"/>
      <c r="S82" s="515"/>
      <c r="T82" s="516" t="s">
        <v>2313</v>
      </c>
      <c r="U82" s="517" t="s">
        <v>2314</v>
      </c>
      <c r="V82" s="430" t="s">
        <v>2315</v>
      </c>
      <c r="W82" s="518">
        <v>1</v>
      </c>
      <c r="X82" s="358">
        <v>44985</v>
      </c>
      <c r="Y82" s="422" t="s">
        <v>2316</v>
      </c>
      <c r="Z82" s="372">
        <v>45026</v>
      </c>
      <c r="AA82" s="362"/>
      <c r="AB82" s="349" t="s">
        <v>2317</v>
      </c>
      <c r="AC82" s="452"/>
      <c r="AD82" s="349" t="s">
        <v>2309</v>
      </c>
      <c r="AE82" s="359">
        <v>45107</v>
      </c>
      <c r="AF82" s="519">
        <v>0</v>
      </c>
      <c r="AG82" s="362">
        <v>0</v>
      </c>
      <c r="AH82" s="520" t="s">
        <v>2318</v>
      </c>
      <c r="AI82" s="348"/>
      <c r="AJ82" s="513" t="s">
        <v>2319</v>
      </c>
      <c r="AK82" s="359"/>
      <c r="AL82" s="387"/>
      <c r="AM82" s="387"/>
      <c r="AN82" s="361"/>
      <c r="AO82" s="351"/>
      <c r="AP82" s="361"/>
      <c r="AQ82" s="359"/>
      <c r="AR82" s="387"/>
      <c r="AS82" s="387"/>
      <c r="AT82" s="361"/>
      <c r="AU82" s="351"/>
      <c r="AV82" s="361"/>
    </row>
    <row r="83" spans="1:48" s="347" customFormat="1" ht="204" x14ac:dyDescent="0.2">
      <c r="A83" s="379"/>
      <c r="B83" s="379"/>
      <c r="C83" s="379"/>
      <c r="D83" s="379"/>
      <c r="E83" s="381"/>
      <c r="F83" s="408"/>
      <c r="G83" s="418"/>
      <c r="H83" s="379"/>
      <c r="I83" s="382"/>
      <c r="J83" s="379"/>
      <c r="K83" s="379"/>
      <c r="L83" s="383"/>
      <c r="M83" s="361" t="s">
        <v>2320</v>
      </c>
      <c r="N83" s="379"/>
      <c r="O83" s="379"/>
      <c r="P83" s="379"/>
      <c r="Q83" s="379"/>
      <c r="R83" s="383"/>
      <c r="S83" s="521"/>
      <c r="T83" s="349" t="s">
        <v>2321</v>
      </c>
      <c r="U83" s="361" t="s">
        <v>2322</v>
      </c>
      <c r="V83" s="430" t="s">
        <v>2323</v>
      </c>
      <c r="W83" s="385">
        <v>1</v>
      </c>
      <c r="X83" s="358">
        <v>44985</v>
      </c>
      <c r="Y83" s="351" t="s">
        <v>495</v>
      </c>
      <c r="Z83" s="372">
        <v>45026</v>
      </c>
      <c r="AA83" s="362">
        <f>1/4</f>
        <v>0.25</v>
      </c>
      <c r="AB83" s="349" t="s">
        <v>2324</v>
      </c>
      <c r="AC83" s="457"/>
      <c r="AD83" s="349" t="s">
        <v>2325</v>
      </c>
      <c r="AE83" s="359">
        <v>45107</v>
      </c>
      <c r="AF83" s="362">
        <v>0.25</v>
      </c>
      <c r="AG83" s="362">
        <v>0.5</v>
      </c>
      <c r="AH83" s="387" t="s">
        <v>2326</v>
      </c>
      <c r="AI83" s="379"/>
      <c r="AJ83" s="513" t="s">
        <v>2327</v>
      </c>
      <c r="AK83" s="359"/>
      <c r="AL83" s="387"/>
      <c r="AM83" s="387"/>
      <c r="AN83" s="361"/>
      <c r="AO83" s="351"/>
      <c r="AP83" s="361"/>
      <c r="AQ83" s="359"/>
      <c r="AR83" s="387"/>
      <c r="AS83" s="387"/>
      <c r="AT83" s="361"/>
      <c r="AU83" s="351"/>
      <c r="AV83" s="361"/>
    </row>
    <row r="84" spans="1:48" s="347" customFormat="1" ht="140.25" x14ac:dyDescent="0.2">
      <c r="A84" s="332" t="s">
        <v>2328</v>
      </c>
      <c r="B84" s="332" t="s">
        <v>2329</v>
      </c>
      <c r="C84" s="438" t="s">
        <v>2330</v>
      </c>
      <c r="D84" s="416" t="s">
        <v>1704</v>
      </c>
      <c r="E84" s="416" t="s">
        <v>2331</v>
      </c>
      <c r="F84" s="455" t="s">
        <v>2332</v>
      </c>
      <c r="G84" s="416" t="s">
        <v>2333</v>
      </c>
      <c r="H84" s="332" t="s">
        <v>1708</v>
      </c>
      <c r="I84" s="332" t="s">
        <v>1729</v>
      </c>
      <c r="J84" s="332" t="s">
        <v>1899</v>
      </c>
      <c r="K84" s="332" t="s">
        <v>2217</v>
      </c>
      <c r="L84" s="522" t="str">
        <f>VLOOKUP(J84,'[33]2. Anexos'!$B$35:$G$41,(HLOOKUP(K84,'[33]2. Anexos'!$C$35:$G$36,2,0)),0)</f>
        <v>Moderado</v>
      </c>
      <c r="M84" s="361" t="s">
        <v>2334</v>
      </c>
      <c r="N84" s="332" t="s">
        <v>1713</v>
      </c>
      <c r="O84" s="332" t="s">
        <v>1714</v>
      </c>
      <c r="P84" s="416" t="s">
        <v>1757</v>
      </c>
      <c r="Q84" s="332" t="s">
        <v>2217</v>
      </c>
      <c r="R84" s="367" t="str">
        <f>VLOOKUP(P84,'[34]2. Anexos'!$B$35:$G$41,(HLOOKUP(Q84,'[34]2. Anexos'!$C$35:$G$36,2,0)),0)</f>
        <v>Bajo</v>
      </c>
      <c r="S84" s="332" t="s">
        <v>1733</v>
      </c>
      <c r="T84" s="361" t="s">
        <v>2334</v>
      </c>
      <c r="U84" s="351" t="s">
        <v>2335</v>
      </c>
      <c r="V84" s="351" t="s">
        <v>2336</v>
      </c>
      <c r="W84" s="385">
        <v>0.9</v>
      </c>
      <c r="X84" s="358">
        <v>44985</v>
      </c>
      <c r="Y84" s="358">
        <v>45291</v>
      </c>
      <c r="Z84" s="344">
        <v>45016</v>
      </c>
      <c r="AA84" s="523">
        <f>(90/571)</f>
        <v>0.15761821366024517</v>
      </c>
      <c r="AB84" s="495" t="s">
        <v>2337</v>
      </c>
      <c r="AC84" s="332" t="s">
        <v>1719</v>
      </c>
      <c r="AD84" s="339" t="s">
        <v>2338</v>
      </c>
      <c r="AE84" s="479">
        <v>45107</v>
      </c>
      <c r="AF84" s="345">
        <v>0.41</v>
      </c>
      <c r="AG84" s="482">
        <v>0.56999999999999995</v>
      </c>
      <c r="AH84" s="455" t="s">
        <v>2339</v>
      </c>
      <c r="AI84" s="416" t="s">
        <v>1719</v>
      </c>
      <c r="AJ84" s="349" t="s">
        <v>2340</v>
      </c>
      <c r="AK84" s="344"/>
      <c r="AL84" s="480"/>
      <c r="AM84" s="480"/>
      <c r="AN84" s="455"/>
      <c r="AO84" s="336"/>
      <c r="AP84" s="339"/>
      <c r="AQ84" s="344"/>
      <c r="AR84" s="475"/>
      <c r="AS84" s="475"/>
      <c r="AT84" s="339"/>
      <c r="AU84" s="336"/>
      <c r="AV84" s="339"/>
    </row>
    <row r="85" spans="1:48" s="347" customFormat="1" ht="216.75" x14ac:dyDescent="0.2">
      <c r="A85" s="348"/>
      <c r="B85" s="348"/>
      <c r="C85" s="446"/>
      <c r="D85" s="417"/>
      <c r="E85" s="417"/>
      <c r="F85" s="455" t="s">
        <v>2341</v>
      </c>
      <c r="G85" s="417"/>
      <c r="H85" s="348"/>
      <c r="I85" s="348"/>
      <c r="J85" s="348" t="s">
        <v>1899</v>
      </c>
      <c r="K85" s="348" t="s">
        <v>2217</v>
      </c>
      <c r="L85" s="524"/>
      <c r="M85" s="361" t="s">
        <v>2342</v>
      </c>
      <c r="N85" s="348" t="s">
        <v>1713</v>
      </c>
      <c r="O85" s="348" t="s">
        <v>1714</v>
      </c>
      <c r="P85" s="417"/>
      <c r="Q85" s="348"/>
      <c r="R85" s="376"/>
      <c r="S85" s="348"/>
      <c r="T85" s="361" t="s">
        <v>2342</v>
      </c>
      <c r="U85" s="351" t="s">
        <v>2343</v>
      </c>
      <c r="V85" s="351" t="s">
        <v>2344</v>
      </c>
      <c r="W85" s="385">
        <v>1</v>
      </c>
      <c r="X85" s="358">
        <v>44985</v>
      </c>
      <c r="Y85" s="358">
        <v>45291</v>
      </c>
      <c r="Z85" s="344">
        <v>45016</v>
      </c>
      <c r="AA85" s="345">
        <v>1</v>
      </c>
      <c r="AB85" s="495" t="s">
        <v>2345</v>
      </c>
      <c r="AC85" s="348"/>
      <c r="AD85" s="495" t="s">
        <v>2346</v>
      </c>
      <c r="AE85" s="479">
        <v>45107</v>
      </c>
      <c r="AF85" s="345">
        <v>1</v>
      </c>
      <c r="AG85" s="345">
        <v>1</v>
      </c>
      <c r="AH85" s="349" t="s">
        <v>2347</v>
      </c>
      <c r="AI85" s="417"/>
      <c r="AJ85" s="349" t="s">
        <v>2340</v>
      </c>
      <c r="AK85" s="344"/>
      <c r="AL85" s="480"/>
      <c r="AM85" s="480"/>
      <c r="AN85" s="455"/>
      <c r="AO85" s="336"/>
      <c r="AP85" s="339"/>
      <c r="AQ85" s="344"/>
      <c r="AR85" s="475"/>
      <c r="AS85" s="475"/>
      <c r="AT85" s="339"/>
      <c r="AU85" s="336"/>
      <c r="AV85" s="339"/>
    </row>
    <row r="86" spans="1:48" s="347" customFormat="1" ht="178.5" x14ac:dyDescent="0.2">
      <c r="A86" s="348"/>
      <c r="B86" s="348"/>
      <c r="C86" s="456"/>
      <c r="D86" s="418"/>
      <c r="E86" s="418"/>
      <c r="F86" s="361" t="s">
        <v>2348</v>
      </c>
      <c r="G86" s="418"/>
      <c r="H86" s="379"/>
      <c r="I86" s="379"/>
      <c r="J86" s="379" t="s">
        <v>1899</v>
      </c>
      <c r="K86" s="379" t="s">
        <v>2217</v>
      </c>
      <c r="L86" s="525"/>
      <c r="M86" s="361" t="s">
        <v>2349</v>
      </c>
      <c r="N86" s="379" t="s">
        <v>1713</v>
      </c>
      <c r="O86" s="379" t="s">
        <v>1714</v>
      </c>
      <c r="P86" s="418"/>
      <c r="Q86" s="379"/>
      <c r="R86" s="383"/>
      <c r="S86" s="379"/>
      <c r="T86" s="361" t="s">
        <v>2349</v>
      </c>
      <c r="U86" s="351" t="s">
        <v>2343</v>
      </c>
      <c r="V86" s="351" t="s">
        <v>2350</v>
      </c>
      <c r="W86" s="385">
        <v>1</v>
      </c>
      <c r="X86" s="358">
        <v>44985</v>
      </c>
      <c r="Y86" s="358">
        <v>45291</v>
      </c>
      <c r="Z86" s="344">
        <v>45016</v>
      </c>
      <c r="AA86" s="345">
        <v>1</v>
      </c>
      <c r="AB86" s="339" t="s">
        <v>2351</v>
      </c>
      <c r="AC86" s="379"/>
      <c r="AD86" s="339" t="s">
        <v>2338</v>
      </c>
      <c r="AE86" s="479">
        <v>45107</v>
      </c>
      <c r="AF86" s="345">
        <v>1</v>
      </c>
      <c r="AG86" s="345">
        <v>1</v>
      </c>
      <c r="AH86" s="349" t="s">
        <v>2352</v>
      </c>
      <c r="AI86" s="418"/>
      <c r="AJ86" s="526" t="s">
        <v>2353</v>
      </c>
      <c r="AK86" s="344"/>
      <c r="AL86" s="480"/>
      <c r="AM86" s="480"/>
      <c r="AN86" s="455"/>
      <c r="AO86" s="336"/>
      <c r="AP86" s="339"/>
      <c r="AQ86" s="344"/>
      <c r="AR86" s="475"/>
      <c r="AS86" s="475"/>
      <c r="AT86" s="339"/>
      <c r="AU86" s="336"/>
      <c r="AV86" s="339"/>
    </row>
    <row r="87" spans="1:48" s="347" customFormat="1" ht="216.75" x14ac:dyDescent="0.2">
      <c r="A87" s="379"/>
      <c r="B87" s="379"/>
      <c r="C87" s="455" t="s">
        <v>2330</v>
      </c>
      <c r="D87" s="336" t="s">
        <v>1704</v>
      </c>
      <c r="E87" s="336" t="s">
        <v>2354</v>
      </c>
      <c r="F87" s="361" t="s">
        <v>2348</v>
      </c>
      <c r="G87" s="351" t="s">
        <v>2355</v>
      </c>
      <c r="H87" s="339" t="s">
        <v>1708</v>
      </c>
      <c r="I87" s="527" t="s">
        <v>1729</v>
      </c>
      <c r="J87" s="339" t="s">
        <v>1899</v>
      </c>
      <c r="K87" s="336" t="s">
        <v>1731</v>
      </c>
      <c r="L87" s="528" t="str">
        <f>VLOOKUP(J87,'[33]2. Anexos'!$B$35:$G$41,(HLOOKUP(K87,'[33]2. Anexos'!$C$35:$G$36,2,0)),0)</f>
        <v>Moderado</v>
      </c>
      <c r="M87" s="339" t="s">
        <v>2356</v>
      </c>
      <c r="N87" s="341" t="s">
        <v>1713</v>
      </c>
      <c r="O87" s="336" t="s">
        <v>1714</v>
      </c>
      <c r="P87" s="455" t="s">
        <v>1730</v>
      </c>
      <c r="Q87" s="339" t="s">
        <v>1731</v>
      </c>
      <c r="R87" s="340" t="str">
        <f>VLOOKUP(P87,'[34]2. Anexos'!$B$35:$G$41,(HLOOKUP(Q87,'[34]2. Anexos'!$C$35:$G$36,2,0)),0)</f>
        <v>Moderado</v>
      </c>
      <c r="S87" s="339" t="s">
        <v>1733</v>
      </c>
      <c r="T87" s="339" t="s">
        <v>2356</v>
      </c>
      <c r="U87" s="529" t="s">
        <v>2335</v>
      </c>
      <c r="V87" s="351" t="s">
        <v>2357</v>
      </c>
      <c r="W87" s="385">
        <v>1</v>
      </c>
      <c r="X87" s="358">
        <v>44985</v>
      </c>
      <c r="Y87" s="343">
        <v>45291</v>
      </c>
      <c r="Z87" s="344">
        <v>45016</v>
      </c>
      <c r="AA87" s="345">
        <v>0.1</v>
      </c>
      <c r="AB87" s="339" t="s">
        <v>2358</v>
      </c>
      <c r="AC87" s="336" t="s">
        <v>1719</v>
      </c>
      <c r="AD87" s="339" t="s">
        <v>2338</v>
      </c>
      <c r="AE87" s="530">
        <v>45107</v>
      </c>
      <c r="AF87" s="531">
        <v>0.3</v>
      </c>
      <c r="AG87" s="531">
        <v>0.4</v>
      </c>
      <c r="AH87" s="349" t="s">
        <v>2359</v>
      </c>
      <c r="AI87" s="334" t="s">
        <v>1719</v>
      </c>
      <c r="AJ87" s="349" t="s">
        <v>2340</v>
      </c>
      <c r="AK87" s="344"/>
      <c r="AL87" s="480"/>
      <c r="AM87" s="480"/>
      <c r="AN87" s="455"/>
      <c r="AO87" s="336"/>
      <c r="AP87" s="339"/>
      <c r="AQ87" s="344"/>
      <c r="AR87" s="475"/>
      <c r="AS87" s="475"/>
      <c r="AT87" s="339"/>
      <c r="AU87" s="336"/>
      <c r="AV87" s="339"/>
    </row>
    <row r="88" spans="1:48" s="347" customFormat="1" ht="357" x14ac:dyDescent="0.2">
      <c r="A88" s="332" t="s">
        <v>2360</v>
      </c>
      <c r="B88" s="332" t="s">
        <v>2361</v>
      </c>
      <c r="C88" s="361" t="s">
        <v>2362</v>
      </c>
      <c r="D88" s="361" t="s">
        <v>2363</v>
      </c>
      <c r="E88" s="532" t="s">
        <v>2364</v>
      </c>
      <c r="F88" s="361" t="s">
        <v>2365</v>
      </c>
      <c r="G88" s="356" t="s">
        <v>2366</v>
      </c>
      <c r="H88" s="361" t="s">
        <v>1708</v>
      </c>
      <c r="I88" s="399" t="s">
        <v>1709</v>
      </c>
      <c r="J88" s="361" t="s">
        <v>1730</v>
      </c>
      <c r="K88" s="361" t="s">
        <v>1743</v>
      </c>
      <c r="L88" s="338" t="str">
        <f>VLOOKUP(J88,'[35]2. Anexos'!$B$35:$G$41,(HLOOKUP(K88,'[35]2. Anexos'!$C$35:$G$36,2,0)),0)</f>
        <v>Moderado</v>
      </c>
      <c r="M88" s="349" t="s">
        <v>2367</v>
      </c>
      <c r="N88" s="351" t="s">
        <v>1713</v>
      </c>
      <c r="O88" s="351" t="s">
        <v>1714</v>
      </c>
      <c r="P88" s="361" t="s">
        <v>1710</v>
      </c>
      <c r="Q88" s="361" t="s">
        <v>1743</v>
      </c>
      <c r="R88" s="338" t="str">
        <f>VLOOKUP(P88,'[35]2. Anexos'!$B$35:$G$41,(HLOOKUP(Q88,'[35]2. Anexos'!$C$35:$G$36,2,0)),0)</f>
        <v>Moderado</v>
      </c>
      <c r="S88" s="354" t="s">
        <v>1733</v>
      </c>
      <c r="T88" s="349" t="s">
        <v>2367</v>
      </c>
      <c r="U88" s="351" t="s">
        <v>2368</v>
      </c>
      <c r="V88" s="361" t="s">
        <v>2369</v>
      </c>
      <c r="W88" s="385" t="s">
        <v>2370</v>
      </c>
      <c r="X88" s="358">
        <v>44985</v>
      </c>
      <c r="Y88" s="358">
        <v>45291</v>
      </c>
      <c r="Z88" s="372">
        <v>45026</v>
      </c>
      <c r="AA88" s="362">
        <v>0.25</v>
      </c>
      <c r="AB88" s="361" t="s">
        <v>2371</v>
      </c>
      <c r="AC88" s="351" t="s">
        <v>1719</v>
      </c>
      <c r="AD88" s="361" t="s">
        <v>2372</v>
      </c>
      <c r="AE88" s="372">
        <v>45117</v>
      </c>
      <c r="AF88" s="362">
        <v>0.25</v>
      </c>
      <c r="AG88" s="362">
        <v>0.5</v>
      </c>
      <c r="AH88" s="361" t="s">
        <v>2373</v>
      </c>
      <c r="AI88" s="351" t="s">
        <v>1719</v>
      </c>
      <c r="AJ88" s="361" t="s">
        <v>2374</v>
      </c>
      <c r="AK88" s="359"/>
      <c r="AL88" s="387"/>
      <c r="AM88" s="387"/>
      <c r="AN88" s="361"/>
      <c r="AO88" s="351"/>
      <c r="AP88" s="361"/>
      <c r="AQ88" s="359"/>
      <c r="AR88" s="387"/>
      <c r="AS88" s="387"/>
      <c r="AT88" s="361"/>
      <c r="AU88" s="351"/>
      <c r="AV88" s="361"/>
    </row>
    <row r="89" spans="1:48" s="347" customFormat="1" ht="229.5" x14ac:dyDescent="0.2">
      <c r="A89" s="379"/>
      <c r="B89" s="379"/>
      <c r="C89" s="361" t="s">
        <v>2375</v>
      </c>
      <c r="D89" s="361" t="s">
        <v>2363</v>
      </c>
      <c r="E89" s="532" t="s">
        <v>2376</v>
      </c>
      <c r="F89" s="361" t="s">
        <v>2377</v>
      </c>
      <c r="G89" s="356" t="s">
        <v>2378</v>
      </c>
      <c r="H89" s="361" t="s">
        <v>1708</v>
      </c>
      <c r="I89" s="399" t="s">
        <v>1709</v>
      </c>
      <c r="J89" s="361" t="s">
        <v>1710</v>
      </c>
      <c r="K89" s="361" t="s">
        <v>1731</v>
      </c>
      <c r="L89" s="338" t="str">
        <f>VLOOKUP(J89,'[35]2. Anexos'!$B$35:$G$41,(HLOOKUP(K89,'[35]2. Anexos'!$C$35:$G$36,2,0)),0)</f>
        <v>Moderado</v>
      </c>
      <c r="M89" s="349" t="s">
        <v>2379</v>
      </c>
      <c r="N89" s="351" t="s">
        <v>1713</v>
      </c>
      <c r="O89" s="351" t="s">
        <v>1714</v>
      </c>
      <c r="P89" s="361" t="s">
        <v>1710</v>
      </c>
      <c r="Q89" s="361" t="s">
        <v>1731</v>
      </c>
      <c r="R89" s="338" t="str">
        <f>VLOOKUP(P89,'[35]2. Anexos'!$B$35:$G$41,(HLOOKUP(Q89,'[35]2. Anexos'!$C$35:$G$36,2,0)),0)</f>
        <v>Moderado</v>
      </c>
      <c r="S89" s="354" t="s">
        <v>1733</v>
      </c>
      <c r="T89" s="349" t="s">
        <v>2379</v>
      </c>
      <c r="U89" s="351" t="s">
        <v>2380</v>
      </c>
      <c r="V89" s="361" t="s">
        <v>2381</v>
      </c>
      <c r="W89" s="351" t="s">
        <v>2382</v>
      </c>
      <c r="X89" s="358">
        <v>44985</v>
      </c>
      <c r="Y89" s="358">
        <v>45291</v>
      </c>
      <c r="Z89" s="372">
        <v>45026</v>
      </c>
      <c r="AA89" s="362">
        <v>0.25</v>
      </c>
      <c r="AB89" s="361" t="s">
        <v>2383</v>
      </c>
      <c r="AC89" s="351" t="s">
        <v>1719</v>
      </c>
      <c r="AD89" s="361" t="s">
        <v>2384</v>
      </c>
      <c r="AE89" s="372">
        <v>45117</v>
      </c>
      <c r="AF89" s="362">
        <v>0.25</v>
      </c>
      <c r="AG89" s="362">
        <v>0.5</v>
      </c>
      <c r="AH89" s="361" t="s">
        <v>2385</v>
      </c>
      <c r="AI89" s="351" t="s">
        <v>1719</v>
      </c>
      <c r="AJ89" s="361" t="s">
        <v>2374</v>
      </c>
      <c r="AK89" s="359"/>
      <c r="AL89" s="387"/>
      <c r="AM89" s="387"/>
      <c r="AN89" s="361"/>
      <c r="AO89" s="351"/>
      <c r="AP89" s="361"/>
      <c r="AQ89" s="359"/>
      <c r="AR89" s="387"/>
      <c r="AS89" s="387"/>
      <c r="AT89" s="361"/>
      <c r="AU89" s="351"/>
      <c r="AV89" s="361"/>
    </row>
    <row r="90" spans="1:48" s="347" customFormat="1" ht="191.25" x14ac:dyDescent="0.2">
      <c r="A90" s="394" t="s">
        <v>2386</v>
      </c>
      <c r="B90" s="394" t="s">
        <v>2387</v>
      </c>
      <c r="C90" s="394" t="s">
        <v>2388</v>
      </c>
      <c r="D90" s="402" t="s">
        <v>1812</v>
      </c>
      <c r="E90" s="365" t="s">
        <v>2389</v>
      </c>
      <c r="F90" s="394" t="s">
        <v>2390</v>
      </c>
      <c r="G90" s="332" t="s">
        <v>2391</v>
      </c>
      <c r="H90" s="394" t="s">
        <v>1728</v>
      </c>
      <c r="I90" s="487" t="s">
        <v>1729</v>
      </c>
      <c r="J90" s="402" t="s">
        <v>1730</v>
      </c>
      <c r="K90" s="402" t="s">
        <v>1743</v>
      </c>
      <c r="L90" s="367" t="str">
        <f>VLOOKUP(J90,'[36]2. Anexos'!$B$35:$G$41,(HLOOKUP(K90,'[36]2. Anexos'!$C$35:$G$36,2,0)),0)</f>
        <v>Moderado</v>
      </c>
      <c r="M90" s="361" t="s">
        <v>2392</v>
      </c>
      <c r="N90" s="351" t="s">
        <v>1713</v>
      </c>
      <c r="O90" s="351" t="s">
        <v>1714</v>
      </c>
      <c r="P90" s="402" t="s">
        <v>1710</v>
      </c>
      <c r="Q90" s="402" t="s">
        <v>1743</v>
      </c>
      <c r="R90" s="367" t="str">
        <f>VLOOKUP(P90,'[36]2. Anexos'!$B$35:$G$41,(HLOOKUP(Q90,'[36]2. Anexos'!$C$35:$G$36,2,0)),0)</f>
        <v>Moderado</v>
      </c>
      <c r="S90" s="404" t="s">
        <v>1733</v>
      </c>
      <c r="T90" s="361" t="s">
        <v>2392</v>
      </c>
      <c r="U90" s="361" t="s">
        <v>2393</v>
      </c>
      <c r="V90" s="361" t="s">
        <v>2394</v>
      </c>
      <c r="W90" s="385">
        <v>1</v>
      </c>
      <c r="X90" s="358">
        <v>44985</v>
      </c>
      <c r="Y90" s="358">
        <v>44926</v>
      </c>
      <c r="Z90" s="372">
        <v>45030</v>
      </c>
      <c r="AA90" s="362">
        <f>53/53</f>
        <v>1</v>
      </c>
      <c r="AB90" s="361" t="s">
        <v>2395</v>
      </c>
      <c r="AC90" s="332" t="s">
        <v>1719</v>
      </c>
      <c r="AD90" s="361" t="s">
        <v>2396</v>
      </c>
      <c r="AE90" s="372">
        <v>45121</v>
      </c>
      <c r="AF90" s="362">
        <v>0.8</v>
      </c>
      <c r="AG90" s="362">
        <v>0.96</v>
      </c>
      <c r="AH90" s="349" t="s">
        <v>2397</v>
      </c>
      <c r="AI90" s="332" t="s">
        <v>1719</v>
      </c>
      <c r="AJ90" s="349" t="s">
        <v>2398</v>
      </c>
      <c r="AK90" s="359"/>
      <c r="AL90" s="387"/>
      <c r="AM90" s="387"/>
      <c r="AN90" s="361"/>
      <c r="AO90" s="332"/>
      <c r="AP90" s="361"/>
      <c r="AQ90" s="359"/>
      <c r="AR90" s="387"/>
      <c r="AS90" s="387"/>
      <c r="AT90" s="361"/>
      <c r="AU90" s="332"/>
      <c r="AV90" s="361"/>
    </row>
    <row r="91" spans="1:48" s="347" customFormat="1" ht="102" x14ac:dyDescent="0.2">
      <c r="A91" s="462"/>
      <c r="B91" s="462"/>
      <c r="C91" s="396"/>
      <c r="D91" s="408"/>
      <c r="E91" s="381"/>
      <c r="F91" s="396"/>
      <c r="G91" s="379"/>
      <c r="H91" s="396"/>
      <c r="I91" s="533"/>
      <c r="J91" s="408"/>
      <c r="K91" s="408"/>
      <c r="L91" s="383"/>
      <c r="M91" s="361" t="s">
        <v>2399</v>
      </c>
      <c r="N91" s="351" t="s">
        <v>1713</v>
      </c>
      <c r="O91" s="351" t="s">
        <v>1714</v>
      </c>
      <c r="P91" s="408"/>
      <c r="Q91" s="408"/>
      <c r="R91" s="383"/>
      <c r="S91" s="410"/>
      <c r="T91" s="361" t="s">
        <v>2399</v>
      </c>
      <c r="U91" s="361" t="s">
        <v>2400</v>
      </c>
      <c r="V91" s="361" t="s">
        <v>2401</v>
      </c>
      <c r="W91" s="385">
        <v>1</v>
      </c>
      <c r="X91" s="358">
        <v>44985</v>
      </c>
      <c r="Y91" s="358">
        <v>45016</v>
      </c>
      <c r="Z91" s="372">
        <v>45030</v>
      </c>
      <c r="AA91" s="362">
        <f>1/1</f>
        <v>1</v>
      </c>
      <c r="AB91" s="361" t="s">
        <v>2402</v>
      </c>
      <c r="AC91" s="379"/>
      <c r="AD91" s="361" t="s">
        <v>2396</v>
      </c>
      <c r="AE91" s="372">
        <v>45121</v>
      </c>
      <c r="AF91" s="362">
        <v>0</v>
      </c>
      <c r="AG91" s="362">
        <v>1</v>
      </c>
      <c r="AH91" s="349" t="s">
        <v>2403</v>
      </c>
      <c r="AI91" s="379"/>
      <c r="AJ91" s="349" t="s">
        <v>2398</v>
      </c>
      <c r="AK91" s="359"/>
      <c r="AL91" s="387"/>
      <c r="AM91" s="387"/>
      <c r="AN91" s="361"/>
      <c r="AO91" s="379"/>
      <c r="AP91" s="361"/>
      <c r="AQ91" s="359"/>
      <c r="AR91" s="387"/>
      <c r="AS91" s="387"/>
      <c r="AT91" s="361"/>
      <c r="AU91" s="379"/>
      <c r="AV91" s="361"/>
    </row>
    <row r="92" spans="1:48" s="347" customFormat="1" ht="165.75" x14ac:dyDescent="0.2">
      <c r="A92" s="396"/>
      <c r="B92" s="396"/>
      <c r="C92" s="361" t="s">
        <v>2404</v>
      </c>
      <c r="D92" s="351" t="s">
        <v>1812</v>
      </c>
      <c r="E92" s="397" t="s">
        <v>2405</v>
      </c>
      <c r="F92" s="361" t="s">
        <v>2406</v>
      </c>
      <c r="G92" s="351" t="s">
        <v>2407</v>
      </c>
      <c r="H92" s="361" t="s">
        <v>1728</v>
      </c>
      <c r="I92" s="399" t="s">
        <v>1729</v>
      </c>
      <c r="J92" s="395" t="s">
        <v>1710</v>
      </c>
      <c r="K92" s="395" t="s">
        <v>1731</v>
      </c>
      <c r="L92" s="338" t="str">
        <f>VLOOKUP(J92,'[36]2. Anexos'!$B$35:$G$41,(HLOOKUP(K92,'[36]2. Anexos'!$C$35:$G$36,2,0)),0)</f>
        <v>Moderado</v>
      </c>
      <c r="M92" s="361" t="s">
        <v>2408</v>
      </c>
      <c r="N92" s="351" t="s">
        <v>1713</v>
      </c>
      <c r="O92" s="351" t="s">
        <v>1714</v>
      </c>
      <c r="P92" s="395" t="s">
        <v>1710</v>
      </c>
      <c r="Q92" s="395" t="s">
        <v>1731</v>
      </c>
      <c r="R92" s="338" t="str">
        <f>VLOOKUP(P92,'[36]2. Anexos'!$B$35:$G$41,(HLOOKUP(Q92,'[36]2. Anexos'!$C$35:$G$36,2,0)),0)</f>
        <v>Moderado</v>
      </c>
      <c r="S92" s="499" t="s">
        <v>1733</v>
      </c>
      <c r="T92" s="361" t="s">
        <v>2408</v>
      </c>
      <c r="U92" s="361" t="s">
        <v>2393</v>
      </c>
      <c r="V92" s="361" t="s">
        <v>2409</v>
      </c>
      <c r="W92" s="385">
        <v>1</v>
      </c>
      <c r="X92" s="358">
        <v>45017</v>
      </c>
      <c r="Y92" s="358">
        <v>45230</v>
      </c>
      <c r="Z92" s="372">
        <v>45030</v>
      </c>
      <c r="AA92" s="362"/>
      <c r="AB92" s="361" t="s">
        <v>2410</v>
      </c>
      <c r="AC92" s="351" t="s">
        <v>1719</v>
      </c>
      <c r="AD92" s="361" t="s">
        <v>1833</v>
      </c>
      <c r="AE92" s="372">
        <v>45121</v>
      </c>
      <c r="AF92" s="362">
        <v>0.33</v>
      </c>
      <c r="AG92" s="362">
        <v>0.33</v>
      </c>
      <c r="AH92" s="349" t="s">
        <v>2411</v>
      </c>
      <c r="AI92" s="351" t="s">
        <v>1719</v>
      </c>
      <c r="AJ92" s="349" t="s">
        <v>2398</v>
      </c>
      <c r="AK92" s="359"/>
      <c r="AL92" s="387"/>
      <c r="AM92" s="387"/>
      <c r="AN92" s="361"/>
      <c r="AO92" s="351"/>
      <c r="AP92" s="361"/>
      <c r="AQ92" s="359"/>
      <c r="AR92" s="387"/>
      <c r="AS92" s="387"/>
      <c r="AT92" s="361"/>
      <c r="AU92" s="351"/>
      <c r="AV92" s="361"/>
    </row>
    <row r="93" spans="1:48" s="347" customFormat="1" ht="204" x14ac:dyDescent="0.2">
      <c r="A93" s="351" t="s">
        <v>39</v>
      </c>
      <c r="B93" s="361" t="s">
        <v>2412</v>
      </c>
      <c r="C93" s="356" t="s">
        <v>2413</v>
      </c>
      <c r="D93" s="351" t="s">
        <v>1704</v>
      </c>
      <c r="E93" s="397" t="s">
        <v>2414</v>
      </c>
      <c r="F93" s="361" t="s">
        <v>2415</v>
      </c>
      <c r="G93" s="361" t="s">
        <v>2416</v>
      </c>
      <c r="H93" s="351" t="s">
        <v>1728</v>
      </c>
      <c r="I93" s="352" t="s">
        <v>1729</v>
      </c>
      <c r="J93" s="351" t="s">
        <v>1710</v>
      </c>
      <c r="K93" s="351" t="s">
        <v>1743</v>
      </c>
      <c r="L93" s="338" t="str">
        <f>VLOOKUP(J93,'[37]2. Anexos'!$B$35:$G$41,(HLOOKUP(K93,'[37]2. Anexos'!$C$35:$G$36,2,0)),0)</f>
        <v>Moderado</v>
      </c>
      <c r="M93" s="349" t="s">
        <v>2417</v>
      </c>
      <c r="N93" s="351" t="s">
        <v>1713</v>
      </c>
      <c r="O93" s="351" t="s">
        <v>1714</v>
      </c>
      <c r="P93" s="351" t="s">
        <v>1710</v>
      </c>
      <c r="Q93" s="351" t="s">
        <v>1743</v>
      </c>
      <c r="R93" s="338" t="str">
        <f>VLOOKUP(P93,'[37]2. Anexos'!$B$35:$G$41,(HLOOKUP(Q93,'[37]2. Anexos'!$C$35:$G$36,2,0)),0)</f>
        <v>Moderado</v>
      </c>
      <c r="S93" s="354" t="s">
        <v>1733</v>
      </c>
      <c r="T93" s="349" t="s">
        <v>2417</v>
      </c>
      <c r="U93" s="356" t="s">
        <v>2418</v>
      </c>
      <c r="V93" s="351" t="s">
        <v>2419</v>
      </c>
      <c r="W93" s="385">
        <v>1</v>
      </c>
      <c r="X93" s="422">
        <v>44985</v>
      </c>
      <c r="Y93" s="422">
        <v>45291</v>
      </c>
      <c r="Z93" s="359">
        <v>45019</v>
      </c>
      <c r="AA93" s="362">
        <v>0.25</v>
      </c>
      <c r="AB93" s="349" t="s">
        <v>2420</v>
      </c>
      <c r="AC93" s="351" t="s">
        <v>1719</v>
      </c>
      <c r="AD93" s="361" t="s">
        <v>2421</v>
      </c>
      <c r="AE93" s="359">
        <v>45117</v>
      </c>
      <c r="AF93" s="362">
        <v>0.25</v>
      </c>
      <c r="AG93" s="362">
        <v>0.5</v>
      </c>
      <c r="AH93" s="349" t="s">
        <v>2422</v>
      </c>
      <c r="AI93" s="351" t="s">
        <v>1719</v>
      </c>
      <c r="AJ93" s="361" t="s">
        <v>2423</v>
      </c>
      <c r="AK93" s="359"/>
      <c r="AL93" s="387"/>
      <c r="AM93" s="387"/>
      <c r="AN93" s="361"/>
      <c r="AO93" s="351"/>
      <c r="AP93" s="361"/>
      <c r="AQ93" s="359"/>
      <c r="AR93" s="387"/>
      <c r="AS93" s="387"/>
      <c r="AT93" s="361"/>
      <c r="AU93" s="351"/>
      <c r="AV93" s="361"/>
    </row>
    <row r="94" spans="1:48" s="347" customFormat="1" ht="178.5" x14ac:dyDescent="0.2">
      <c r="A94" s="332" t="s">
        <v>2424</v>
      </c>
      <c r="B94" s="332" t="s">
        <v>2425</v>
      </c>
      <c r="C94" s="413" t="s">
        <v>2426</v>
      </c>
      <c r="D94" s="351" t="s">
        <v>2427</v>
      </c>
      <c r="E94" s="351" t="s">
        <v>2428</v>
      </c>
      <c r="F94" s="361" t="s">
        <v>2429</v>
      </c>
      <c r="G94" s="351" t="s">
        <v>2430</v>
      </c>
      <c r="H94" s="361" t="s">
        <v>1728</v>
      </c>
      <c r="I94" s="399" t="s">
        <v>1742</v>
      </c>
      <c r="J94" s="361" t="s">
        <v>1899</v>
      </c>
      <c r="K94" s="361" t="s">
        <v>1743</v>
      </c>
      <c r="L94" s="338" t="str">
        <f>VLOOKUP(J94,'[38]2. Anexos'!$B$35:$G$41,(HLOOKUP(K94,'[38]2. Anexos'!$C$35:$G$36,2,0)),0)</f>
        <v>Alto</v>
      </c>
      <c r="M94" s="430" t="s">
        <v>2431</v>
      </c>
      <c r="N94" s="351" t="s">
        <v>1713</v>
      </c>
      <c r="O94" s="351" t="s">
        <v>1714</v>
      </c>
      <c r="P94" s="361" t="s">
        <v>1730</v>
      </c>
      <c r="Q94" s="361" t="s">
        <v>1743</v>
      </c>
      <c r="R94" s="338" t="str">
        <f>VLOOKUP(P94,'[38]2. Anexos'!$B$35:$G$41,(HLOOKUP(Q94,'[38]2. Anexos'!$C$35:$G$36,2,0)),0)</f>
        <v>Moderado</v>
      </c>
      <c r="S94" s="354" t="s">
        <v>1733</v>
      </c>
      <c r="T94" s="430" t="s">
        <v>2431</v>
      </c>
      <c r="U94" s="351" t="s">
        <v>2432</v>
      </c>
      <c r="V94" s="351" t="s">
        <v>2433</v>
      </c>
      <c r="W94" s="385">
        <v>1</v>
      </c>
      <c r="X94" s="358">
        <v>44999</v>
      </c>
      <c r="Y94" s="358">
        <v>45291</v>
      </c>
      <c r="Z94" s="372">
        <v>45016</v>
      </c>
      <c r="AA94" s="362">
        <v>1</v>
      </c>
      <c r="AB94" s="363" t="s">
        <v>2434</v>
      </c>
      <c r="AC94" s="351" t="s">
        <v>1719</v>
      </c>
      <c r="AD94" s="361" t="s">
        <v>2435</v>
      </c>
      <c r="AE94" s="372">
        <v>45107</v>
      </c>
      <c r="AF94" s="362">
        <v>1</v>
      </c>
      <c r="AG94" s="362">
        <v>1</v>
      </c>
      <c r="AH94" s="363" t="s">
        <v>2436</v>
      </c>
      <c r="AI94" s="351" t="s">
        <v>1719</v>
      </c>
      <c r="AJ94" s="361" t="s">
        <v>2437</v>
      </c>
      <c r="AK94" s="359"/>
      <c r="AL94" s="387"/>
      <c r="AM94" s="387"/>
      <c r="AN94" s="363"/>
      <c r="AO94" s="351"/>
      <c r="AP94" s="361"/>
      <c r="AQ94" s="359"/>
      <c r="AR94" s="362"/>
      <c r="AS94" s="362"/>
      <c r="AT94" s="363"/>
      <c r="AU94" s="351"/>
      <c r="AV94" s="361"/>
    </row>
    <row r="95" spans="1:48" s="347" customFormat="1" ht="178.5" x14ac:dyDescent="0.2">
      <c r="A95" s="348"/>
      <c r="B95" s="348"/>
      <c r="C95" s="427" t="s">
        <v>2438</v>
      </c>
      <c r="D95" s="416" t="s">
        <v>2427</v>
      </c>
      <c r="E95" s="416" t="s">
        <v>2439</v>
      </c>
      <c r="F95" s="402" t="s">
        <v>2440</v>
      </c>
      <c r="G95" s="332" t="s">
        <v>2441</v>
      </c>
      <c r="H95" s="427" t="s">
        <v>1728</v>
      </c>
      <c r="I95" s="403" t="s">
        <v>1742</v>
      </c>
      <c r="J95" s="402" t="s">
        <v>1710</v>
      </c>
      <c r="K95" s="402" t="s">
        <v>1711</v>
      </c>
      <c r="L95" s="367" t="str">
        <f>VLOOKUP(J95,'[38]2. Anexos'!$B$35:$G$41,(HLOOKUP(K95,'[38]2. Anexos'!$C$35:$G$36,2,0)),0)</f>
        <v>Alto</v>
      </c>
      <c r="M95" s="430" t="s">
        <v>2442</v>
      </c>
      <c r="N95" s="451" t="s">
        <v>1713</v>
      </c>
      <c r="O95" s="451" t="s">
        <v>1714</v>
      </c>
      <c r="P95" s="416" t="s">
        <v>1757</v>
      </c>
      <c r="Q95" s="416" t="s">
        <v>1711</v>
      </c>
      <c r="R95" s="367" t="str">
        <f>VLOOKUP(P95,'[38]2. Anexos'!$B$35:$G$41,(HLOOKUP(Q95,'[38]2. Anexos'!$C$35:$G$36,2,0)),0)</f>
        <v>Alto</v>
      </c>
      <c r="S95" s="368" t="s">
        <v>1733</v>
      </c>
      <c r="T95" s="430" t="s">
        <v>2442</v>
      </c>
      <c r="U95" s="351" t="s">
        <v>2443</v>
      </c>
      <c r="V95" s="351" t="s">
        <v>2444</v>
      </c>
      <c r="W95" s="362">
        <v>1</v>
      </c>
      <c r="X95" s="358">
        <v>44999</v>
      </c>
      <c r="Y95" s="358">
        <v>45291</v>
      </c>
      <c r="Z95" s="372">
        <v>45016</v>
      </c>
      <c r="AA95" s="362">
        <f>+(7/7)*1</f>
        <v>1</v>
      </c>
      <c r="AB95" s="363" t="s">
        <v>2445</v>
      </c>
      <c r="AC95" s="332" t="s">
        <v>1719</v>
      </c>
      <c r="AD95" s="361" t="s">
        <v>2435</v>
      </c>
      <c r="AE95" s="372">
        <v>45107</v>
      </c>
      <c r="AF95" s="362">
        <v>1</v>
      </c>
      <c r="AG95" s="362">
        <v>1</v>
      </c>
      <c r="AH95" s="363" t="s">
        <v>2446</v>
      </c>
      <c r="AI95" s="332" t="s">
        <v>1719</v>
      </c>
      <c r="AJ95" s="361" t="s">
        <v>2437</v>
      </c>
      <c r="AK95" s="359"/>
      <c r="AL95" s="387"/>
      <c r="AM95" s="387"/>
      <c r="AN95" s="363"/>
      <c r="AO95" s="332"/>
      <c r="AP95" s="361"/>
      <c r="AQ95" s="359"/>
      <c r="AR95" s="362"/>
      <c r="AS95" s="362"/>
      <c r="AT95" s="363"/>
      <c r="AU95" s="351"/>
      <c r="AV95" s="361"/>
    </row>
    <row r="96" spans="1:48" s="347" customFormat="1" ht="140.25" x14ac:dyDescent="0.2">
      <c r="A96" s="348"/>
      <c r="B96" s="348"/>
      <c r="C96" s="481"/>
      <c r="D96" s="417"/>
      <c r="E96" s="417"/>
      <c r="F96" s="434"/>
      <c r="G96" s="348"/>
      <c r="H96" s="481"/>
      <c r="I96" s="436"/>
      <c r="J96" s="434"/>
      <c r="K96" s="434"/>
      <c r="L96" s="376"/>
      <c r="M96" s="430" t="s">
        <v>2447</v>
      </c>
      <c r="N96" s="451" t="s">
        <v>1713</v>
      </c>
      <c r="O96" s="451" t="s">
        <v>1714</v>
      </c>
      <c r="P96" s="417"/>
      <c r="Q96" s="417"/>
      <c r="R96" s="376"/>
      <c r="S96" s="377"/>
      <c r="T96" s="430" t="s">
        <v>2448</v>
      </c>
      <c r="U96" s="351" t="s">
        <v>2443</v>
      </c>
      <c r="V96" s="351" t="s">
        <v>2449</v>
      </c>
      <c r="W96" s="362">
        <v>1</v>
      </c>
      <c r="X96" s="358">
        <v>44999</v>
      </c>
      <c r="Y96" s="358">
        <v>45291</v>
      </c>
      <c r="Z96" s="372">
        <v>45016</v>
      </c>
      <c r="AA96" s="362">
        <f>+(3/3)*1</f>
        <v>1</v>
      </c>
      <c r="AB96" s="361" t="s">
        <v>2450</v>
      </c>
      <c r="AC96" s="348"/>
      <c r="AD96" s="361" t="s">
        <v>2435</v>
      </c>
      <c r="AE96" s="372">
        <v>45107</v>
      </c>
      <c r="AF96" s="362">
        <v>1</v>
      </c>
      <c r="AG96" s="362">
        <v>1</v>
      </c>
      <c r="AH96" s="363" t="s">
        <v>2451</v>
      </c>
      <c r="AI96" s="348"/>
      <c r="AJ96" s="361" t="s">
        <v>2437</v>
      </c>
      <c r="AK96" s="359"/>
      <c r="AL96" s="387"/>
      <c r="AM96" s="387"/>
      <c r="AN96" s="363"/>
      <c r="AO96" s="348"/>
      <c r="AP96" s="361"/>
      <c r="AQ96" s="359"/>
      <c r="AR96" s="362"/>
      <c r="AS96" s="362"/>
      <c r="AT96" s="363"/>
      <c r="AU96" s="351"/>
      <c r="AV96" s="361"/>
    </row>
    <row r="97" spans="1:48" s="347" customFormat="1" ht="127.5" x14ac:dyDescent="0.2">
      <c r="A97" s="379"/>
      <c r="B97" s="379"/>
      <c r="C97" s="435"/>
      <c r="D97" s="418"/>
      <c r="E97" s="418"/>
      <c r="F97" s="408"/>
      <c r="G97" s="379"/>
      <c r="H97" s="435"/>
      <c r="I97" s="409"/>
      <c r="J97" s="408"/>
      <c r="K97" s="408"/>
      <c r="L97" s="383"/>
      <c r="M97" s="430" t="s">
        <v>2452</v>
      </c>
      <c r="N97" s="455" t="s">
        <v>1713</v>
      </c>
      <c r="O97" s="455" t="s">
        <v>1714</v>
      </c>
      <c r="P97" s="418"/>
      <c r="Q97" s="418"/>
      <c r="R97" s="383"/>
      <c r="S97" s="384"/>
      <c r="T97" s="430" t="s">
        <v>2452</v>
      </c>
      <c r="U97" s="351" t="s">
        <v>2443</v>
      </c>
      <c r="V97" s="351" t="s">
        <v>2453</v>
      </c>
      <c r="W97" s="385">
        <v>1</v>
      </c>
      <c r="X97" s="358">
        <v>44999</v>
      </c>
      <c r="Y97" s="358">
        <v>45291</v>
      </c>
      <c r="Z97" s="372">
        <v>45016</v>
      </c>
      <c r="AA97" s="362">
        <v>1</v>
      </c>
      <c r="AB97" s="361" t="s">
        <v>2454</v>
      </c>
      <c r="AC97" s="379"/>
      <c r="AD97" s="361" t="s">
        <v>2435</v>
      </c>
      <c r="AE97" s="372">
        <v>45107</v>
      </c>
      <c r="AF97" s="362">
        <v>1</v>
      </c>
      <c r="AG97" s="362">
        <v>1</v>
      </c>
      <c r="AH97" s="363" t="s">
        <v>2455</v>
      </c>
      <c r="AI97" s="379"/>
      <c r="AJ97" s="361" t="s">
        <v>2437</v>
      </c>
      <c r="AK97" s="359"/>
      <c r="AL97" s="387"/>
      <c r="AM97" s="387"/>
      <c r="AN97" s="363"/>
      <c r="AO97" s="379"/>
      <c r="AP97" s="361"/>
      <c r="AQ97" s="359"/>
      <c r="AR97" s="362"/>
      <c r="AS97" s="362"/>
      <c r="AT97" s="363"/>
      <c r="AU97" s="351"/>
      <c r="AV97" s="361"/>
    </row>
  </sheetData>
  <sheetProtection formatCells="0" formatColumns="0" formatRows="0" insertColumns="0" insertRows="0" insertHyperlinks="0" deleteColumns="0" deleteRows="0" sort="0" autoFilter="0" pivotTables="0"/>
  <mergeCells count="478">
    <mergeCell ref="R95:R97"/>
    <mergeCell ref="S95:S97"/>
    <mergeCell ref="AC95:AC97"/>
    <mergeCell ref="AI95:AI97"/>
    <mergeCell ref="AO95:AO97"/>
    <mergeCell ref="I95:I97"/>
    <mergeCell ref="J95:J97"/>
    <mergeCell ref="K95:K97"/>
    <mergeCell ref="L95:L97"/>
    <mergeCell ref="P95:P97"/>
    <mergeCell ref="Q95:Q97"/>
    <mergeCell ref="AO90:AO91"/>
    <mergeCell ref="AU90:AU91"/>
    <mergeCell ref="A94:A97"/>
    <mergeCell ref="B94:B97"/>
    <mergeCell ref="C95:C97"/>
    <mergeCell ref="D95:D97"/>
    <mergeCell ref="E95:E97"/>
    <mergeCell ref="F95:F97"/>
    <mergeCell ref="G95:G97"/>
    <mergeCell ref="H95:H97"/>
    <mergeCell ref="P90:P91"/>
    <mergeCell ref="Q90:Q91"/>
    <mergeCell ref="R90:R91"/>
    <mergeCell ref="S90:S91"/>
    <mergeCell ref="AC90:AC91"/>
    <mergeCell ref="AI90:AI91"/>
    <mergeCell ref="G90:G91"/>
    <mergeCell ref="H90:H91"/>
    <mergeCell ref="I90:I91"/>
    <mergeCell ref="J90:J91"/>
    <mergeCell ref="K90:K91"/>
    <mergeCell ref="L90:L91"/>
    <mergeCell ref="AC84:AC86"/>
    <mergeCell ref="AI84:AI86"/>
    <mergeCell ref="A88:A89"/>
    <mergeCell ref="B88:B89"/>
    <mergeCell ref="A90:A92"/>
    <mergeCell ref="B90:B92"/>
    <mergeCell ref="C90:C91"/>
    <mergeCell ref="D90:D91"/>
    <mergeCell ref="E90:E91"/>
    <mergeCell ref="F90:F91"/>
    <mergeCell ref="N84:N86"/>
    <mergeCell ref="O84:O86"/>
    <mergeCell ref="P84:P86"/>
    <mergeCell ref="Q84:Q86"/>
    <mergeCell ref="R84:R86"/>
    <mergeCell ref="S84:S86"/>
    <mergeCell ref="G84:G86"/>
    <mergeCell ref="H84:H86"/>
    <mergeCell ref="I84:I86"/>
    <mergeCell ref="J84:J86"/>
    <mergeCell ref="K84:K86"/>
    <mergeCell ref="L84:L86"/>
    <mergeCell ref="F82:F83"/>
    <mergeCell ref="A84:A87"/>
    <mergeCell ref="B84:B87"/>
    <mergeCell ref="C84:C86"/>
    <mergeCell ref="D84:D86"/>
    <mergeCell ref="E84:E86"/>
    <mergeCell ref="P81:P83"/>
    <mergeCell ref="Q81:Q83"/>
    <mergeCell ref="R81:R83"/>
    <mergeCell ref="S81:S83"/>
    <mergeCell ref="AC81:AC83"/>
    <mergeCell ref="AI81:AI83"/>
    <mergeCell ref="I81:I83"/>
    <mergeCell ref="J81:J83"/>
    <mergeCell ref="K81:K83"/>
    <mergeCell ref="L81:L83"/>
    <mergeCell ref="N81:N83"/>
    <mergeCell ref="O81:O83"/>
    <mergeCell ref="AI78:AI79"/>
    <mergeCell ref="AO78:AO79"/>
    <mergeCell ref="AU78:AU79"/>
    <mergeCell ref="A81:A83"/>
    <mergeCell ref="B81:B83"/>
    <mergeCell ref="C81:C83"/>
    <mergeCell ref="D81:D83"/>
    <mergeCell ref="E81:E83"/>
    <mergeCell ref="G81:G83"/>
    <mergeCell ref="H81:H83"/>
    <mergeCell ref="L78:L79"/>
    <mergeCell ref="P78:P79"/>
    <mergeCell ref="Q78:Q79"/>
    <mergeCell ref="R78:R79"/>
    <mergeCell ref="S78:S79"/>
    <mergeCell ref="AC78:AC79"/>
    <mergeCell ref="AU76:AU77"/>
    <mergeCell ref="C78:C79"/>
    <mergeCell ref="D78:D79"/>
    <mergeCell ref="E78:E79"/>
    <mergeCell ref="F78:F79"/>
    <mergeCell ref="G78:G79"/>
    <mergeCell ref="H78:H79"/>
    <mergeCell ref="I78:I79"/>
    <mergeCell ref="J78:J79"/>
    <mergeCell ref="K78:K79"/>
    <mergeCell ref="Q76:Q77"/>
    <mergeCell ref="R76:R77"/>
    <mergeCell ref="S76:S77"/>
    <mergeCell ref="AC76:AC77"/>
    <mergeCell ref="AI76:AI77"/>
    <mergeCell ref="AO76:AO77"/>
    <mergeCell ref="H76:H77"/>
    <mergeCell ref="I76:I77"/>
    <mergeCell ref="J76:J77"/>
    <mergeCell ref="K76:K77"/>
    <mergeCell ref="L76:L77"/>
    <mergeCell ref="P76:P77"/>
    <mergeCell ref="S73:S75"/>
    <mergeCell ref="AC73:AC75"/>
    <mergeCell ref="AI73:AI75"/>
    <mergeCell ref="AO73:AO75"/>
    <mergeCell ref="AU73:AU75"/>
    <mergeCell ref="C76:C77"/>
    <mergeCell ref="D76:D77"/>
    <mergeCell ref="E76:E77"/>
    <mergeCell ref="F76:F77"/>
    <mergeCell ref="G76:G77"/>
    <mergeCell ref="J73:J75"/>
    <mergeCell ref="K73:K75"/>
    <mergeCell ref="L73:L75"/>
    <mergeCell ref="P73:P75"/>
    <mergeCell ref="Q73:Q75"/>
    <mergeCell ref="R73:R75"/>
    <mergeCell ref="AI70:AI72"/>
    <mergeCell ref="AO70:AO72"/>
    <mergeCell ref="AU70:AU72"/>
    <mergeCell ref="C73:C75"/>
    <mergeCell ref="D73:D75"/>
    <mergeCell ref="E73:E75"/>
    <mergeCell ref="F73:F75"/>
    <mergeCell ref="G73:G75"/>
    <mergeCell ref="H73:H75"/>
    <mergeCell ref="I73:I75"/>
    <mergeCell ref="L70:L72"/>
    <mergeCell ref="P70:P72"/>
    <mergeCell ref="Q70:Q72"/>
    <mergeCell ref="R70:R72"/>
    <mergeCell ref="S70:S72"/>
    <mergeCell ref="AC70:AC72"/>
    <mergeCell ref="AU68:AU69"/>
    <mergeCell ref="C70:C72"/>
    <mergeCell ref="D70:D72"/>
    <mergeCell ref="E70:E72"/>
    <mergeCell ref="F70:F72"/>
    <mergeCell ref="G70:G72"/>
    <mergeCell ref="H70:H72"/>
    <mergeCell ref="I70:I72"/>
    <mergeCell ref="J70:J72"/>
    <mergeCell ref="K70:K72"/>
    <mergeCell ref="Q68:Q69"/>
    <mergeCell ref="R68:R69"/>
    <mergeCell ref="S68:S69"/>
    <mergeCell ref="AC68:AC69"/>
    <mergeCell ref="AI68:AI69"/>
    <mergeCell ref="AO68:AO69"/>
    <mergeCell ref="H68:H69"/>
    <mergeCell ref="I68:I69"/>
    <mergeCell ref="J68:J69"/>
    <mergeCell ref="K68:K69"/>
    <mergeCell ref="L68:L69"/>
    <mergeCell ref="P68:P69"/>
    <mergeCell ref="S66:S67"/>
    <mergeCell ref="AC66:AC67"/>
    <mergeCell ref="AI66:AI67"/>
    <mergeCell ref="AO66:AO67"/>
    <mergeCell ref="AU66:AU67"/>
    <mergeCell ref="C68:C69"/>
    <mergeCell ref="D68:D69"/>
    <mergeCell ref="E68:E69"/>
    <mergeCell ref="F68:F69"/>
    <mergeCell ref="G68:G69"/>
    <mergeCell ref="J66:J67"/>
    <mergeCell ref="K66:K67"/>
    <mergeCell ref="L66:L67"/>
    <mergeCell ref="P66:P67"/>
    <mergeCell ref="Q66:Q67"/>
    <mergeCell ref="R66:R67"/>
    <mergeCell ref="AI64:AI65"/>
    <mergeCell ref="A66:A80"/>
    <mergeCell ref="B66:B80"/>
    <mergeCell ref="C66:C67"/>
    <mergeCell ref="D66:D67"/>
    <mergeCell ref="E66:E67"/>
    <mergeCell ref="F66:F67"/>
    <mergeCell ref="G66:G67"/>
    <mergeCell ref="H66:H67"/>
    <mergeCell ref="I66:I67"/>
    <mergeCell ref="O64:O65"/>
    <mergeCell ref="P64:P65"/>
    <mergeCell ref="Q64:Q65"/>
    <mergeCell ref="R64:R65"/>
    <mergeCell ref="S64:S65"/>
    <mergeCell ref="AC64:AC65"/>
    <mergeCell ref="H64:H65"/>
    <mergeCell ref="I64:I65"/>
    <mergeCell ref="J64:J65"/>
    <mergeCell ref="K64:K65"/>
    <mergeCell ref="L64:L65"/>
    <mergeCell ref="N64:N65"/>
    <mergeCell ref="S58:S60"/>
    <mergeCell ref="AC58:AC60"/>
    <mergeCell ref="AI58:AI60"/>
    <mergeCell ref="F59:F60"/>
    <mergeCell ref="A62:A65"/>
    <mergeCell ref="B62:B65"/>
    <mergeCell ref="C64:C65"/>
    <mergeCell ref="D64:D65"/>
    <mergeCell ref="E64:E65"/>
    <mergeCell ref="G64:G65"/>
    <mergeCell ref="J58:J60"/>
    <mergeCell ref="K58:K60"/>
    <mergeCell ref="L58:L60"/>
    <mergeCell ref="P58:P60"/>
    <mergeCell ref="Q58:Q60"/>
    <mergeCell ref="R58:R60"/>
    <mergeCell ref="AC55:AC56"/>
    <mergeCell ref="AI55:AI56"/>
    <mergeCell ref="A58:A61"/>
    <mergeCell ref="B58:B61"/>
    <mergeCell ref="C58:C60"/>
    <mergeCell ref="D58:D60"/>
    <mergeCell ref="E58:E60"/>
    <mergeCell ref="G58:G60"/>
    <mergeCell ref="H58:H60"/>
    <mergeCell ref="I58:I60"/>
    <mergeCell ref="K55:K56"/>
    <mergeCell ref="L55:L56"/>
    <mergeCell ref="P55:P56"/>
    <mergeCell ref="Q55:Q56"/>
    <mergeCell ref="R55:R56"/>
    <mergeCell ref="S55:S56"/>
    <mergeCell ref="S50:S54"/>
    <mergeCell ref="AC50:AC54"/>
    <mergeCell ref="AI50:AI54"/>
    <mergeCell ref="C55:C56"/>
    <mergeCell ref="D55:D56"/>
    <mergeCell ref="E55:E56"/>
    <mergeCell ref="G55:G56"/>
    <mergeCell ref="H55:H56"/>
    <mergeCell ref="I55:I56"/>
    <mergeCell ref="J55:J56"/>
    <mergeCell ref="J50:J54"/>
    <mergeCell ref="K50:K54"/>
    <mergeCell ref="L50:L54"/>
    <mergeCell ref="P50:P54"/>
    <mergeCell ref="Q50:Q54"/>
    <mergeCell ref="R50:R54"/>
    <mergeCell ref="AN46:AN48"/>
    <mergeCell ref="F48:F49"/>
    <mergeCell ref="A50:A57"/>
    <mergeCell ref="B50:B57"/>
    <mergeCell ref="C50:C54"/>
    <mergeCell ref="D50:D54"/>
    <mergeCell ref="E50:E54"/>
    <mergeCell ref="G50:G54"/>
    <mergeCell ref="H50:H54"/>
    <mergeCell ref="I50:I54"/>
    <mergeCell ref="P46:P49"/>
    <mergeCell ref="Q46:Q49"/>
    <mergeCell ref="R46:R49"/>
    <mergeCell ref="S46:S49"/>
    <mergeCell ref="AC46:AC49"/>
    <mergeCell ref="AI46:AI49"/>
    <mergeCell ref="AU44:AU45"/>
    <mergeCell ref="C46:C49"/>
    <mergeCell ref="D46:D49"/>
    <mergeCell ref="E46:E49"/>
    <mergeCell ref="G46:G49"/>
    <mergeCell ref="H46:H49"/>
    <mergeCell ref="I46:I49"/>
    <mergeCell ref="J46:J49"/>
    <mergeCell ref="K46:K49"/>
    <mergeCell ref="L46:L49"/>
    <mergeCell ref="Q44:Q45"/>
    <mergeCell ref="R44:R45"/>
    <mergeCell ref="S44:S45"/>
    <mergeCell ref="AC44:AC45"/>
    <mergeCell ref="AI44:AI45"/>
    <mergeCell ref="AO44:AO45"/>
    <mergeCell ref="H44:H45"/>
    <mergeCell ref="I44:I45"/>
    <mergeCell ref="J44:J45"/>
    <mergeCell ref="K44:K45"/>
    <mergeCell ref="L44:L45"/>
    <mergeCell ref="P44:P45"/>
    <mergeCell ref="A44:A49"/>
    <mergeCell ref="B44:B49"/>
    <mergeCell ref="C44:C45"/>
    <mergeCell ref="D44:D45"/>
    <mergeCell ref="E44:E45"/>
    <mergeCell ref="G44:G45"/>
    <mergeCell ref="P41:P43"/>
    <mergeCell ref="Q41:Q43"/>
    <mergeCell ref="R41:R43"/>
    <mergeCell ref="S41:S43"/>
    <mergeCell ref="AC41:AC43"/>
    <mergeCell ref="AI41:AI43"/>
    <mergeCell ref="G41:G43"/>
    <mergeCell ref="H41:H43"/>
    <mergeCell ref="I41:I43"/>
    <mergeCell ref="J41:J43"/>
    <mergeCell ref="K41:K43"/>
    <mergeCell ref="L41:L43"/>
    <mergeCell ref="R37:R38"/>
    <mergeCell ref="S37:S38"/>
    <mergeCell ref="AC37:AC38"/>
    <mergeCell ref="AI37:AI38"/>
    <mergeCell ref="A39:A43"/>
    <mergeCell ref="B39:B43"/>
    <mergeCell ref="C41:C43"/>
    <mergeCell ref="D41:D43"/>
    <mergeCell ref="E41:E43"/>
    <mergeCell ref="F41:F42"/>
    <mergeCell ref="I37:I38"/>
    <mergeCell ref="J37:J38"/>
    <mergeCell ref="K37:K38"/>
    <mergeCell ref="L37:L38"/>
    <mergeCell ref="P37:P38"/>
    <mergeCell ref="Q37:Q38"/>
    <mergeCell ref="C37:C38"/>
    <mergeCell ref="D37:D38"/>
    <mergeCell ref="E37:E38"/>
    <mergeCell ref="F37:F38"/>
    <mergeCell ref="G37:G38"/>
    <mergeCell ref="H37:H38"/>
    <mergeCell ref="R35:R36"/>
    <mergeCell ref="S35:S36"/>
    <mergeCell ref="AC35:AC36"/>
    <mergeCell ref="AI35:AI36"/>
    <mergeCell ref="AO35:AO36"/>
    <mergeCell ref="AU35:AU36"/>
    <mergeCell ref="I35:I36"/>
    <mergeCell ref="J35:J36"/>
    <mergeCell ref="K35:K36"/>
    <mergeCell ref="L35:L36"/>
    <mergeCell ref="P35:P36"/>
    <mergeCell ref="Q35:Q36"/>
    <mergeCell ref="AC30:AC34"/>
    <mergeCell ref="AI30:AI34"/>
    <mergeCell ref="A35:A38"/>
    <mergeCell ref="B35:B38"/>
    <mergeCell ref="C35:C36"/>
    <mergeCell ref="D35:D36"/>
    <mergeCell ref="E35:E36"/>
    <mergeCell ref="F35:F36"/>
    <mergeCell ref="G35:G36"/>
    <mergeCell ref="H35:H36"/>
    <mergeCell ref="K30:K34"/>
    <mergeCell ref="L30:L34"/>
    <mergeCell ref="P30:P34"/>
    <mergeCell ref="Q30:Q34"/>
    <mergeCell ref="R30:R34"/>
    <mergeCell ref="S30:S34"/>
    <mergeCell ref="S28:S29"/>
    <mergeCell ref="AC28:AC29"/>
    <mergeCell ref="AI28:AI29"/>
    <mergeCell ref="C30:C34"/>
    <mergeCell ref="D30:D34"/>
    <mergeCell ref="E30:E34"/>
    <mergeCell ref="G30:G34"/>
    <mergeCell ref="H30:H34"/>
    <mergeCell ref="I30:I34"/>
    <mergeCell ref="J30:J34"/>
    <mergeCell ref="J28:J29"/>
    <mergeCell ref="K28:K29"/>
    <mergeCell ref="L28:L29"/>
    <mergeCell ref="P28:P29"/>
    <mergeCell ref="Q28:Q29"/>
    <mergeCell ref="R28:R29"/>
    <mergeCell ref="R25:R27"/>
    <mergeCell ref="S25:S27"/>
    <mergeCell ref="AC25:AC27"/>
    <mergeCell ref="AI25:AI27"/>
    <mergeCell ref="C28:C29"/>
    <mergeCell ref="D28:D29"/>
    <mergeCell ref="E28:E29"/>
    <mergeCell ref="G28:G29"/>
    <mergeCell ref="H28:H29"/>
    <mergeCell ref="I28:I29"/>
    <mergeCell ref="I25:I27"/>
    <mergeCell ref="J25:J27"/>
    <mergeCell ref="K25:K27"/>
    <mergeCell ref="L25:L27"/>
    <mergeCell ref="P25:P27"/>
    <mergeCell ref="Q25:Q27"/>
    <mergeCell ref="S22:S23"/>
    <mergeCell ref="AI22:AI23"/>
    <mergeCell ref="A25:A34"/>
    <mergeCell ref="B25:B34"/>
    <mergeCell ref="C25:C27"/>
    <mergeCell ref="D25:D27"/>
    <mergeCell ref="E25:E27"/>
    <mergeCell ref="F25:F27"/>
    <mergeCell ref="G25:G27"/>
    <mergeCell ref="H25:H27"/>
    <mergeCell ref="J22:J23"/>
    <mergeCell ref="K22:K23"/>
    <mergeCell ref="L22:L23"/>
    <mergeCell ref="P22:P23"/>
    <mergeCell ref="Q22:Q23"/>
    <mergeCell ref="R22:R23"/>
    <mergeCell ref="AI19:AI20"/>
    <mergeCell ref="A22:A23"/>
    <mergeCell ref="B22:B23"/>
    <mergeCell ref="C22:C23"/>
    <mergeCell ref="D22:D23"/>
    <mergeCell ref="E22:E23"/>
    <mergeCell ref="F22:F23"/>
    <mergeCell ref="G22:G23"/>
    <mergeCell ref="H22:H23"/>
    <mergeCell ref="I22:I23"/>
    <mergeCell ref="O19:O20"/>
    <mergeCell ref="P19:P20"/>
    <mergeCell ref="Q19:Q20"/>
    <mergeCell ref="R19:R20"/>
    <mergeCell ref="S19:S20"/>
    <mergeCell ref="AC19:AC20"/>
    <mergeCell ref="H19:H20"/>
    <mergeCell ref="I19:I20"/>
    <mergeCell ref="J19:J20"/>
    <mergeCell ref="K19:K20"/>
    <mergeCell ref="L19:L20"/>
    <mergeCell ref="N19:N20"/>
    <mergeCell ref="R14:R17"/>
    <mergeCell ref="S14:S17"/>
    <mergeCell ref="AC14:AC17"/>
    <mergeCell ref="AI14:AI17"/>
    <mergeCell ref="A18:A20"/>
    <mergeCell ref="B18:B20"/>
    <mergeCell ref="C19:C20"/>
    <mergeCell ref="D19:D20"/>
    <mergeCell ref="E19:E20"/>
    <mergeCell ref="G19:G20"/>
    <mergeCell ref="I14:I17"/>
    <mergeCell ref="J14:J17"/>
    <mergeCell ref="K14:K17"/>
    <mergeCell ref="L14:L17"/>
    <mergeCell ref="P14:P17"/>
    <mergeCell ref="Q14:Q17"/>
    <mergeCell ref="AK9:AP9"/>
    <mergeCell ref="AQ9:AV9"/>
    <mergeCell ref="A11:A17"/>
    <mergeCell ref="B11:B17"/>
    <mergeCell ref="C14:C17"/>
    <mergeCell ref="D14:D17"/>
    <mergeCell ref="E14:E17"/>
    <mergeCell ref="F14:F17"/>
    <mergeCell ref="G14:G17"/>
    <mergeCell ref="H14:H17"/>
    <mergeCell ref="O9:O10"/>
    <mergeCell ref="P9:R9"/>
    <mergeCell ref="S9:S10"/>
    <mergeCell ref="T9:Y9"/>
    <mergeCell ref="Z9:AD9"/>
    <mergeCell ref="AE9:AJ9"/>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s>
  <conditionalFormatting sqref="K13">
    <cfRule type="duplicateValues" dxfId="152" priority="149"/>
  </conditionalFormatting>
  <conditionalFormatting sqref="K28">
    <cfRule type="duplicateValues" dxfId="151" priority="66"/>
  </conditionalFormatting>
  <conditionalFormatting sqref="K40">
    <cfRule type="duplicateValues" dxfId="150" priority="121"/>
  </conditionalFormatting>
  <conditionalFormatting sqref="K50">
    <cfRule type="duplicateValues" dxfId="149" priority="80"/>
  </conditionalFormatting>
  <conditionalFormatting sqref="K61">
    <cfRule type="duplicateValues" dxfId="148" priority="13"/>
  </conditionalFormatting>
  <conditionalFormatting sqref="K92">
    <cfRule type="duplicateValues" dxfId="147" priority="71"/>
  </conditionalFormatting>
  <conditionalFormatting sqref="L11:L14">
    <cfRule type="containsText" dxfId="144" priority="145" operator="containsText" text="Bajo">
      <formula>NOT(ISERROR(SEARCH("Bajo",L11)))</formula>
    </cfRule>
    <cfRule type="containsText" dxfId="145" priority="146" operator="containsText" text="Moderado">
      <formula>NOT(ISERROR(SEARCH("Moderado",L11)))</formula>
    </cfRule>
    <cfRule type="containsText" dxfId="146" priority="147" operator="containsText" text="Alto">
      <formula>NOT(ISERROR(SEARCH("Alto",L11)))</formula>
    </cfRule>
    <cfRule type="containsText" dxfId="143" priority="148" operator="containsText" text="Extremo">
      <formula>NOT(ISERROR(SEARCH("Extremo",L11)))</formula>
    </cfRule>
  </conditionalFormatting>
  <conditionalFormatting sqref="L18:L19 R18:R19">
    <cfRule type="containsText" dxfId="139" priority="127" operator="containsText" text="Bajo">
      <formula>NOT(ISERROR(SEARCH("Bajo",L18)))</formula>
    </cfRule>
    <cfRule type="containsText" dxfId="140" priority="128" operator="containsText" text="Moderado">
      <formula>NOT(ISERROR(SEARCH("Moderado",L18)))</formula>
    </cfRule>
    <cfRule type="containsText" dxfId="141" priority="129" operator="containsText" text="Alto">
      <formula>NOT(ISERROR(SEARCH("Alto",L18)))</formula>
    </cfRule>
    <cfRule type="containsText" dxfId="142" priority="130" operator="containsText" text="Extremo">
      <formula>NOT(ISERROR(SEARCH("Extremo",L18)))</formula>
    </cfRule>
  </conditionalFormatting>
  <conditionalFormatting sqref="L21:L22">
    <cfRule type="containsText" dxfId="135" priority="111" operator="containsText" text="Bajo">
      <formula>NOT(ISERROR(SEARCH("Bajo",L21)))</formula>
    </cfRule>
    <cfRule type="containsText" dxfId="136" priority="112" operator="containsText" text="Moderado">
      <formula>NOT(ISERROR(SEARCH("Moderado",L21)))</formula>
    </cfRule>
    <cfRule type="containsText" dxfId="138" priority="113" operator="containsText" text="Alto">
      <formula>NOT(ISERROR(SEARCH("Alto",L21)))</formula>
    </cfRule>
    <cfRule type="containsText" dxfId="137" priority="114" operator="containsText" text="Extremo">
      <formula>NOT(ISERROR(SEARCH("Extremo",L21)))</formula>
    </cfRule>
  </conditionalFormatting>
  <conditionalFormatting sqref="L24:L25">
    <cfRule type="containsText" dxfId="134" priority="5" operator="containsText" text="Bajo">
      <formula>NOT(ISERROR(SEARCH("Bajo",L24)))</formula>
    </cfRule>
    <cfRule type="containsText" dxfId="131" priority="6" operator="containsText" text="Moderado">
      <formula>NOT(ISERROR(SEARCH("Moderado",L24)))</formula>
    </cfRule>
    <cfRule type="containsText" dxfId="133" priority="7" operator="containsText" text="Alto">
      <formula>NOT(ISERROR(SEARCH("Alto",L24)))</formula>
    </cfRule>
    <cfRule type="containsText" dxfId="132" priority="8" operator="containsText" text="Extremo">
      <formula>NOT(ISERROR(SEARCH("Extremo",L24)))</formula>
    </cfRule>
  </conditionalFormatting>
  <conditionalFormatting sqref="L28">
    <cfRule type="containsText" dxfId="127" priority="67" operator="containsText" text="Bajo">
      <formula>NOT(ISERROR(SEARCH("Bajo",L28)))</formula>
    </cfRule>
    <cfRule type="containsText" dxfId="128" priority="68" operator="containsText" text="Moderado">
      <formula>NOT(ISERROR(SEARCH("Moderado",L28)))</formula>
    </cfRule>
    <cfRule type="containsText" dxfId="130" priority="69" operator="containsText" text="Alto">
      <formula>NOT(ISERROR(SEARCH("Alto",L28)))</formula>
    </cfRule>
    <cfRule type="containsText" dxfId="129" priority="70" operator="containsText" text="Extremo">
      <formula>NOT(ISERROR(SEARCH("Extremo",L28)))</formula>
    </cfRule>
  </conditionalFormatting>
  <conditionalFormatting sqref="L30">
    <cfRule type="containsText" dxfId="124" priority="58" operator="containsText" text="Bajo">
      <formula>NOT(ISERROR(SEARCH("Bajo",L30)))</formula>
    </cfRule>
    <cfRule type="containsText" dxfId="123" priority="59" operator="containsText" text="Moderado">
      <formula>NOT(ISERROR(SEARCH("Moderado",L30)))</formula>
    </cfRule>
    <cfRule type="containsText" dxfId="125" priority="60" operator="containsText" text="Alto">
      <formula>NOT(ISERROR(SEARCH("Alto",L30)))</formula>
    </cfRule>
    <cfRule type="containsText" dxfId="126" priority="61" operator="containsText" text="Extremo">
      <formula>NOT(ISERROR(SEARCH("Extremo",L30)))</formula>
    </cfRule>
  </conditionalFormatting>
  <conditionalFormatting sqref="L35 L37">
    <cfRule type="containsText" dxfId="119" priority="50" operator="containsText" text="Bajo">
      <formula>NOT(ISERROR(SEARCH("Bajo",L35)))</formula>
    </cfRule>
    <cfRule type="containsText" dxfId="120" priority="51" operator="containsText" text="Moderado">
      <formula>NOT(ISERROR(SEARCH("Moderado",L35)))</formula>
    </cfRule>
    <cfRule type="containsText" dxfId="121" priority="52" operator="containsText" text="Alto">
      <formula>NOT(ISERROR(SEARCH("Alto",L35)))</formula>
    </cfRule>
    <cfRule type="containsText" dxfId="122" priority="53" operator="containsText" text="Extremo">
      <formula>NOT(ISERROR(SEARCH("Extremo",L35)))</formula>
    </cfRule>
  </conditionalFormatting>
  <conditionalFormatting sqref="L39:L41">
    <cfRule type="containsText" dxfId="118" priority="122" operator="containsText" text="Bajo">
      <formula>NOT(ISERROR(SEARCH("Bajo",L39)))</formula>
    </cfRule>
    <cfRule type="containsText" dxfId="117" priority="123" operator="containsText" text="Moderado">
      <formula>NOT(ISERROR(SEARCH("Moderado",L39)))</formula>
    </cfRule>
    <cfRule type="containsText" dxfId="116" priority="124" operator="containsText" text="Alto">
      <formula>NOT(ISERROR(SEARCH("Alto",L39)))</formula>
    </cfRule>
    <cfRule type="containsText" dxfId="115" priority="125" operator="containsText" text="Extremo">
      <formula>NOT(ISERROR(SEARCH("Extremo",L39)))</formula>
    </cfRule>
  </conditionalFormatting>
  <conditionalFormatting sqref="L44">
    <cfRule type="containsText" dxfId="111" priority="103" operator="containsText" text="Bajo">
      <formula>NOT(ISERROR(SEARCH("Bajo",L44)))</formula>
    </cfRule>
    <cfRule type="containsText" dxfId="112" priority="104" operator="containsText" text="Moderado">
      <formula>NOT(ISERROR(SEARCH("Moderado",L44)))</formula>
    </cfRule>
    <cfRule type="containsText" dxfId="113" priority="105" operator="containsText" text="Alto">
      <formula>NOT(ISERROR(SEARCH("Alto",L44)))</formula>
    </cfRule>
    <cfRule type="containsText" dxfId="114" priority="106" operator="containsText" text="Extremo">
      <formula>NOT(ISERROR(SEARCH("Extremo",L44)))</formula>
    </cfRule>
  </conditionalFormatting>
  <conditionalFormatting sqref="L46">
    <cfRule type="containsText" dxfId="108" priority="95" operator="containsText" text="Bajo">
      <formula>NOT(ISERROR(SEARCH("Bajo",L46)))</formula>
    </cfRule>
    <cfRule type="containsText" dxfId="109" priority="96" operator="containsText" text="Moderado">
      <formula>NOT(ISERROR(SEARCH("Moderado",L46)))</formula>
    </cfRule>
    <cfRule type="containsText" dxfId="110" priority="97" operator="containsText" text="Alto">
      <formula>NOT(ISERROR(SEARCH("Alto",L46)))</formula>
    </cfRule>
    <cfRule type="containsText" dxfId="107" priority="98" operator="containsText" text="Extremo">
      <formula>NOT(ISERROR(SEARCH("Extremo",L46)))</formula>
    </cfRule>
  </conditionalFormatting>
  <conditionalFormatting sqref="L50 R50">
    <cfRule type="containsText" dxfId="104" priority="81" operator="containsText" text="Bajo">
      <formula>NOT(ISERROR(SEARCH("Bajo",L50)))</formula>
    </cfRule>
    <cfRule type="containsText" dxfId="103" priority="82" operator="containsText" text="Moderado">
      <formula>NOT(ISERROR(SEARCH("Moderado",L50)))</formula>
    </cfRule>
    <cfRule type="containsText" dxfId="106" priority="83" operator="containsText" text="Alto">
      <formula>NOT(ISERROR(SEARCH("Alto",L50)))</formula>
    </cfRule>
    <cfRule type="containsText" dxfId="105" priority="84" operator="containsText" text="Extremo">
      <formula>NOT(ISERROR(SEARCH("Extremo",L50)))</formula>
    </cfRule>
  </conditionalFormatting>
  <conditionalFormatting sqref="L55 R55">
    <cfRule type="containsText" dxfId="99" priority="85" operator="containsText" text="Bajo">
      <formula>NOT(ISERROR(SEARCH("Bajo",L55)))</formula>
    </cfRule>
    <cfRule type="containsText" dxfId="100" priority="86" operator="containsText" text="Moderado">
      <formula>NOT(ISERROR(SEARCH("Moderado",L55)))</formula>
    </cfRule>
    <cfRule type="containsText" dxfId="101" priority="87" operator="containsText" text="Alto">
      <formula>NOT(ISERROR(SEARCH("Alto",L55)))</formula>
    </cfRule>
    <cfRule type="containsText" dxfId="102" priority="88" operator="containsText" text="Extremo">
      <formula>NOT(ISERROR(SEARCH("Extremo",L55)))</formula>
    </cfRule>
  </conditionalFormatting>
  <conditionalFormatting sqref="L57:L58 L61:L64">
    <cfRule type="containsText" dxfId="97" priority="18" operator="containsText" text="Bajo">
      <formula>NOT(ISERROR(SEARCH("Bajo",L57)))</formula>
    </cfRule>
    <cfRule type="containsText" dxfId="98" priority="19" operator="containsText" text="Moderado">
      <formula>NOT(ISERROR(SEARCH("Moderado",L57)))</formula>
    </cfRule>
    <cfRule type="containsText" dxfId="96" priority="20" operator="containsText" text="Alto">
      <formula>NOT(ISERROR(SEARCH("Alto",L57)))</formula>
    </cfRule>
    <cfRule type="containsText" dxfId="95" priority="21" operator="containsText" text="Extremo">
      <formula>NOT(ISERROR(SEARCH("Extremo",L57)))</formula>
    </cfRule>
  </conditionalFormatting>
  <conditionalFormatting sqref="L66 L68 L70 L73 L76 L78">
    <cfRule type="containsText" dxfId="91" priority="38" operator="containsText" text="Bajo">
      <formula>NOT(ISERROR(SEARCH("Bajo",L66)))</formula>
    </cfRule>
    <cfRule type="containsText" dxfId="92" priority="39" operator="containsText" text="Moderado">
      <formula>NOT(ISERROR(SEARCH("Moderado",L66)))</formula>
    </cfRule>
    <cfRule type="containsText" dxfId="93" priority="40" operator="containsText" text="Alto">
      <formula>NOT(ISERROR(SEARCH("Alto",L66)))</formula>
    </cfRule>
    <cfRule type="containsText" dxfId="94" priority="41" operator="containsText" text="Extremo">
      <formula>NOT(ISERROR(SEARCH("Extremo",L66)))</formula>
    </cfRule>
  </conditionalFormatting>
  <conditionalFormatting sqref="L80:L81">
    <cfRule type="containsText" dxfId="89" priority="26" operator="containsText" text="Bajo">
      <formula>NOT(ISERROR(SEARCH("Bajo",L80)))</formula>
    </cfRule>
    <cfRule type="containsText" dxfId="90" priority="27" operator="containsText" text="Moderado">
      <formula>NOT(ISERROR(SEARCH("Moderado",L80)))</formula>
    </cfRule>
    <cfRule type="containsText" dxfId="87" priority="28" operator="containsText" text="Alto">
      <formula>NOT(ISERROR(SEARCH("Alto",L80)))</formula>
    </cfRule>
    <cfRule type="containsText" dxfId="88" priority="29" operator="containsText" text="Extremo">
      <formula>NOT(ISERROR(SEARCH("Extremo",L80)))</formula>
    </cfRule>
  </conditionalFormatting>
  <conditionalFormatting sqref="L84">
    <cfRule type="containsText" dxfId="86" priority="137" operator="containsText" text="Bajo">
      <formula>NOT(ISERROR(SEARCH("Bajo",L84)))</formula>
    </cfRule>
    <cfRule type="containsText" dxfId="85" priority="138" operator="containsText" text="Moderado">
      <formula>NOT(ISERROR(SEARCH("Moderado",L84)))</formula>
    </cfRule>
    <cfRule type="containsText" dxfId="84" priority="139" operator="containsText" text="Alto">
      <formula>NOT(ISERROR(SEARCH("Alto",L84)))</formula>
    </cfRule>
    <cfRule type="containsText" dxfId="83" priority="140" operator="containsText" text="Extremo">
      <formula>NOT(ISERROR(SEARCH("Extremo",L84)))</formula>
    </cfRule>
  </conditionalFormatting>
  <conditionalFormatting sqref="L87:L90 L92:L95">
    <cfRule type="containsText" dxfId="81" priority="76" operator="containsText" text="Bajo">
      <formula>NOT(ISERROR(SEARCH("Bajo",L87)))</formula>
    </cfRule>
    <cfRule type="containsText" dxfId="80" priority="77" operator="containsText" text="Moderado">
      <formula>NOT(ISERROR(SEARCH("Moderado",L87)))</formula>
    </cfRule>
    <cfRule type="containsText" dxfId="79" priority="78" operator="containsText" text="Alto">
      <formula>NOT(ISERROR(SEARCH("Alto",L87)))</formula>
    </cfRule>
    <cfRule type="containsText" dxfId="82" priority="79" operator="containsText" text="Extremo">
      <formula>NOT(ISERROR(SEARCH("Extremo",L87)))</formula>
    </cfRule>
  </conditionalFormatting>
  <conditionalFormatting sqref="P55">
    <cfRule type="duplicateValues" dxfId="78" priority="89"/>
  </conditionalFormatting>
  <conditionalFormatting sqref="P19:Q19">
    <cfRule type="duplicateValues" dxfId="77" priority="126"/>
  </conditionalFormatting>
  <conditionalFormatting sqref="P81:Q81">
    <cfRule type="duplicateValues" dxfId="76" priority="116"/>
  </conditionalFormatting>
  <conditionalFormatting sqref="P89:Q89">
    <cfRule type="duplicateValues" dxfId="75" priority="115"/>
  </conditionalFormatting>
  <conditionalFormatting sqref="P93:Q93">
    <cfRule type="duplicateValues" dxfId="74" priority="132"/>
  </conditionalFormatting>
  <conditionalFormatting sqref="P95:Q95">
    <cfRule type="duplicateValues" dxfId="73" priority="131"/>
  </conditionalFormatting>
  <conditionalFormatting sqref="Q55">
    <cfRule type="duplicateValues" dxfId="72" priority="90"/>
  </conditionalFormatting>
  <conditionalFormatting sqref="R11:R14">
    <cfRule type="containsText" dxfId="71" priority="141" operator="containsText" text="Bajo">
      <formula>NOT(ISERROR(SEARCH("Bajo",R11)))</formula>
    </cfRule>
    <cfRule type="containsText" dxfId="70" priority="142" operator="containsText" text="Moderado">
      <formula>NOT(ISERROR(SEARCH("Moderado",R11)))</formula>
    </cfRule>
    <cfRule type="containsText" dxfId="69" priority="143" operator="containsText" text="Alto">
      <formula>NOT(ISERROR(SEARCH("Alto",R11)))</formula>
    </cfRule>
    <cfRule type="containsText" dxfId="68" priority="144" operator="containsText" text="Extremo">
      <formula>NOT(ISERROR(SEARCH("Extremo",R11)))</formula>
    </cfRule>
  </conditionalFormatting>
  <conditionalFormatting sqref="R21:R22">
    <cfRule type="containsText" dxfId="67" priority="107" operator="containsText" text="Bajo">
      <formula>NOT(ISERROR(SEARCH("Bajo",R21)))</formula>
    </cfRule>
    <cfRule type="containsText" dxfId="64" priority="108" operator="containsText" text="Moderado">
      <formula>NOT(ISERROR(SEARCH("Moderado",R21)))</formula>
    </cfRule>
    <cfRule type="containsText" dxfId="65" priority="109" operator="containsText" text="Alto">
      <formula>NOT(ISERROR(SEARCH("Alto",R21)))</formula>
    </cfRule>
    <cfRule type="containsText" dxfId="66" priority="110" operator="containsText" text="Extremo">
      <formula>NOT(ISERROR(SEARCH("Extremo",R21)))</formula>
    </cfRule>
  </conditionalFormatting>
  <conditionalFormatting sqref="R24:R25">
    <cfRule type="containsText" dxfId="62" priority="1" operator="containsText" text="Bajo">
      <formula>NOT(ISERROR(SEARCH("Bajo",R24)))</formula>
    </cfRule>
    <cfRule type="containsText" dxfId="61" priority="2" operator="containsText" text="Moderado">
      <formula>NOT(ISERROR(SEARCH("Moderado",R24)))</formula>
    </cfRule>
    <cfRule type="containsText" dxfId="60" priority="3" operator="containsText" text="Alto">
      <formula>NOT(ISERROR(SEARCH("Alto",R24)))</formula>
    </cfRule>
    <cfRule type="containsText" dxfId="63" priority="4" operator="containsText" text="Extremo">
      <formula>NOT(ISERROR(SEARCH("Extremo",R24)))</formula>
    </cfRule>
  </conditionalFormatting>
  <conditionalFormatting sqref="R28">
    <cfRule type="containsText" dxfId="59" priority="62" operator="containsText" text="Bajo">
      <formula>NOT(ISERROR(SEARCH("Bajo",R28)))</formula>
    </cfRule>
    <cfRule type="containsText" dxfId="58" priority="63" operator="containsText" text="Moderado">
      <formula>NOT(ISERROR(SEARCH("Moderado",R28)))</formula>
    </cfRule>
    <cfRule type="containsText" dxfId="57" priority="64" operator="containsText" text="Alto">
      <formula>NOT(ISERROR(SEARCH("Alto",R28)))</formula>
    </cfRule>
    <cfRule type="containsText" dxfId="56" priority="65" operator="containsText" text="Extremo">
      <formula>NOT(ISERROR(SEARCH("Extremo",R28)))</formula>
    </cfRule>
  </conditionalFormatting>
  <conditionalFormatting sqref="R30">
    <cfRule type="containsText" dxfId="52" priority="54" operator="containsText" text="Bajo">
      <formula>NOT(ISERROR(SEARCH("Bajo",R30)))</formula>
    </cfRule>
    <cfRule type="containsText" dxfId="55" priority="55" operator="containsText" text="Moderado">
      <formula>NOT(ISERROR(SEARCH("Moderado",R30)))</formula>
    </cfRule>
    <cfRule type="containsText" dxfId="54" priority="56" operator="containsText" text="Alto">
      <formula>NOT(ISERROR(SEARCH("Alto",R30)))</formula>
    </cfRule>
    <cfRule type="containsText" dxfId="53" priority="57" operator="containsText" text="Extremo">
      <formula>NOT(ISERROR(SEARCH("Extremo",R30)))</formula>
    </cfRule>
  </conditionalFormatting>
  <conditionalFormatting sqref="R35">
    <cfRule type="containsText" dxfId="48" priority="46" operator="containsText" text="Bajo">
      <formula>NOT(ISERROR(SEARCH("Bajo",R35)))</formula>
    </cfRule>
    <cfRule type="containsText" dxfId="51" priority="47" operator="containsText" text="Moderado">
      <formula>NOT(ISERROR(SEARCH("Moderado",R35)))</formula>
    </cfRule>
    <cfRule type="containsText" dxfId="50" priority="48" operator="containsText" text="Alto">
      <formula>NOT(ISERROR(SEARCH("Alto",R35)))</formula>
    </cfRule>
    <cfRule type="containsText" dxfId="49" priority="49" operator="containsText" text="Extremo">
      <formula>NOT(ISERROR(SEARCH("Extremo",R35)))</formula>
    </cfRule>
  </conditionalFormatting>
  <conditionalFormatting sqref="R37">
    <cfRule type="containsText" dxfId="44" priority="42" operator="containsText" text="Bajo">
      <formula>NOT(ISERROR(SEARCH("Bajo",R37)))</formula>
    </cfRule>
    <cfRule type="containsText" dxfId="45" priority="43" operator="containsText" text="Moderado">
      <formula>NOT(ISERROR(SEARCH("Moderado",R37)))</formula>
    </cfRule>
    <cfRule type="containsText" dxfId="46" priority="44" operator="containsText" text="Alto">
      <formula>NOT(ISERROR(SEARCH("Alto",R37)))</formula>
    </cfRule>
    <cfRule type="containsText" dxfId="47" priority="45" operator="containsText" text="Extremo">
      <formula>NOT(ISERROR(SEARCH("Extremo",R37)))</formula>
    </cfRule>
  </conditionalFormatting>
  <conditionalFormatting sqref="R39:R41">
    <cfRule type="containsText" dxfId="41" priority="117" operator="containsText" text="Bajo">
      <formula>NOT(ISERROR(SEARCH("Bajo",R39)))</formula>
    </cfRule>
    <cfRule type="containsText" dxfId="40" priority="118" operator="containsText" text="Moderado">
      <formula>NOT(ISERROR(SEARCH("Moderado",R39)))</formula>
    </cfRule>
    <cfRule type="containsText" dxfId="43" priority="119" operator="containsText" text="Alto">
      <formula>NOT(ISERROR(SEARCH("Alto",R39)))</formula>
    </cfRule>
    <cfRule type="containsText" dxfId="42" priority="120" operator="containsText" text="Extremo">
      <formula>NOT(ISERROR(SEARCH("Extremo",R39)))</formula>
    </cfRule>
  </conditionalFormatting>
  <conditionalFormatting sqref="R44">
    <cfRule type="containsText" dxfId="38" priority="99" operator="containsText" text="Bajo">
      <formula>NOT(ISERROR(SEARCH("Bajo",R44)))</formula>
    </cfRule>
    <cfRule type="containsText" dxfId="37" priority="100" operator="containsText" text="Moderado">
      <formula>NOT(ISERROR(SEARCH("Moderado",R44)))</formula>
    </cfRule>
    <cfRule type="containsText" dxfId="39" priority="101" operator="containsText" text="Alto">
      <formula>NOT(ISERROR(SEARCH("Alto",R44)))</formula>
    </cfRule>
    <cfRule type="containsText" dxfId="36" priority="102" operator="containsText" text="Extremo">
      <formula>NOT(ISERROR(SEARCH("Extremo",R44)))</formula>
    </cfRule>
  </conditionalFormatting>
  <conditionalFormatting sqref="R46">
    <cfRule type="containsText" dxfId="33" priority="91" operator="containsText" text="Bajo">
      <formula>NOT(ISERROR(SEARCH("Bajo",R46)))</formula>
    </cfRule>
    <cfRule type="containsText" dxfId="32" priority="92" operator="containsText" text="Moderado">
      <formula>NOT(ISERROR(SEARCH("Moderado",R46)))</formula>
    </cfRule>
    <cfRule type="containsText" dxfId="34" priority="93" operator="containsText" text="Alto">
      <formula>NOT(ISERROR(SEARCH("Alto",R46)))</formula>
    </cfRule>
    <cfRule type="containsText" dxfId="35" priority="94" operator="containsText" text="Extremo">
      <formula>NOT(ISERROR(SEARCH("Extremo",R46)))</formula>
    </cfRule>
  </conditionalFormatting>
  <conditionalFormatting sqref="R57:R58">
    <cfRule type="containsText" dxfId="31" priority="14" operator="containsText" text="Bajo">
      <formula>NOT(ISERROR(SEARCH("Bajo",R57)))</formula>
    </cfRule>
    <cfRule type="containsText" dxfId="28" priority="15" operator="containsText" text="Moderado">
      <formula>NOT(ISERROR(SEARCH("Moderado",R57)))</formula>
    </cfRule>
    <cfRule type="containsText" dxfId="29" priority="16" operator="containsText" text="Alto">
      <formula>NOT(ISERROR(SEARCH("Alto",R57)))</formula>
    </cfRule>
    <cfRule type="containsText" dxfId="30" priority="17" operator="containsText" text="Extremo">
      <formula>NOT(ISERROR(SEARCH("Extremo",R57)))</formula>
    </cfRule>
  </conditionalFormatting>
  <conditionalFormatting sqref="R61:R64">
    <cfRule type="containsText" dxfId="27" priority="9" operator="containsText" text="Bajo">
      <formula>NOT(ISERROR(SEARCH("Bajo",R61)))</formula>
    </cfRule>
    <cfRule type="containsText" dxfId="24" priority="10" operator="containsText" text="Moderado">
      <formula>NOT(ISERROR(SEARCH("Moderado",R61)))</formula>
    </cfRule>
    <cfRule type="containsText" dxfId="25" priority="11" operator="containsText" text="Alto">
      <formula>NOT(ISERROR(SEARCH("Alto",R61)))</formula>
    </cfRule>
    <cfRule type="containsText" dxfId="26" priority="12" operator="containsText" text="Extremo">
      <formula>NOT(ISERROR(SEARCH("Extremo",R61)))</formula>
    </cfRule>
  </conditionalFormatting>
  <conditionalFormatting sqref="R66 R70 R73 R76 R78">
    <cfRule type="containsText" dxfId="23" priority="34" operator="containsText" text="Bajo">
      <formula>NOT(ISERROR(SEARCH("Bajo",R66)))</formula>
    </cfRule>
    <cfRule type="containsText" dxfId="22" priority="35" operator="containsText" text="Moderado">
      <formula>NOT(ISERROR(SEARCH("Moderado",R66)))</formula>
    </cfRule>
    <cfRule type="containsText" dxfId="21" priority="36" operator="containsText" text="Alto">
      <formula>NOT(ISERROR(SEARCH("Alto",R66)))</formula>
    </cfRule>
    <cfRule type="containsText" dxfId="20" priority="37" operator="containsText" text="Extremo">
      <formula>NOT(ISERROR(SEARCH("Extremo",R66)))</formula>
    </cfRule>
  </conditionalFormatting>
  <conditionalFormatting sqref="R68">
    <cfRule type="containsText" dxfId="19" priority="30" operator="containsText" text="Bajo">
      <formula>NOT(ISERROR(SEARCH("Bajo",R68)))</formula>
    </cfRule>
    <cfRule type="containsText" dxfId="18" priority="31" operator="containsText" text="Moderado">
      <formula>NOT(ISERROR(SEARCH("Moderado",R68)))</formula>
    </cfRule>
    <cfRule type="containsText" dxfId="17" priority="32" operator="containsText" text="Alto">
      <formula>NOT(ISERROR(SEARCH("Alto",R68)))</formula>
    </cfRule>
    <cfRule type="containsText" dxfId="16" priority="33" operator="containsText" text="Extremo">
      <formula>NOT(ISERROR(SEARCH("Extremo",R68)))</formula>
    </cfRule>
  </conditionalFormatting>
  <conditionalFormatting sqref="R80:R81">
    <cfRule type="containsText" dxfId="15" priority="22" operator="containsText" text="Bajo">
      <formula>NOT(ISERROR(SEARCH("Bajo",R80)))</formula>
    </cfRule>
    <cfRule type="containsText" dxfId="14" priority="23" operator="containsText" text="Moderado">
      <formula>NOT(ISERROR(SEARCH("Moderado",R80)))</formula>
    </cfRule>
    <cfRule type="containsText" dxfId="13" priority="24" operator="containsText" text="Alto">
      <formula>NOT(ISERROR(SEARCH("Alto",R80)))</formula>
    </cfRule>
    <cfRule type="containsText" dxfId="12" priority="25" operator="containsText" text="Extremo">
      <formula>NOT(ISERROR(SEARCH("Extremo",R80)))</formula>
    </cfRule>
  </conditionalFormatting>
  <conditionalFormatting sqref="R84">
    <cfRule type="containsText" dxfId="11" priority="133" operator="containsText" text="Bajo">
      <formula>NOT(ISERROR(SEARCH("Bajo",R84)))</formula>
    </cfRule>
    <cfRule type="containsText" dxfId="10" priority="134" operator="containsText" text="Moderado">
      <formula>NOT(ISERROR(SEARCH("Moderado",R84)))</formula>
    </cfRule>
    <cfRule type="containsText" dxfId="8" priority="135" operator="containsText" text="Alto">
      <formula>NOT(ISERROR(SEARCH("Alto",R84)))</formula>
    </cfRule>
    <cfRule type="containsText" dxfId="9" priority="136" operator="containsText" text="Extremo">
      <formula>NOT(ISERROR(SEARCH("Extremo",R84)))</formula>
    </cfRule>
  </conditionalFormatting>
  <conditionalFormatting sqref="R87:R90 R92:R95">
    <cfRule type="containsText" dxfId="5" priority="72" operator="containsText" text="Bajo">
      <formula>NOT(ISERROR(SEARCH("Bajo",R87)))</formula>
    </cfRule>
    <cfRule type="containsText" dxfId="6" priority="73" operator="containsText" text="Moderado">
      <formula>NOT(ISERROR(SEARCH("Moderado",R87)))</formula>
    </cfRule>
    <cfRule type="containsText" dxfId="7" priority="74" operator="containsText" text="Alto">
      <formula>NOT(ISERROR(SEARCH("Alto",R87)))</formula>
    </cfRule>
    <cfRule type="containsText" dxfId="4" priority="75" operator="containsText" text="Extremo">
      <formula>NOT(ISERROR(SEARCH("Extremo",R87)))</formula>
    </cfRule>
  </conditionalFormatting>
  <dataValidations count="14">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50 U54:U57" xr:uid="{0A21B43B-9A70-4BB0-A278-625F7AF5B295}"/>
    <dataValidation allowBlank="1" showInputMessage="1" showErrorMessage="1" prompt="Registre el resultado que se pretende alcanzar, considerando el indicador o criterio de medición definido." sqref="W50" xr:uid="{DE82D382-89A2-47FF-B173-5F6BB9638795}"/>
    <dataValidation allowBlank="1" showInputMessage="1" showErrorMessage="1" prompt="Seleccione de la lista desplegable si durante el periodo se ha materializado el riesgo. En caso de materialización se debe diligenciar y remitir el Formato Plan de restablecimiento (FOR-GS-006)." sqref="AO50 AI55 AI57" xr:uid="{E459C4FB-5E54-4282-9656-75F65D61F736}"/>
    <dataValidation allowBlank="1" showInputMessage="1" showErrorMessage="1" prompt="Registre la fecha de realización del monitoreo, DD/MM/AAA." sqref="AK50 Z50:Z57 AE54:AE57" xr:uid="{B50C8E85-87FC-4622-AE78-40D8AADA530A}"/>
    <dataValidation allowBlank="1" showInputMessage="1" showErrorMessage="1" prompt="Registre el nivel de avance en el cumplimiento de la actividad. Corresponde al resultado en términos porcentuales del indicador definido." sqref="AA50 AL50 AF50 AF54" xr:uid="{2DBCBF03-E50E-46A8-9C7F-D9A3F9A51E8D}"/>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50 V54" xr:uid="{EE806E59-E66D-4384-8D01-9D494DD03A01}"/>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50:AD52 AP50 AV50:AV51 AJ50:AJ57" xr:uid="{0774D8D7-473C-4CFB-8397-6DA6B1918B40}"/>
    <dataValidation allowBlank="1" showInputMessage="1" showErrorMessage="1" prompt="Describa los avances en el cumplimiento de la actividad definida y relacione las evidencias que los soportan." sqref="AB50 AT50 AN50 AH50" xr:uid="{FA5034E6-8AB8-4B08-ADA1-90C36EF5F093}"/>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50 T50" xr:uid="{AE382CF9-13BB-4E2E-B337-ECFC40AEB6E7}"/>
    <dataValidation allowBlank="1" showInputMessage="1" showErrorMessage="1" prompt="Registre el nivel de avance acumulado desde el inicio de la actividad en la vigencia, hasta la fecha de monitoreo. En caso de ser una meta constante, corresponde al mismo avance del periodo." sqref="AM50 AG50 AG54" xr:uid="{568915CE-B270-4887-8C05-96B67917BFB1}"/>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84" xr:uid="{9670FB4C-95DE-4410-85F6-61ABC3D6D9A7}"/>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84 D50" xr:uid="{8C0AC9EA-F85A-4EBA-90BE-93F39DF2676E}"/>
    <dataValidation allowBlank="1" showInputMessage="1" showErrorMessage="1" prompt="Registre el código asignado al riesgo. Se incluye por parte de la Subdirección de Diseño, Evaluación y Sistematización al momento de avalar la versión final del riesgo." sqref="E84 E50" xr:uid="{B76312B3-675C-4A56-8749-16538046BD9B}"/>
    <dataValidation allowBlank="1" showInputMessage="1" showErrorMessage="1" prompt="Registre los motivos o aspectos que puedan dar origen al riesgo y sobre los cuales se establecerán controles. Use las celdas que sean necesarias, una por cada causa." sqref="F84 F50" xr:uid="{DA6FACA4-9928-448B-ACC3-8221E4F883DF}"/>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Listas</vt:lpstr>
      <vt:lpstr>Menú</vt:lpstr>
      <vt:lpstr>Hoja1</vt:lpstr>
      <vt:lpstr>Plan de Acción Institucional In</vt:lpstr>
      <vt:lpstr>Control de cambios</vt:lpstr>
      <vt:lpstr>Presupuesto</vt:lpstr>
      <vt:lpstr>Metas e indicadores PDD</vt:lpstr>
      <vt:lpstr>Objetivos y metas proyectos</vt:lpstr>
      <vt:lpstr>Mapa y plan de riesgos</vt:lpstr>
      <vt:lpstr>Indicadores de gestión</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2023-08-10T22:40:06Z</dcterms:modified>
  <cp:category/>
  <cp:contentStatus/>
</cp:coreProperties>
</file>