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namedSheetViews/namedSheetView1.xml" ContentType="application/vnd.ms-excel.namedsheetviews+xml"/>
  <Override PartName="/xl/drawings/drawing3.xml" ContentType="application/vnd.openxmlformats-officedocument.drawing+xml"/>
  <Override PartName="/xl/drawings/drawing4.xml" ContentType="application/vnd.openxmlformats-officedocument.drawing+xml"/>
  <Override PartName="/xl/tables/table2.xml" ContentType="application/vnd.openxmlformats-officedocument.spreadsheetml.table+xml"/>
  <Override PartName="/xl/drawings/drawing5.xml" ContentType="application/vnd.openxmlformats-officedocument.drawing+xml"/>
  <Override PartName="/xl/tables/table3.xml" ContentType="application/vnd.openxmlformats-officedocument.spreadsheetml.table+xml"/>
  <Override PartName="/xl/drawings/drawing6.xml" ContentType="application/vnd.openxmlformats-officedocument.drawing+xml"/>
  <Override PartName="/xl/charts/chart1.xml" ContentType="application/vnd.openxmlformats-officedocument.drawingml.chart+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https://sdisgovco-my.sharepoint.com/personal/lsaavedraa_sdis_gov_co/Documents/LAURA S/1_SDIS/2021_2023/Plan de Acción Institucional Integrado/PAII 2023/Seguimiento/"/>
    </mc:Choice>
  </mc:AlternateContent>
  <xr:revisionPtr revIDLastSave="344" documentId="13_ncr:1_{A817A567-31D8-4EF2-8B86-28217DFBA902}" xr6:coauthVersionLast="47" xr6:coauthVersionMax="47" xr10:uidLastSave="{A71A6238-FACF-4669-B41E-97900A740725}"/>
  <bookViews>
    <workbookView xWindow="-120" yWindow="-120" windowWidth="20730" windowHeight="11040" tabRatio="877" firstSheet="1" activeTab="1" xr2:uid="{00000000-000D-0000-FFFF-FFFF00000000}"/>
  </bookViews>
  <sheets>
    <sheet name="Listas" sheetId="19" state="hidden" r:id="rId1"/>
    <sheet name="Menú" sheetId="22" r:id="rId2"/>
    <sheet name="Hoja1" sheetId="26" state="hidden" r:id="rId3"/>
    <sheet name="Plan de Acción Institucional In" sheetId="18" r:id="rId4"/>
    <sheet name="Control de cambios" sheetId="29" r:id="rId5"/>
    <sheet name="Presupuesto" sheetId="20" r:id="rId6"/>
    <sheet name="Metas e indicadores PDD" sheetId="23" r:id="rId7"/>
    <sheet name="Objetivos y metas proyectos" sheetId="21" r:id="rId8"/>
    <sheet name="Indicadores de gestión" sheetId="35" r:id="rId9"/>
    <sheet name="Mapa y plan de riesgos" sheetId="36"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s>
  <definedNames>
    <definedName name="_xlnm._FilterDatabase" localSheetId="8" hidden="1">'Indicadores de gestión'!$A$12:$EI$101</definedName>
    <definedName name="_xlnm._FilterDatabase" localSheetId="0" hidden="1">Listas!$A$1:$Q$120</definedName>
    <definedName name="_xlnm._FilterDatabase" localSheetId="6" hidden="1">'Metas e indicadores PDD'!$A$3:$C$57</definedName>
    <definedName name="_xlnm._FilterDatabase" localSheetId="7" hidden="1">'Objetivos y metas proyectos'!$A$7:$J$7</definedName>
    <definedName name="_xlnm._FilterDatabase" localSheetId="3" hidden="1">'Plan de Acción Institucional In'!$AP$14:$AS$14</definedName>
    <definedName name="_xlnm._FilterDatabase" localSheetId="5" hidden="1">Presupuesto!$B$8:$Q$83</definedName>
    <definedName name="Años">#REF!</definedName>
    <definedName name="_xlnm.Print_Area" localSheetId="9">'Mapa y plan de riesgos'!$A$1:$AW$87</definedName>
    <definedName name="cd">#REF!</definedName>
    <definedName name="CG">#REF!</definedName>
    <definedName name="codmet">#REF!</definedName>
    <definedName name="Concepto">#REF!</definedName>
    <definedName name="Direccion" localSheetId="8">'[1]Listas desplegables'!#REF!</definedName>
    <definedName name="Direccion" localSheetId="1">#REF!</definedName>
    <definedName name="Direccion" localSheetId="6">#REF!</definedName>
    <definedName name="Direccion" localSheetId="7">#REF!</definedName>
    <definedName name="Direccion">#REF!</definedName>
    <definedName name="Discapacidad" localSheetId="8">'[2]Listas desplegables'!$D$52:$D$56</definedName>
    <definedName name="Discapacidad" localSheetId="6">#REF!</definedName>
    <definedName name="Discapacidad" localSheetId="7">#REF!</definedName>
    <definedName name="Discapacidad">#REF!</definedName>
    <definedName name="EJE" localSheetId="8">#REF!,#REF!,#REF!,#REF!,#REF!,#REF!,#REF!,#REF!,#REF!,#REF!,#REF!,#REF!,#REF!</definedName>
    <definedName name="EJE" localSheetId="1">#REF!,#REF!,#REF!,#REF!,#REF!,#REF!,#REF!,#REF!,#REF!,#REF!,#REF!,#REF!,#REF!</definedName>
    <definedName name="EJE" localSheetId="6">#REF!,#REF!,#REF!,#REF!,#REF!,#REF!,#REF!,#REF!,#REF!,#REF!,#REF!,#REF!,#REF!</definedName>
    <definedName name="EJE" localSheetId="7">#REF!,#REF!,#REF!,#REF!,#REF!,#REF!,#REF!,#REF!,#REF!,#REF!,#REF!,#REF!,#REF!</definedName>
    <definedName name="EJE">#REF!,#REF!,#REF!,#REF!,#REF!,#REF!,#REF!,#REF!,#REF!,#REF!,#REF!,#REF!,#REF!</definedName>
    <definedName name="Eje_Pilar" localSheetId="8">'[1]Listas desplegables'!#REF!</definedName>
    <definedName name="Eje_Pilar" localSheetId="1">#REF!</definedName>
    <definedName name="Eje_Pilar" localSheetId="6">#REF!</definedName>
    <definedName name="Eje_Pilar" localSheetId="7">#REF!</definedName>
    <definedName name="Eje_Pilar">#REF!</definedName>
    <definedName name="ejecut" localSheetId="8">#REF!,#REF!,#REF!,#REF!,#REF!,#REF!,#REF!,#REF!,#REF!,#REF!,#REF!,#REF!,#REF!</definedName>
    <definedName name="ejecut" localSheetId="1">#REF!,#REF!,#REF!,#REF!,#REF!,#REF!,#REF!,#REF!,#REF!,#REF!,#REF!,#REF!,#REF!</definedName>
    <definedName name="ejecut" localSheetId="6">#REF!,#REF!,#REF!,#REF!,#REF!,#REF!,#REF!,#REF!,#REF!,#REF!,#REF!,#REF!,#REF!</definedName>
    <definedName name="ejecut" localSheetId="7">#REF!,#REF!,#REF!,#REF!,#REF!,#REF!,#REF!,#REF!,#REF!,#REF!,#REF!,#REF!,#REF!</definedName>
    <definedName name="ejecut">#REF!,#REF!,#REF!,#REF!,#REF!,#REF!,#REF!,#REF!,#REF!,#REF!,#REF!,#REF!,#REF!</definedName>
    <definedName name="EstadoUNDOPE" localSheetId="8">'[1]Listas desplegables'!#REF!</definedName>
    <definedName name="EstadoUNDOPE" localSheetId="1">#REF!</definedName>
    <definedName name="EstadoUNDOPE" localSheetId="6">#REF!</definedName>
    <definedName name="EstadoUNDOPE" localSheetId="7">#REF!</definedName>
    <definedName name="EstadoUNDOPE">#REF!</definedName>
    <definedName name="Etnia">#REF!</definedName>
    <definedName name="Étnico" localSheetId="8">'[2]Listas desplegables'!$F$52:$F$56</definedName>
    <definedName name="Étnico" localSheetId="6">#REF!</definedName>
    <definedName name="Étnico" localSheetId="7">#REF!</definedName>
    <definedName name="Étnico">#REF!</definedName>
    <definedName name="GerenteProy" localSheetId="8">'[1]Listas desplegables'!#REF!</definedName>
    <definedName name="GerenteProy" localSheetId="1">#REF!</definedName>
    <definedName name="GerenteProy" localSheetId="6">#REF!</definedName>
    <definedName name="GerenteProy" localSheetId="7">#REF!</definedName>
    <definedName name="GerenteProy">#REF!</definedName>
    <definedName name="localidad" localSheetId="8">[3]Hoja6!$A$192:$A$212</definedName>
    <definedName name="Localidad" localSheetId="6">#REF!</definedName>
    <definedName name="Localidad" localSheetId="7">#REF!</definedName>
    <definedName name="localidad">#REF!</definedName>
    <definedName name="Localidades" localSheetId="8">'[1]Listas desplegables'!#REF!</definedName>
    <definedName name="Localidades" localSheetId="1">#REF!</definedName>
    <definedName name="Localidades" localSheetId="6">#REF!</definedName>
    <definedName name="Localidades" localSheetId="7">#REF!</definedName>
    <definedName name="Localidades">#REF!</definedName>
    <definedName name="Localidades2">#REF!</definedName>
    <definedName name="medida" localSheetId="8">[3]Hoja6!$A$132:$A$135</definedName>
    <definedName name="medida" localSheetId="6">#REF!</definedName>
    <definedName name="medida" localSheetId="7">#REF!</definedName>
    <definedName name="medida">#REF!</definedName>
    <definedName name="Meses" localSheetId="8">'[1]Listas desplegables'!$A$2:$A$13</definedName>
    <definedName name="Meses" localSheetId="1">#REF!</definedName>
    <definedName name="Meses" localSheetId="6">#REF!</definedName>
    <definedName name="Meses" localSheetId="7">#REF!</definedName>
    <definedName name="Meses">#REF!</definedName>
    <definedName name="metas" localSheetId="8">[4]Hoja1!$M$2:$M$19</definedName>
    <definedName name="metas" localSheetId="6">#REF!</definedName>
    <definedName name="metas" localSheetId="7">#REF!</definedName>
    <definedName name="metas">#REF!</definedName>
    <definedName name="MetaSect">#REF!</definedName>
    <definedName name="ObjEstratégico" localSheetId="8">'[1]Listas desplegables'!#REF!</definedName>
    <definedName name="ObjEstratégico" localSheetId="1">#REF!</definedName>
    <definedName name="ObjEstratégico" localSheetId="6">#REF!</definedName>
    <definedName name="ObjEstratégico" localSheetId="7">#REF!</definedName>
    <definedName name="ObjEstratégico">#REF!</definedName>
    <definedName name="Objetivosestratégicos" localSheetId="8">[5]Hoja1!$C$1:$C$5</definedName>
    <definedName name="Objetivosestratégicos" localSheetId="6">#REF!</definedName>
    <definedName name="Objetivosestratégicos" localSheetId="7">#REF!</definedName>
    <definedName name="Objetivosestratégicos">#REF!</definedName>
    <definedName name="ObjGeneral" localSheetId="8">'[1]Listas desplegables'!#REF!</definedName>
    <definedName name="ObjGeneral" localSheetId="1">#REF!</definedName>
    <definedName name="ObjGeneral" localSheetId="6">#REF!</definedName>
    <definedName name="ObjGeneral" localSheetId="7">#REF!</definedName>
    <definedName name="ObjGeneral">#REF!</definedName>
    <definedName name="periodicidad" localSheetId="8">'[1]Listas desplegables'!#REF!</definedName>
    <definedName name="periodicidad" localSheetId="1">#REF!</definedName>
    <definedName name="periodicidad" localSheetId="6">#REF!</definedName>
    <definedName name="periodicidad" localSheetId="7">#REF!</definedName>
    <definedName name="periodicidad">#REF!</definedName>
    <definedName name="Periodicidadindicador" localSheetId="8">[5]Hoja1!$D$1:$D$4</definedName>
    <definedName name="Periodicidadindicador" localSheetId="6">#REF!</definedName>
    <definedName name="Periodicidadindicador" localSheetId="7">#REF!</definedName>
    <definedName name="Periodicidadindicador">#REF!</definedName>
    <definedName name="Procesos" localSheetId="8">'[1]Listas desplegables'!#REF!</definedName>
    <definedName name="Procesos" localSheetId="1">#REF!</definedName>
    <definedName name="Procesos" localSheetId="6">#REF!</definedName>
    <definedName name="Procesos" localSheetId="7">#REF!</definedName>
    <definedName name="Procesos">#REF!</definedName>
    <definedName name="Prog_PPD" localSheetId="8">'[1]Listas desplegables'!#REF!</definedName>
    <definedName name="Prog_PPD" localSheetId="1">#REF!</definedName>
    <definedName name="Prog_PPD" localSheetId="6">#REF!</definedName>
    <definedName name="Prog_PPD" localSheetId="7">#REF!</definedName>
    <definedName name="Prog_PPD">#REF!</definedName>
    <definedName name="PROY4022" localSheetId="8">#REF!</definedName>
    <definedName name="PROY4022" localSheetId="1">#REF!</definedName>
    <definedName name="PROY4022" localSheetId="6">#REF!</definedName>
    <definedName name="PROY4022" localSheetId="7">#REF!</definedName>
    <definedName name="PROY4022">#REF!</definedName>
    <definedName name="PROY4024" localSheetId="8">#REF!</definedName>
    <definedName name="PROY4024" localSheetId="1">#REF!</definedName>
    <definedName name="PROY4024" localSheetId="6">#REF!</definedName>
    <definedName name="PROY4024" localSheetId="7">#REF!</definedName>
    <definedName name="PROY4024">#REF!</definedName>
    <definedName name="proy4025" localSheetId="8">#REF!</definedName>
    <definedName name="proy4025" localSheetId="1">#REF!</definedName>
    <definedName name="proy4025" localSheetId="6">#REF!</definedName>
    <definedName name="proy4025" localSheetId="7">#REF!</definedName>
    <definedName name="proy4025">#REF!</definedName>
    <definedName name="PROY4027" localSheetId="8">#REF!</definedName>
    <definedName name="PROY4027" localSheetId="1">#REF!</definedName>
    <definedName name="PROY4027" localSheetId="6">#REF!</definedName>
    <definedName name="PROY4027" localSheetId="7">#REF!</definedName>
    <definedName name="PROY4027">#REF!</definedName>
    <definedName name="PROY4028" localSheetId="8">#REF!</definedName>
    <definedName name="PROY4028" localSheetId="1">#REF!</definedName>
    <definedName name="PROY4028" localSheetId="6">#REF!</definedName>
    <definedName name="PROY4028" localSheetId="7">#REF!</definedName>
    <definedName name="PROY4028">#REF!</definedName>
    <definedName name="PROY4029" localSheetId="8">#REF!</definedName>
    <definedName name="PROY4029" localSheetId="1">#REF!</definedName>
    <definedName name="PROY4029" localSheetId="6">#REF!</definedName>
    <definedName name="PROY4029" localSheetId="7">#REF!</definedName>
    <definedName name="PROY4029">#REF!</definedName>
    <definedName name="PROY4125" localSheetId="8">#REF!</definedName>
    <definedName name="PROY4125" localSheetId="1">#REF!</definedName>
    <definedName name="PROY4125" localSheetId="6">#REF!</definedName>
    <definedName name="PROY4125" localSheetId="7">#REF!</definedName>
    <definedName name="PROY4125">#REF!</definedName>
    <definedName name="PROY4280" localSheetId="8">#REF!</definedName>
    <definedName name="PROY4280" localSheetId="1">#REF!</definedName>
    <definedName name="PROY4280" localSheetId="6">#REF!</definedName>
    <definedName name="PROY4280" localSheetId="7">#REF!</definedName>
    <definedName name="PROY4280">#REF!</definedName>
    <definedName name="PROY4281" localSheetId="8">#REF!</definedName>
    <definedName name="PROY4281" localSheetId="1">#REF!</definedName>
    <definedName name="PROY4281" localSheetId="6">#REF!</definedName>
    <definedName name="PROY4281" localSheetId="7">#REF!</definedName>
    <definedName name="PROY4281">#REF!</definedName>
    <definedName name="ProyectoInv" localSheetId="8">'[1]Listas desplegables'!#REF!</definedName>
    <definedName name="ProyectoInv" localSheetId="1">#REF!</definedName>
    <definedName name="ProyectoInv" localSheetId="6">#REF!</definedName>
    <definedName name="ProyectoInv" localSheetId="7">#REF!</definedName>
    <definedName name="ProyectoInv">#REF!</definedName>
    <definedName name="PROYECTOS" localSheetId="8">[4]Hoja1!$A:$A</definedName>
    <definedName name="PROYECTOS" localSheetId="6">#REF!</definedName>
    <definedName name="PROYECTOS" localSheetId="7">#REF!</definedName>
    <definedName name="PROYECTOS">#REF!</definedName>
    <definedName name="PRYT" localSheetId="1">#REF!</definedName>
    <definedName name="PRYT" localSheetId="6">#REF!</definedName>
    <definedName name="PRYT" localSheetId="7">#REF!</definedName>
    <definedName name="PRYT">#REF!</definedName>
    <definedName name="PT" localSheetId="1">#REF!</definedName>
    <definedName name="PT" localSheetId="6">#REF!</definedName>
    <definedName name="PT" localSheetId="7">#REF!</definedName>
    <definedName name="PT">#REF!</definedName>
    <definedName name="S">#REF!</definedName>
    <definedName name="ServicioUNDOPE" localSheetId="8">'[1]Listas desplegables'!#REF!</definedName>
    <definedName name="ServicioUNDOPE" localSheetId="1">#REF!</definedName>
    <definedName name="ServicioUNDOPE" localSheetId="6">#REF!</definedName>
    <definedName name="ServicioUNDOPE" localSheetId="7">#REF!</definedName>
    <definedName name="ServicioUNDOPE">#REF!</definedName>
    <definedName name="Sexo">#REF!</definedName>
    <definedName name="Si_No">#REF!</definedName>
    <definedName name="Subdireccion" localSheetId="8">'[1]Listas desplegables'!#REF!</definedName>
    <definedName name="Subdireccion" localSheetId="1">#REF!</definedName>
    <definedName name="Subdireccion" localSheetId="6">#REF!</definedName>
    <definedName name="Subdireccion" localSheetId="7">#REF!</definedName>
    <definedName name="Subdireccion">#REF!</definedName>
    <definedName name="Subdirección">#REF!</definedName>
    <definedName name="Subsistema" localSheetId="8">'[1]Listas desplegables'!#REF!</definedName>
    <definedName name="Subsistema" localSheetId="1">#REF!</definedName>
    <definedName name="Subsistema" localSheetId="6">#REF!</definedName>
    <definedName name="Subsistema" localSheetId="7">#REF!</definedName>
    <definedName name="Subsistema">#REF!</definedName>
    <definedName name="Tenencia" localSheetId="8">'[1]Listas desplegables'!#REF!</definedName>
    <definedName name="Tenencia" localSheetId="1">#REF!</definedName>
    <definedName name="Tenencia" localSheetId="6">#REF!</definedName>
    <definedName name="Tenencia" localSheetId="7">#REF!</definedName>
    <definedName name="Tenencia">#REF!</definedName>
    <definedName name="Tipo" localSheetId="8">[5]Hoja1!$B$1:$B$3</definedName>
    <definedName name="Tipo" localSheetId="6">#REF!</definedName>
    <definedName name="Tipo" localSheetId="7">#REF!</definedName>
    <definedName name="Tipo">#REF!</definedName>
    <definedName name="Tipo_Meta" localSheetId="8">'[1]Listas desplegables'!#REF!</definedName>
    <definedName name="Tipo_Meta" localSheetId="1">#REF!</definedName>
    <definedName name="Tipo_Meta" localSheetId="6">#REF!</definedName>
    <definedName name="Tipo_Meta" localSheetId="7">#REF!</definedName>
    <definedName name="Tipo_Meta">#REF!</definedName>
    <definedName name="TipoInd" localSheetId="8">'[1]Listas desplegables'!#REF!</definedName>
    <definedName name="TipoInd" localSheetId="1">#REF!</definedName>
    <definedName name="TipoInd" localSheetId="6">#REF!</definedName>
    <definedName name="TipoInd" localSheetId="7">#REF!</definedName>
    <definedName name="TipoInd">#REF!</definedName>
    <definedName name="TipoMeta" localSheetId="8">'[1]Listas desplegables'!#REF!</definedName>
    <definedName name="TipoMeta" localSheetId="1">#REF!</definedName>
    <definedName name="TipoMeta" localSheetId="6">#REF!</definedName>
    <definedName name="TipoMeta" localSheetId="7">#REF!</definedName>
    <definedName name="TipoMeta">#REF!</definedName>
    <definedName name="TipoOperación" localSheetId="8">'[1]Listas desplegables'!#REF!</definedName>
    <definedName name="TipoOperación" localSheetId="1">#REF!</definedName>
    <definedName name="TipoOperación" localSheetId="6">#REF!</definedName>
    <definedName name="TipoOperación" localSheetId="7">#REF!</definedName>
    <definedName name="TipoOperación">#REF!</definedName>
    <definedName name="UO" localSheetId="8">'[2]Listas desplegables'!$H$35:$H$69</definedName>
    <definedName name="UO" localSheetId="6">#REF!</definedName>
    <definedName name="UO" localSheetId="7">#REF!</definedName>
    <definedName name="UO">#REF!</definedName>
    <definedName name="VALORACION">#REF!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xlnp="http://schemas.microsoft.com/office/spreadsheetml/2019/extlinksprops" uri="{FCE6A71B-6B00-49CD-AB44-F6B1AE7CDE65}">
      <xxlnp:externalLinksPr autoRefresh="1"/>
    </ext>
  </extLst>
</workbook>
</file>

<file path=xl/calcChain.xml><?xml version="1.0" encoding="utf-8"?>
<calcChain xmlns="http://schemas.openxmlformats.org/spreadsheetml/2006/main">
  <c r="A59" i="20" l="1"/>
  <c r="A53" i="20"/>
  <c r="A47" i="20"/>
  <c r="A21" i="20"/>
  <c r="R96" i="36"/>
  <c r="L96" i="36"/>
  <c r="AS95" i="36"/>
  <c r="AR95" i="36"/>
  <c r="R95" i="36"/>
  <c r="L95" i="36"/>
  <c r="AA94" i="36"/>
  <c r="AS93" i="36"/>
  <c r="AR93" i="36"/>
  <c r="AA93" i="36"/>
  <c r="R93" i="36"/>
  <c r="L93" i="36"/>
  <c r="R92" i="36"/>
  <c r="L92" i="36"/>
  <c r="R91" i="36"/>
  <c r="L91" i="36"/>
  <c r="R90" i="36"/>
  <c r="L90" i="36"/>
  <c r="AS87" i="36"/>
  <c r="AA87" i="36"/>
  <c r="R87" i="36"/>
  <c r="L87" i="36"/>
  <c r="AA86" i="36"/>
  <c r="AA84" i="36"/>
  <c r="R84" i="36"/>
  <c r="L84" i="36"/>
  <c r="R83" i="36"/>
  <c r="L83" i="36"/>
  <c r="R81" i="36"/>
  <c r="L81" i="36"/>
  <c r="R79" i="36"/>
  <c r="L79" i="36"/>
  <c r="R76" i="36"/>
  <c r="L76" i="36"/>
  <c r="R73" i="36"/>
  <c r="L73" i="36"/>
  <c r="R71" i="36"/>
  <c r="L71" i="36"/>
  <c r="R69" i="36"/>
  <c r="L69" i="36"/>
  <c r="R67" i="36"/>
  <c r="L67" i="36"/>
  <c r="R66" i="36"/>
  <c r="L66" i="36"/>
  <c r="R65" i="36"/>
  <c r="L65" i="36"/>
  <c r="R64" i="36"/>
  <c r="L64" i="36"/>
  <c r="R61" i="36"/>
  <c r="L61" i="36"/>
  <c r="R60" i="36"/>
  <c r="L60" i="36"/>
  <c r="R58" i="36"/>
  <c r="L58" i="36"/>
  <c r="R53" i="36"/>
  <c r="L53" i="36"/>
  <c r="R49" i="36"/>
  <c r="L49" i="36"/>
  <c r="R47" i="36"/>
  <c r="L47" i="36"/>
  <c r="R44" i="36"/>
  <c r="L44" i="36"/>
  <c r="R43" i="36"/>
  <c r="L43" i="36"/>
  <c r="R42" i="36"/>
  <c r="L42" i="36"/>
  <c r="R40" i="36"/>
  <c r="L40" i="36"/>
  <c r="R38" i="36"/>
  <c r="L38" i="36"/>
  <c r="AA36" i="36"/>
  <c r="AA35" i="36"/>
  <c r="R35" i="36"/>
  <c r="L35" i="36"/>
  <c r="R34" i="36"/>
  <c r="L34" i="36"/>
  <c r="R33" i="36"/>
  <c r="L33" i="36"/>
  <c r="R28" i="36"/>
  <c r="L28" i="36"/>
  <c r="R26" i="36"/>
  <c r="L26" i="36"/>
  <c r="R23" i="36"/>
  <c r="L23" i="36"/>
  <c r="R22" i="36"/>
  <c r="L22" i="36"/>
  <c r="R21" i="36"/>
  <c r="L21" i="36"/>
  <c r="AS20" i="36"/>
  <c r="R19" i="36"/>
  <c r="L19" i="36"/>
  <c r="R18" i="36"/>
  <c r="L18" i="36"/>
  <c r="R14" i="36"/>
  <c r="L14" i="36"/>
  <c r="R13" i="36"/>
  <c r="L13" i="36"/>
  <c r="R12" i="36"/>
  <c r="L12" i="36"/>
  <c r="R11" i="36"/>
  <c r="L11" i="36"/>
  <c r="CI101" i="35" l="1"/>
  <c r="CF101" i="35"/>
  <c r="CE101" i="35"/>
  <c r="CG101" i="35" s="1"/>
  <c r="CH101" i="35" s="1"/>
  <c r="CJ101" i="35" s="1"/>
  <c r="BK101" i="35"/>
  <c r="AV101" i="35"/>
  <c r="AG101" i="35"/>
  <c r="CI100" i="35"/>
  <c r="CF100" i="35"/>
  <c r="CE100" i="35"/>
  <c r="BZ100" i="35"/>
  <c r="BK100" i="35"/>
  <c r="AV100" i="35"/>
  <c r="AG100" i="35"/>
  <c r="CI99" i="35"/>
  <c r="CF99" i="35"/>
  <c r="BX99" i="35"/>
  <c r="BZ99" i="35" s="1"/>
  <c r="BS99" i="35"/>
  <c r="BU99" i="35" s="1"/>
  <c r="BN99" i="35"/>
  <c r="BP99" i="35" s="1"/>
  <c r="BI99" i="35"/>
  <c r="BK99" i="35" s="1"/>
  <c r="BD99" i="35"/>
  <c r="BF99" i="35" s="1"/>
  <c r="AY99" i="35"/>
  <c r="AV99" i="35"/>
  <c r="AO99" i="35"/>
  <c r="AQ99" i="35" s="1"/>
  <c r="AL99" i="35"/>
  <c r="AG99" i="35"/>
  <c r="AB99" i="35"/>
  <c r="W99" i="35"/>
  <c r="CI98" i="35"/>
  <c r="CF98" i="35"/>
  <c r="BX98" i="35"/>
  <c r="BK98" i="35"/>
  <c r="AV98" i="35"/>
  <c r="AG98" i="35"/>
  <c r="CI97" i="35"/>
  <c r="CF97" i="35"/>
  <c r="CE97" i="35"/>
  <c r="CG97" i="35" s="1"/>
  <c r="CH97" i="35" s="1"/>
  <c r="CJ97" i="35" s="1"/>
  <c r="BZ97" i="35"/>
  <c r="AV97" i="35"/>
  <c r="CI96" i="35"/>
  <c r="CF96" i="35"/>
  <c r="CE96" i="35"/>
  <c r="CG96" i="35" s="1"/>
  <c r="CH96" i="35" s="1"/>
  <c r="CJ96" i="35" s="1"/>
  <c r="BZ96" i="35"/>
  <c r="BK96" i="35"/>
  <c r="AV96" i="35"/>
  <c r="AG96" i="35"/>
  <c r="CI95" i="35"/>
  <c r="CF95" i="35"/>
  <c r="CE95" i="35"/>
  <c r="BZ95" i="35"/>
  <c r="AV95" i="35"/>
  <c r="AQ95" i="35"/>
  <c r="AG95" i="35"/>
  <c r="CI94" i="35"/>
  <c r="CF94" i="35"/>
  <c r="CE94" i="35"/>
  <c r="CG94" i="35" s="1"/>
  <c r="CH94" i="35" s="1"/>
  <c r="CJ94" i="35" s="1"/>
  <c r="BZ94" i="35"/>
  <c r="AV94" i="35"/>
  <c r="CI93" i="35"/>
  <c r="CF93" i="35"/>
  <c r="CE93" i="35"/>
  <c r="CG93" i="35" s="1"/>
  <c r="CH93" i="35" s="1"/>
  <c r="CJ93" i="35" s="1"/>
  <c r="BZ93" i="35"/>
  <c r="AV93" i="35"/>
  <c r="AG93" i="35"/>
  <c r="CI92" i="35"/>
  <c r="CF92" i="35"/>
  <c r="CE92" i="35"/>
  <c r="CG92" i="35" s="1"/>
  <c r="CH92" i="35" s="1"/>
  <c r="CJ92" i="35" s="1"/>
  <c r="BZ92" i="35"/>
  <c r="BA92" i="35"/>
  <c r="AV92" i="35"/>
  <c r="AL92" i="35"/>
  <c r="AG92" i="35"/>
  <c r="CI91" i="35"/>
  <c r="CF91" i="35"/>
  <c r="CE91" i="35"/>
  <c r="CG91" i="35" s="1"/>
  <c r="CH91" i="35" s="1"/>
  <c r="CJ91" i="35" s="1"/>
  <c r="BZ91" i="35"/>
  <c r="BP91" i="35"/>
  <c r="BF91" i="35"/>
  <c r="BA91" i="35"/>
  <c r="AU91" i="35"/>
  <c r="AT91" i="35"/>
  <c r="AV91" i="35" s="1"/>
  <c r="AK91" i="35"/>
  <c r="AJ91" i="35"/>
  <c r="AF91" i="35"/>
  <c r="AE91" i="35"/>
  <c r="AG91" i="35" s="1"/>
  <c r="AB91" i="35"/>
  <c r="W91" i="35"/>
  <c r="CI90" i="35"/>
  <c r="CF90" i="35"/>
  <c r="CE90" i="35"/>
  <c r="CG90" i="35" s="1"/>
  <c r="CH90" i="35" s="1"/>
  <c r="CJ90" i="35" s="1"/>
  <c r="BZ90" i="35"/>
  <c r="BP90" i="35"/>
  <c r="BF90" i="35"/>
  <c r="BA90" i="35"/>
  <c r="AV90" i="35"/>
  <c r="AQ90" i="35"/>
  <c r="AL90" i="35"/>
  <c r="AG90" i="35"/>
  <c r="CI89" i="35"/>
  <c r="CF89" i="35"/>
  <c r="CE89" i="35"/>
  <c r="CG89" i="35" s="1"/>
  <c r="CH89" i="35" s="1"/>
  <c r="CJ89" i="35" s="1"/>
  <c r="BZ89" i="35"/>
  <c r="BK89" i="35"/>
  <c r="AV89" i="35"/>
  <c r="AG89" i="35"/>
  <c r="CI88" i="35"/>
  <c r="CF88" i="35"/>
  <c r="CE88" i="35"/>
  <c r="CG88" i="35" s="1"/>
  <c r="CH88" i="35" s="1"/>
  <c r="CJ88" i="35" s="1"/>
  <c r="BZ88" i="35"/>
  <c r="CI87" i="35"/>
  <c r="CF87" i="35"/>
  <c r="CE87" i="35"/>
  <c r="CG87" i="35" s="1"/>
  <c r="CH87" i="35" s="1"/>
  <c r="CJ87" i="35" s="1"/>
  <c r="BZ87" i="35"/>
  <c r="CI86" i="35"/>
  <c r="CF86" i="35"/>
  <c r="CE86" i="35"/>
  <c r="CG86" i="35" s="1"/>
  <c r="CH86" i="35" s="1"/>
  <c r="CJ86" i="35" s="1"/>
  <c r="BZ86" i="35"/>
  <c r="AV86" i="35"/>
  <c r="CI85" i="35"/>
  <c r="CF85" i="35"/>
  <c r="CE85" i="35"/>
  <c r="CG85" i="35" s="1"/>
  <c r="CH85" i="35" s="1"/>
  <c r="CJ85" i="35" s="1"/>
  <c r="BZ85" i="35"/>
  <c r="BK85" i="35"/>
  <c r="AV85" i="35"/>
  <c r="CI84" i="35"/>
  <c r="CF84" i="35"/>
  <c r="CE84" i="35"/>
  <c r="CG84" i="35" s="1"/>
  <c r="CH84" i="35" s="1"/>
  <c r="CJ84" i="35" s="1"/>
  <c r="BZ84" i="35"/>
  <c r="BK84" i="35"/>
  <c r="AV84" i="35"/>
  <c r="AG84" i="35"/>
  <c r="CI83" i="35"/>
  <c r="CF83" i="35"/>
  <c r="CE83" i="35"/>
  <c r="BZ83" i="35"/>
  <c r="BU83" i="35"/>
  <c r="BP83" i="35"/>
  <c r="BK83" i="35"/>
  <c r="BF83" i="35"/>
  <c r="BA83" i="35"/>
  <c r="AV83" i="35"/>
  <c r="AQ83" i="35"/>
  <c r="AL83" i="35"/>
  <c r="AG83" i="35"/>
  <c r="CI82" i="35"/>
  <c r="CF82" i="35"/>
  <c r="CE82" i="35"/>
  <c r="BZ82" i="35"/>
  <c r="AV82" i="35"/>
  <c r="CI81" i="35"/>
  <c r="CF81" i="35"/>
  <c r="CE81" i="35"/>
  <c r="BZ81" i="35"/>
  <c r="AV81" i="35"/>
  <c r="CI80" i="35"/>
  <c r="CF80" i="35"/>
  <c r="CE80" i="35"/>
  <c r="BZ80" i="35"/>
  <c r="BK80" i="35"/>
  <c r="AV80" i="35"/>
  <c r="AG80" i="35"/>
  <c r="CI79" i="35"/>
  <c r="CF79" i="35"/>
  <c r="CE79" i="35"/>
  <c r="CG79" i="35" s="1"/>
  <c r="CH79" i="35" s="1"/>
  <c r="CJ79" i="35" s="1"/>
  <c r="BZ79" i="35"/>
  <c r="BK79" i="35"/>
  <c r="AV79" i="35"/>
  <c r="AG79" i="35"/>
  <c r="CI78" i="35"/>
  <c r="CF78" i="35"/>
  <c r="CE78" i="35"/>
  <c r="CG78" i="35" s="1"/>
  <c r="CH78" i="35" s="1"/>
  <c r="CJ78" i="35" s="1"/>
  <c r="BZ78" i="35"/>
  <c r="BK78" i="35"/>
  <c r="AV78" i="35"/>
  <c r="AG78" i="35"/>
  <c r="CI77" i="35"/>
  <c r="CF77" i="35"/>
  <c r="CE77" i="35"/>
  <c r="CG77" i="35" s="1"/>
  <c r="CH77" i="35" s="1"/>
  <c r="CJ77" i="35" s="1"/>
  <c r="BU77" i="35"/>
  <c r="BP77" i="35"/>
  <c r="BK77" i="35"/>
  <c r="BF77" i="35"/>
  <c r="BA77" i="35"/>
  <c r="AV77" i="35"/>
  <c r="AQ77" i="35"/>
  <c r="AL77" i="35"/>
  <c r="AG77" i="35"/>
  <c r="AB77" i="35"/>
  <c r="W77" i="35"/>
  <c r="CI76" i="35"/>
  <c r="CF76" i="35"/>
  <c r="CE76" i="35"/>
  <c r="CG76" i="35" s="1"/>
  <c r="CH76" i="35" s="1"/>
  <c r="CJ76" i="35" s="1"/>
  <c r="BU76" i="35"/>
  <c r="BP76" i="35"/>
  <c r="BK76" i="35"/>
  <c r="BF76" i="35"/>
  <c r="BA76" i="35"/>
  <c r="AV76" i="35"/>
  <c r="AQ76" i="35"/>
  <c r="AL76" i="35"/>
  <c r="AG76" i="35"/>
  <c r="AB76" i="35"/>
  <c r="CI75" i="35"/>
  <c r="CF75" i="35"/>
  <c r="CE75" i="35"/>
  <c r="CG75" i="35" s="1"/>
  <c r="CH75" i="35" s="1"/>
  <c r="BZ75" i="35"/>
  <c r="BU75" i="35"/>
  <c r="BP75" i="35"/>
  <c r="BK75" i="35"/>
  <c r="BF75" i="35"/>
  <c r="BA75" i="35"/>
  <c r="CI74" i="35"/>
  <c r="CF74" i="35"/>
  <c r="CE74" i="35"/>
  <c r="CG74" i="35" s="1"/>
  <c r="CH74" i="35" s="1"/>
  <c r="BZ74" i="35"/>
  <c r="BP74" i="35"/>
  <c r="BF74" i="35"/>
  <c r="AV74" i="35"/>
  <c r="AL74" i="35"/>
  <c r="AB74" i="35"/>
  <c r="CI73" i="35"/>
  <c r="CF73" i="35"/>
  <c r="CE73" i="35"/>
  <c r="CG73" i="35" s="1"/>
  <c r="CH73" i="35" s="1"/>
  <c r="CJ73" i="35" s="1"/>
  <c r="BZ73" i="35"/>
  <c r="BK73" i="35"/>
  <c r="AV73" i="35"/>
  <c r="AG73" i="35"/>
  <c r="CI72" i="35"/>
  <c r="CF72" i="35"/>
  <c r="CE72" i="35"/>
  <c r="CG72" i="35" s="1"/>
  <c r="CH72" i="35" s="1"/>
  <c r="CJ72" i="35" s="1"/>
  <c r="BZ72" i="35"/>
  <c r="BU72" i="35"/>
  <c r="BP72" i="35"/>
  <c r="BK72" i="35"/>
  <c r="BF72" i="35"/>
  <c r="BA72" i="35"/>
  <c r="AV72" i="35"/>
  <c r="AQ72" i="35"/>
  <c r="AL72" i="35"/>
  <c r="AG72" i="35"/>
  <c r="AB72" i="35"/>
  <c r="W72" i="35"/>
  <c r="CI71" i="35"/>
  <c r="CF71" i="35"/>
  <c r="CE71" i="35"/>
  <c r="CG71" i="35" s="1"/>
  <c r="CH71" i="35" s="1"/>
  <c r="CJ71" i="35" s="1"/>
  <c r="BZ71" i="35"/>
  <c r="BK71" i="35"/>
  <c r="AV71" i="35"/>
  <c r="AG71" i="35"/>
  <c r="CI70" i="35"/>
  <c r="CF70" i="35"/>
  <c r="CE70" i="35"/>
  <c r="CG70" i="35" s="1"/>
  <c r="CH70" i="35" s="1"/>
  <c r="CJ70" i="35" s="1"/>
  <c r="BZ70" i="35"/>
  <c r="BU70" i="35"/>
  <c r="BP70" i="35"/>
  <c r="BK70" i="35"/>
  <c r="BF70" i="35"/>
  <c r="BA70" i="35"/>
  <c r="AV70" i="35"/>
  <c r="AQ70" i="35"/>
  <c r="AL70" i="35"/>
  <c r="AG70" i="35"/>
  <c r="AB70" i="35"/>
  <c r="CI69" i="35"/>
  <c r="CF69" i="35"/>
  <c r="CE69" i="35"/>
  <c r="BZ69" i="35"/>
  <c r="BK69" i="35"/>
  <c r="AV69" i="35"/>
  <c r="AG69" i="35"/>
  <c r="CI68" i="35"/>
  <c r="CF68" i="35"/>
  <c r="CE68" i="35"/>
  <c r="CG68" i="35" s="1"/>
  <c r="CH68" i="35" s="1"/>
  <c r="CJ68" i="35" s="1"/>
  <c r="BZ68" i="35"/>
  <c r="AV68" i="35"/>
  <c r="CI67" i="35"/>
  <c r="CF67" i="35"/>
  <c r="CE67" i="35"/>
  <c r="CG67" i="35" s="1"/>
  <c r="CH67" i="35" s="1"/>
  <c r="CJ67" i="35" s="1"/>
  <c r="BZ67" i="35"/>
  <c r="BK67" i="35"/>
  <c r="AV67" i="35"/>
  <c r="AG67" i="35"/>
  <c r="CI66" i="35"/>
  <c r="CF66" i="35"/>
  <c r="CE66" i="35"/>
  <c r="BZ66" i="35"/>
  <c r="BK66" i="35"/>
  <c r="AV66" i="35"/>
  <c r="AG66" i="35"/>
  <c r="CI65" i="35"/>
  <c r="CF65" i="35"/>
  <c r="CE65" i="35"/>
  <c r="CG65" i="35" s="1"/>
  <c r="CH65" i="35" s="1"/>
  <c r="CJ65" i="35" s="1"/>
  <c r="BZ65" i="35"/>
  <c r="BK65" i="35"/>
  <c r="AV65" i="35"/>
  <c r="AG65" i="35"/>
  <c r="CI64" i="35"/>
  <c r="CG64" i="35"/>
  <c r="CH64" i="35" s="1"/>
  <c r="CJ64" i="35" s="1"/>
  <c r="BU64" i="35"/>
  <c r="BP64" i="35"/>
  <c r="BK64" i="35"/>
  <c r="BA64" i="35"/>
  <c r="AV64" i="35"/>
  <c r="AQ64" i="35"/>
  <c r="AL64" i="35"/>
  <c r="AG64" i="35"/>
  <c r="AB64" i="35"/>
  <c r="CI63" i="35"/>
  <c r="CF63" i="35"/>
  <c r="CE63" i="35"/>
  <c r="CG63" i="35" s="1"/>
  <c r="CH63" i="35" s="1"/>
  <c r="CJ63" i="35" s="1"/>
  <c r="BZ63" i="35"/>
  <c r="BK63" i="35"/>
  <c r="AV63" i="35"/>
  <c r="AG63" i="35"/>
  <c r="CI62" i="35"/>
  <c r="CF62" i="35"/>
  <c r="CE62" i="35"/>
  <c r="CG62" i="35" s="1"/>
  <c r="CH62" i="35" s="1"/>
  <c r="CJ62" i="35" s="1"/>
  <c r="BK62" i="35"/>
  <c r="AG62" i="35"/>
  <c r="CI61" i="35"/>
  <c r="CF61" i="35"/>
  <c r="CE61" i="35"/>
  <c r="CG61" i="35" s="1"/>
  <c r="CH61" i="35" s="1"/>
  <c r="CJ61" i="35" s="1"/>
  <c r="CI60" i="35"/>
  <c r="CF60" i="35"/>
  <c r="CE60" i="35"/>
  <c r="CG60" i="35" s="1"/>
  <c r="CH60" i="35" s="1"/>
  <c r="CJ60" i="35" s="1"/>
  <c r="AG60" i="35"/>
  <c r="CI59" i="35"/>
  <c r="CF59" i="35"/>
  <c r="CE59" i="35"/>
  <c r="CI58" i="35"/>
  <c r="CF58" i="35"/>
  <c r="CE58" i="35"/>
  <c r="BZ58" i="35"/>
  <c r="BK58" i="35"/>
  <c r="AV58" i="35"/>
  <c r="AG58" i="35"/>
  <c r="CI57" i="35"/>
  <c r="CF57" i="35"/>
  <c r="CE57" i="35"/>
  <c r="BZ57" i="35"/>
  <c r="AV57" i="35"/>
  <c r="AG57" i="35"/>
  <c r="CI56" i="35"/>
  <c r="CE56" i="35"/>
  <c r="AV56" i="35"/>
  <c r="CI55" i="35"/>
  <c r="CF55" i="35"/>
  <c r="CE55" i="35"/>
  <c r="BK55" i="35"/>
  <c r="AV55" i="35"/>
  <c r="AG55" i="35"/>
  <c r="CI54" i="35"/>
  <c r="CE54" i="35"/>
  <c r="AV54" i="35"/>
  <c r="CI53" i="35"/>
  <c r="CF53" i="35"/>
  <c r="CE53" i="35"/>
  <c r="AV53" i="35"/>
  <c r="AQ53" i="35"/>
  <c r="AL53" i="35"/>
  <c r="AG53" i="35"/>
  <c r="AB53" i="35"/>
  <c r="CI52" i="35"/>
  <c r="CF52" i="35"/>
  <c r="CE52" i="35"/>
  <c r="CG52" i="35" s="1"/>
  <c r="CH52" i="35" s="1"/>
  <c r="CJ52" i="35" s="1"/>
  <c r="BZ52" i="35"/>
  <c r="AV52" i="35"/>
  <c r="CI51" i="35"/>
  <c r="CF51" i="35"/>
  <c r="CE51" i="35"/>
  <c r="CG51" i="35" s="1"/>
  <c r="CH51" i="35" s="1"/>
  <c r="CJ51" i="35" s="1"/>
  <c r="BZ51" i="35"/>
  <c r="BU51" i="35"/>
  <c r="BP51" i="35"/>
  <c r="BK51" i="35"/>
  <c r="BF51" i="35"/>
  <c r="BA51" i="35"/>
  <c r="AV51" i="35"/>
  <c r="AQ51" i="35"/>
  <c r="AL51" i="35"/>
  <c r="AG51" i="35"/>
  <c r="AB51" i="35"/>
  <c r="W51" i="35"/>
  <c r="CI50" i="35"/>
  <c r="CF50" i="35"/>
  <c r="CE50" i="35"/>
  <c r="CG50" i="35" s="1"/>
  <c r="CH50" i="35" s="1"/>
  <c r="CJ50" i="35" s="1"/>
  <c r="BZ50" i="35"/>
  <c r="AV50" i="35"/>
  <c r="CI49" i="35"/>
  <c r="CF49" i="35"/>
  <c r="CE49" i="35"/>
  <c r="CG49" i="35" s="1"/>
  <c r="CH49" i="35" s="1"/>
  <c r="CJ49" i="35" s="1"/>
  <c r="BZ49" i="35"/>
  <c r="AV49" i="35"/>
  <c r="CI48" i="35"/>
  <c r="CF48" i="35"/>
  <c r="CE48" i="35"/>
  <c r="CG48" i="35" s="1"/>
  <c r="CH48" i="35" s="1"/>
  <c r="BZ48" i="35"/>
  <c r="BU48" i="35"/>
  <c r="BP48" i="35"/>
  <c r="BK48" i="35"/>
  <c r="BF48" i="35"/>
  <c r="BA48" i="35"/>
  <c r="AV48" i="35"/>
  <c r="AQ48" i="35"/>
  <c r="AL48" i="35"/>
  <c r="AG48" i="35"/>
  <c r="AB48" i="35"/>
  <c r="W48" i="35"/>
  <c r="CI47" i="35"/>
  <c r="CF47" i="35"/>
  <c r="CE47" i="35"/>
  <c r="CG47" i="35" s="1"/>
  <c r="CH47" i="35" s="1"/>
  <c r="CJ47" i="35" s="1"/>
  <c r="BZ47" i="35"/>
  <c r="BU47" i="35"/>
  <c r="BP47" i="35"/>
  <c r="BK47" i="35"/>
  <c r="BF47" i="35"/>
  <c r="BA47" i="35"/>
  <c r="AV47" i="35"/>
  <c r="AQ47" i="35"/>
  <c r="AL47" i="35"/>
  <c r="AG47" i="35"/>
  <c r="AB47" i="35"/>
  <c r="W47" i="35"/>
  <c r="CI46" i="35"/>
  <c r="CF46" i="35"/>
  <c r="CE46" i="35"/>
  <c r="CG46" i="35" s="1"/>
  <c r="CH46" i="35" s="1"/>
  <c r="CJ46" i="35" s="1"/>
  <c r="BU46" i="35"/>
  <c r="BP46" i="35"/>
  <c r="BF46" i="35"/>
  <c r="BA46" i="35"/>
  <c r="AV46" i="35"/>
  <c r="AQ46" i="35"/>
  <c r="AL46" i="35"/>
  <c r="AG46" i="35"/>
  <c r="AB46" i="35"/>
  <c r="CI45" i="35"/>
  <c r="CF45" i="35"/>
  <c r="CE45" i="35"/>
  <c r="BZ45" i="35"/>
  <c r="AV45" i="35"/>
  <c r="CI44" i="35"/>
  <c r="CF44" i="35"/>
  <c r="CE44" i="35"/>
  <c r="CH44" i="35" s="1"/>
  <c r="CJ44" i="35" s="1"/>
  <c r="BZ44" i="35"/>
  <c r="BK44" i="35"/>
  <c r="AV44" i="35"/>
  <c r="AG44" i="35"/>
  <c r="CI43" i="35"/>
  <c r="CF43" i="35"/>
  <c r="CE43" i="35"/>
  <c r="BZ43" i="35"/>
  <c r="BU43" i="35"/>
  <c r="BP43" i="35"/>
  <c r="BK43" i="35"/>
  <c r="BF43" i="35"/>
  <c r="BA43" i="35"/>
  <c r="AV43" i="35"/>
  <c r="AQ43" i="35"/>
  <c r="AL43" i="35"/>
  <c r="AG43" i="35"/>
  <c r="AB43" i="35"/>
  <c r="W43" i="35"/>
  <c r="CI42" i="35"/>
  <c r="CF42" i="35"/>
  <c r="CE42" i="35"/>
  <c r="BZ42" i="35"/>
  <c r="BK42" i="35"/>
  <c r="AV42" i="35"/>
  <c r="AG42" i="35"/>
  <c r="CJ41" i="35"/>
  <c r="CF41" i="35"/>
  <c r="CE41" i="35"/>
  <c r="BZ41" i="35"/>
  <c r="BK41" i="35"/>
  <c r="AV41" i="35"/>
  <c r="AG41" i="35"/>
  <c r="CI40" i="35"/>
  <c r="CF40" i="35"/>
  <c r="CE40" i="35"/>
  <c r="CG40" i="35" s="1"/>
  <c r="CH40" i="35" s="1"/>
  <c r="BZ40" i="35"/>
  <c r="BK40" i="35"/>
  <c r="AV40" i="35"/>
  <c r="AG40" i="35"/>
  <c r="CI39" i="35"/>
  <c r="CF39" i="35"/>
  <c r="CE39" i="35"/>
  <c r="CG39" i="35" s="1"/>
  <c r="CH39" i="35" s="1"/>
  <c r="BZ39" i="35"/>
  <c r="BU39" i="35"/>
  <c r="BP39" i="35"/>
  <c r="BK39" i="35"/>
  <c r="BF39" i="35"/>
  <c r="BA39" i="35"/>
  <c r="AV39" i="35"/>
  <c r="AQ39" i="35"/>
  <c r="AL39" i="35"/>
  <c r="AG39" i="35"/>
  <c r="AB39" i="35"/>
  <c r="W39" i="35"/>
  <c r="CI38" i="35"/>
  <c r="CF38" i="35"/>
  <c r="CE38" i="35"/>
  <c r="BK38" i="35"/>
  <c r="AV38" i="35"/>
  <c r="AG38" i="35"/>
  <c r="CF37" i="35"/>
  <c r="CE37" i="35"/>
  <c r="BZ37" i="35"/>
  <c r="BK37" i="35"/>
  <c r="AV37" i="35"/>
  <c r="AG37" i="35"/>
  <c r="CI36" i="35"/>
  <c r="CF36" i="35"/>
  <c r="CE36" i="35"/>
  <c r="CG36" i="35" s="1"/>
  <c r="CH36" i="35" s="1"/>
  <c r="CJ36" i="35" s="1"/>
  <c r="BK36" i="35"/>
  <c r="CI35" i="35"/>
  <c r="CF35" i="35"/>
  <c r="CE35" i="35"/>
  <c r="CG35" i="35" s="1"/>
  <c r="CH35" i="35" s="1"/>
  <c r="BU35" i="35"/>
  <c r="BP35" i="35"/>
  <c r="BF35" i="35"/>
  <c r="AQ35" i="35"/>
  <c r="AG35" i="35"/>
  <c r="AB35" i="35"/>
  <c r="W35" i="35"/>
  <c r="CI34" i="35"/>
  <c r="CF34" i="35"/>
  <c r="CE34" i="35"/>
  <c r="BZ34" i="35"/>
  <c r="BU34" i="35"/>
  <c r="BP34" i="35"/>
  <c r="BK34" i="35"/>
  <c r="BF34" i="35"/>
  <c r="BA34" i="35"/>
  <c r="AV34" i="35"/>
  <c r="AQ34" i="35"/>
  <c r="AL34" i="35"/>
  <c r="AG34" i="35"/>
  <c r="AB34" i="35"/>
  <c r="W34" i="35"/>
  <c r="CI33" i="35"/>
  <c r="CF33" i="35"/>
  <c r="CE33" i="35"/>
  <c r="BZ33" i="35"/>
  <c r="CI32" i="35"/>
  <c r="CF32" i="35"/>
  <c r="CE32" i="35"/>
  <c r="CG32" i="35" s="1"/>
  <c r="CH32" i="35" s="1"/>
  <c r="CJ32" i="35" s="1"/>
  <c r="CI31" i="35"/>
  <c r="CF31" i="35"/>
  <c r="CE31" i="35"/>
  <c r="CG31" i="35" s="1"/>
  <c r="CH31" i="35" s="1"/>
  <c r="BK31" i="35"/>
  <c r="AV31" i="35"/>
  <c r="AG31" i="35"/>
  <c r="CI30" i="35"/>
  <c r="CF30" i="35"/>
  <c r="CE30" i="35"/>
  <c r="CG30" i="35" s="1"/>
  <c r="CH30" i="35" s="1"/>
  <c r="CJ30" i="35" s="1"/>
  <c r="BK30" i="35"/>
  <c r="AV30" i="35"/>
  <c r="AG30" i="35"/>
  <c r="CI29" i="35"/>
  <c r="CF29" i="35"/>
  <c r="BZ29" i="35"/>
  <c r="BK29" i="35"/>
  <c r="AT29" i="35"/>
  <c r="AG29" i="35"/>
  <c r="CI28" i="35"/>
  <c r="CF28" i="35"/>
  <c r="CE28" i="35"/>
  <c r="BZ28" i="35"/>
  <c r="BP28" i="35"/>
  <c r="BK28" i="35"/>
  <c r="BF28" i="35"/>
  <c r="BA28" i="35"/>
  <c r="AV28" i="35"/>
  <c r="AG28" i="35"/>
  <c r="AB28" i="35"/>
  <c r="W28" i="35"/>
  <c r="CI27" i="35"/>
  <c r="CF27" i="35"/>
  <c r="CE27" i="35"/>
  <c r="CG27" i="35" s="1"/>
  <c r="CH27" i="35" s="1"/>
  <c r="CJ27" i="35" s="1"/>
  <c r="BK27" i="35"/>
  <c r="BF27" i="35"/>
  <c r="AQ27" i="35"/>
  <c r="AL27" i="35"/>
  <c r="AG27" i="35"/>
  <c r="AB27" i="35"/>
  <c r="W27" i="35"/>
  <c r="CI26" i="35"/>
  <c r="BY26" i="35"/>
  <c r="BX26" i="35"/>
  <c r="BZ26" i="35" s="1"/>
  <c r="BT26" i="35"/>
  <c r="BS26" i="35"/>
  <c r="BU26" i="35" s="1"/>
  <c r="BK26" i="35"/>
  <c r="BF26" i="35"/>
  <c r="AZ26" i="35"/>
  <c r="AY26" i="35"/>
  <c r="BA26" i="35" s="1"/>
  <c r="AU26" i="35"/>
  <c r="AT26" i="35"/>
  <c r="AV26" i="35" s="1"/>
  <c r="AP26" i="35"/>
  <c r="AO26" i="35"/>
  <c r="AQ26" i="35" s="1"/>
  <c r="AK26" i="35"/>
  <c r="AJ26" i="35"/>
  <c r="AL26" i="35" s="1"/>
  <c r="AF26" i="35"/>
  <c r="AE26" i="35"/>
  <c r="AB26" i="35"/>
  <c r="W26" i="35"/>
  <c r="CI25" i="35"/>
  <c r="CF25" i="35"/>
  <c r="CE25" i="35"/>
  <c r="CG25" i="35" s="1"/>
  <c r="CH25" i="35" s="1"/>
  <c r="CI24" i="35"/>
  <c r="CF24" i="35"/>
  <c r="CE24" i="35"/>
  <c r="CG24" i="35" s="1"/>
  <c r="CH24" i="35" s="1"/>
  <c r="CJ24" i="35" s="1"/>
  <c r="BZ24" i="35"/>
  <c r="BU24" i="35"/>
  <c r="BP24" i="35"/>
  <c r="BK24" i="35"/>
  <c r="BF24" i="35"/>
  <c r="BA24" i="35"/>
  <c r="AV24" i="35"/>
  <c r="AQ24" i="35"/>
  <c r="AL24" i="35"/>
  <c r="AG24" i="35"/>
  <c r="AB24" i="35"/>
  <c r="W24" i="35"/>
  <c r="CI23" i="35"/>
  <c r="CF23" i="35"/>
  <c r="CE23" i="35"/>
  <c r="CG23" i="35" s="1"/>
  <c r="CH23" i="35" s="1"/>
  <c r="CJ23" i="35" s="1"/>
  <c r="BZ23" i="35"/>
  <c r="BK23" i="35"/>
  <c r="AV23" i="35"/>
  <c r="AG23" i="35"/>
  <c r="CI22" i="35"/>
  <c r="CF22" i="35"/>
  <c r="CE22" i="35"/>
  <c r="CG22" i="35" s="1"/>
  <c r="CH22" i="35" s="1"/>
  <c r="CJ22" i="35" s="1"/>
  <c r="BZ22" i="35"/>
  <c r="AV22" i="35"/>
  <c r="CI21" i="35"/>
  <c r="CF21" i="35"/>
  <c r="CE21" i="35"/>
  <c r="CG21" i="35" s="1"/>
  <c r="CH21" i="35" s="1"/>
  <c r="CJ21" i="35" s="1"/>
  <c r="AG21" i="35"/>
  <c r="CI20" i="35"/>
  <c r="CF20" i="35"/>
  <c r="CE20" i="35"/>
  <c r="AG20" i="35"/>
  <c r="CI19" i="35"/>
  <c r="CF19" i="35"/>
  <c r="CE19" i="35"/>
  <c r="CG19" i="35" s="1"/>
  <c r="CH19" i="35" s="1"/>
  <c r="CJ19" i="35" s="1"/>
  <c r="CI18" i="35"/>
  <c r="CF18" i="35"/>
  <c r="CE18" i="35"/>
  <c r="CG18" i="35" s="1"/>
  <c r="CH18" i="35" s="1"/>
  <c r="CJ18" i="35" s="1"/>
  <c r="AG18" i="35"/>
  <c r="CI17" i="35"/>
  <c r="CF17" i="35"/>
  <c r="CE17" i="35"/>
  <c r="CG17" i="35" s="1"/>
  <c r="CH17" i="35" s="1"/>
  <c r="CJ17" i="35" s="1"/>
  <c r="AG17" i="35"/>
  <c r="CI16" i="35"/>
  <c r="CF16" i="35"/>
  <c r="CE16" i="35"/>
  <c r="CG16" i="35" s="1"/>
  <c r="CH16" i="35" s="1"/>
  <c r="CJ16" i="35" s="1"/>
  <c r="BZ16" i="35"/>
  <c r="BK16" i="35"/>
  <c r="AG16" i="35"/>
  <c r="CI15" i="35"/>
  <c r="CF15" i="35"/>
  <c r="CE15" i="35"/>
  <c r="BZ15" i="35"/>
  <c r="BK15" i="35"/>
  <c r="AL15" i="35"/>
  <c r="AG15" i="35"/>
  <c r="AB15" i="35"/>
  <c r="W15" i="35"/>
  <c r="CI14" i="35"/>
  <c r="CF14" i="35"/>
  <c r="CE14" i="35"/>
  <c r="BZ14" i="35"/>
  <c r="AV14" i="35"/>
  <c r="CI13" i="35"/>
  <c r="CF13" i="35"/>
  <c r="CE13" i="35"/>
  <c r="BZ13" i="35"/>
  <c r="BK13" i="35"/>
  <c r="AV13" i="35"/>
  <c r="AG13" i="35"/>
  <c r="CB12" i="35"/>
  <c r="CA12" i="35"/>
  <c r="BZ12" i="35"/>
  <c r="BY12" i="35"/>
  <c r="BX12" i="35"/>
  <c r="BW12" i="35"/>
  <c r="BV12" i="35"/>
  <c r="BU12" i="35"/>
  <c r="BT12" i="35"/>
  <c r="BS12" i="35"/>
  <c r="BR12" i="35"/>
  <c r="BQ12" i="35"/>
  <c r="BP12" i="35"/>
  <c r="BO12" i="35"/>
  <c r="BN12" i="35"/>
  <c r="BM12" i="35"/>
  <c r="BL12" i="35"/>
  <c r="BK12" i="35"/>
  <c r="BJ12" i="35"/>
  <c r="BI12" i="35"/>
  <c r="BH12" i="35"/>
  <c r="BG12" i="35"/>
  <c r="BF12" i="35"/>
  <c r="BE12" i="35"/>
  <c r="BD12" i="35"/>
  <c r="BC12" i="35"/>
  <c r="BB12" i="35"/>
  <c r="BA12" i="35"/>
  <c r="AZ12" i="35"/>
  <c r="AY12" i="35"/>
  <c r="AX12" i="35"/>
  <c r="AW12" i="35"/>
  <c r="AV12" i="35"/>
  <c r="AU12" i="35"/>
  <c r="AT12" i="35"/>
  <c r="AS12" i="35"/>
  <c r="AR12" i="35"/>
  <c r="AQ12" i="35"/>
  <c r="AP12" i="35"/>
  <c r="AO12" i="35"/>
  <c r="AN12" i="35"/>
  <c r="AM12" i="35"/>
  <c r="AL12" i="35"/>
  <c r="AK12" i="35"/>
  <c r="AJ12" i="35"/>
  <c r="AI12" i="35"/>
  <c r="AH12" i="35"/>
  <c r="AG12" i="35"/>
  <c r="AF12" i="35"/>
  <c r="AE12" i="35"/>
  <c r="AD12" i="35"/>
  <c r="AC12" i="35"/>
  <c r="AB12" i="35"/>
  <c r="AA12" i="35"/>
  <c r="Z12" i="35"/>
  <c r="Y12" i="35"/>
  <c r="X12" i="35"/>
  <c r="W12" i="35"/>
  <c r="V12" i="35"/>
  <c r="U12" i="35"/>
  <c r="CF26" i="35" l="1"/>
  <c r="CE29" i="35"/>
  <c r="CG29" i="35" s="1"/>
  <c r="CH29" i="35" s="1"/>
  <c r="CJ29" i="35" s="1"/>
  <c r="AV29" i="35"/>
  <c r="CG33" i="35"/>
  <c r="CH33" i="35" s="1"/>
  <c r="CJ33" i="35" s="1"/>
  <c r="CG37" i="35"/>
  <c r="CH37" i="35" s="1"/>
  <c r="CJ37" i="35" s="1"/>
  <c r="CG38" i="35"/>
  <c r="CH38" i="35" s="1"/>
  <c r="CJ38" i="35" s="1"/>
  <c r="CG41" i="35"/>
  <c r="CG42" i="35"/>
  <c r="CH42" i="35" s="1"/>
  <c r="CJ42" i="35" s="1"/>
  <c r="CG44" i="35"/>
  <c r="CG45" i="35"/>
  <c r="CH45" i="35" s="1"/>
  <c r="CJ45" i="35" s="1"/>
  <c r="CG53" i="35"/>
  <c r="CH53" i="35" s="1"/>
  <c r="CJ53" i="35" s="1"/>
  <c r="CG55" i="35"/>
  <c r="CH55" i="35" s="1"/>
  <c r="CJ55" i="35" s="1"/>
  <c r="CG57" i="35"/>
  <c r="CH57" i="35" s="1"/>
  <c r="CJ57" i="35" s="1"/>
  <c r="CG59" i="35"/>
  <c r="CH59" i="35" s="1"/>
  <c r="CJ59" i="35" s="1"/>
  <c r="CG66" i="35"/>
  <c r="CH66" i="35" s="1"/>
  <c r="CJ66" i="35" s="1"/>
  <c r="CG69" i="35"/>
  <c r="CH69" i="35" s="1"/>
  <c r="CJ69" i="35" s="1"/>
  <c r="CG80" i="35"/>
  <c r="CH80" i="35" s="1"/>
  <c r="CJ80" i="35" s="1"/>
  <c r="CG81" i="35"/>
  <c r="CH81" i="35" s="1"/>
  <c r="CJ81" i="35" s="1"/>
  <c r="CG82" i="35"/>
  <c r="CH82" i="35" s="1"/>
  <c r="CJ82" i="35" s="1"/>
  <c r="CG83" i="35"/>
  <c r="CH83" i="35" s="1"/>
  <c r="CJ83" i="35" s="1"/>
  <c r="AL91" i="35"/>
  <c r="CG95" i="35"/>
  <c r="CH95" i="35" s="1"/>
  <c r="CJ95" i="35" s="1"/>
  <c r="BZ98" i="35"/>
  <c r="CE98" i="35"/>
  <c r="CG98" i="35" s="1"/>
  <c r="CH98" i="35" s="1"/>
  <c r="CJ98" i="35" s="1"/>
  <c r="CE99" i="35"/>
  <c r="CG99" i="35" s="1"/>
  <c r="CH99" i="35" s="1"/>
  <c r="CJ99" i="35" s="1"/>
  <c r="CG100" i="35"/>
  <c r="CH100" i="35" s="1"/>
  <c r="CJ100" i="35" s="1"/>
  <c r="CJ35" i="35"/>
  <c r="CF56" i="35"/>
  <c r="CG56" i="35" s="1"/>
  <c r="CH56" i="35" s="1"/>
  <c r="CJ56" i="35" s="1"/>
  <c r="CJ75" i="35"/>
  <c r="CG14" i="35"/>
  <c r="CH14" i="35" s="1"/>
  <c r="CJ14" i="35" s="1"/>
  <c r="CJ25" i="35"/>
  <c r="CJ31" i="35"/>
  <c r="CG34" i="35"/>
  <c r="CJ48" i="35"/>
  <c r="CG58" i="35"/>
  <c r="CH58" i="35" s="1"/>
  <c r="CJ58" i="35" s="1"/>
  <c r="CF54" i="35"/>
  <c r="CG54" i="35"/>
  <c r="CH54" i="35" s="1"/>
  <c r="CJ54" i="35" s="1"/>
  <c r="CE26" i="35"/>
  <c r="CG26" i="35" s="1"/>
  <c r="CH26" i="35" s="1"/>
  <c r="CJ26" i="35" s="1"/>
  <c r="AG26" i="35"/>
  <c r="CG13" i="35"/>
  <c r="CH13" i="35" s="1"/>
  <c r="CJ13" i="35" s="1"/>
  <c r="CG15" i="35"/>
  <c r="CH15" i="35" s="1"/>
  <c r="CJ15" i="35" s="1"/>
  <c r="CG20" i="35"/>
  <c r="CH20" i="35" s="1"/>
  <c r="CJ20" i="35" s="1"/>
  <c r="CG28" i="35"/>
  <c r="CH28" i="35" s="1"/>
  <c r="CJ28" i="35" s="1"/>
  <c r="CG43" i="35"/>
  <c r="CH43" i="35" s="1"/>
  <c r="CJ43" i="35" s="1"/>
  <c r="CJ74" i="35"/>
  <c r="CH34" i="35"/>
  <c r="CJ34" i="35" s="1"/>
  <c r="BA99" i="35"/>
  <c r="D16" i="26" l="1"/>
  <c r="AQ92" i="18"/>
  <c r="AQ93" i="18"/>
  <c r="AQ94" i="18"/>
  <c r="AQ95" i="18"/>
  <c r="AQ96" i="18"/>
  <c r="AQ97" i="18"/>
  <c r="AQ99" i="18"/>
  <c r="AQ100" i="18"/>
  <c r="AQ101" i="18"/>
  <c r="AQ102" i="18"/>
  <c r="AQ103" i="18"/>
  <c r="AQ104" i="18"/>
  <c r="AQ105" i="18"/>
  <c r="AQ106" i="18"/>
  <c r="AQ107" i="18"/>
  <c r="AQ108" i="18"/>
  <c r="AQ109" i="18"/>
  <c r="AQ110" i="18"/>
  <c r="AQ111" i="18"/>
  <c r="AQ112" i="18"/>
  <c r="AQ113" i="18"/>
  <c r="AQ114" i="18"/>
  <c r="AQ115" i="18"/>
  <c r="AQ116" i="18"/>
  <c r="AQ117" i="18"/>
  <c r="AQ118" i="18"/>
  <c r="AQ119" i="18"/>
  <c r="AQ120" i="18"/>
  <c r="AQ121" i="18"/>
  <c r="AQ122" i="18"/>
  <c r="AQ123" i="18"/>
  <c r="AQ124" i="18"/>
  <c r="AQ125" i="18"/>
  <c r="AQ126" i="18"/>
  <c r="AQ127" i="18"/>
  <c r="AQ128" i="18"/>
  <c r="AQ129" i="18"/>
  <c r="AQ130" i="18"/>
  <c r="AQ131" i="18"/>
  <c r="AQ133" i="18"/>
  <c r="AQ134" i="18"/>
  <c r="AQ135" i="18"/>
  <c r="AQ136" i="18"/>
  <c r="AQ137" i="18"/>
  <c r="AQ138" i="18"/>
  <c r="AQ140" i="18"/>
  <c r="AQ141" i="18"/>
  <c r="AQ142" i="18"/>
  <c r="AQ143" i="18"/>
  <c r="AQ144" i="18"/>
  <c r="AQ145" i="18"/>
  <c r="AQ147" i="18"/>
  <c r="AQ148" i="18"/>
  <c r="AQ149" i="18"/>
  <c r="AV147" i="18"/>
  <c r="AW153" i="18"/>
  <c r="AW152" i="18"/>
  <c r="AW151" i="18"/>
  <c r="AV119" i="18"/>
  <c r="AV109" i="18"/>
  <c r="AW92" i="18"/>
  <c r="AQ71" i="18"/>
  <c r="AV17" i="18"/>
  <c r="AQ16" i="18"/>
  <c r="AQ17" i="18"/>
  <c r="AQ18" i="18"/>
  <c r="AQ19" i="18"/>
  <c r="AQ20" i="18"/>
  <c r="AQ21" i="18"/>
  <c r="AQ22" i="18"/>
  <c r="AQ23" i="18"/>
  <c r="AQ24" i="18"/>
  <c r="AQ25" i="18"/>
  <c r="AQ26" i="18"/>
  <c r="AQ27" i="18"/>
  <c r="AQ28" i="18"/>
  <c r="AQ29" i="18"/>
  <c r="AQ30" i="18"/>
  <c r="AQ31" i="18"/>
  <c r="AQ32" i="18"/>
  <c r="AQ33" i="18"/>
  <c r="AQ34" i="18"/>
  <c r="AQ35" i="18"/>
  <c r="AQ36" i="18"/>
  <c r="AQ37" i="18"/>
  <c r="AQ38" i="18"/>
  <c r="AQ39" i="18"/>
  <c r="AQ40" i="18"/>
  <c r="AQ41" i="18"/>
  <c r="AQ42" i="18"/>
  <c r="AQ43" i="18"/>
  <c r="AQ44" i="18"/>
  <c r="AQ45" i="18"/>
  <c r="AQ46" i="18"/>
  <c r="AQ47" i="18"/>
  <c r="AQ48" i="18"/>
  <c r="AQ49" i="18"/>
  <c r="AQ50" i="18"/>
  <c r="AQ51" i="18"/>
  <c r="AQ52" i="18"/>
  <c r="AQ53" i="18"/>
  <c r="AQ54" i="18"/>
  <c r="AQ55" i="18"/>
  <c r="AQ56" i="18"/>
  <c r="AQ57" i="18"/>
  <c r="AQ58" i="18"/>
  <c r="AQ59" i="18"/>
  <c r="AQ60" i="18"/>
  <c r="AQ61" i="18"/>
  <c r="AQ62" i="18"/>
  <c r="AQ63" i="18"/>
  <c r="AQ64" i="18"/>
  <c r="AQ65" i="18"/>
  <c r="AQ66" i="18"/>
  <c r="AQ67" i="18"/>
  <c r="AQ68" i="18"/>
  <c r="AQ69" i="18"/>
  <c r="AQ70" i="18"/>
  <c r="AQ72" i="18"/>
  <c r="AQ73" i="18"/>
  <c r="AQ74" i="18"/>
  <c r="AQ75" i="18"/>
  <c r="AQ76" i="18"/>
  <c r="AQ77" i="18"/>
  <c r="AQ78" i="18"/>
  <c r="AQ79" i="18"/>
  <c r="AQ80" i="18"/>
  <c r="AQ81" i="18"/>
  <c r="AQ82" i="18"/>
  <c r="AQ83" i="18"/>
  <c r="AQ84" i="18"/>
  <c r="AQ85" i="18"/>
  <c r="AQ86" i="18"/>
  <c r="AQ87" i="18"/>
  <c r="AQ88" i="18"/>
  <c r="AQ89" i="18"/>
  <c r="AQ90" i="18"/>
  <c r="AQ151" i="18"/>
  <c r="AQ152" i="18"/>
  <c r="AQ153" i="18"/>
  <c r="AQ15" i="18"/>
  <c r="AK46" i="18" l="1"/>
  <c r="K81" i="20"/>
  <c r="H81" i="20"/>
  <c r="A81" i="20"/>
  <c r="A79" i="20"/>
  <c r="A75" i="20"/>
  <c r="A66" i="20"/>
  <c r="A56" i="20"/>
  <c r="A41" i="20"/>
  <c r="A30" i="20"/>
  <c r="A10" i="20"/>
  <c r="A9" i="20"/>
  <c r="AK145" i="18"/>
  <c r="AK16" i="18"/>
  <c r="AK17" i="18"/>
  <c r="AK18" i="18"/>
  <c r="AK19" i="18"/>
  <c r="AK21" i="18"/>
  <c r="AK22" i="18"/>
  <c r="AK23" i="18"/>
  <c r="AK24" i="18"/>
  <c r="AK25" i="18"/>
  <c r="AK26" i="18"/>
  <c r="AK27" i="18"/>
  <c r="AK28" i="18"/>
  <c r="AK34" i="18"/>
  <c r="AK35" i="18"/>
  <c r="AK36" i="18"/>
  <c r="AK37" i="18"/>
  <c r="AK38" i="18"/>
  <c r="AK45" i="18"/>
  <c r="AK47" i="18"/>
  <c r="AK48" i="18"/>
  <c r="AK49" i="18"/>
  <c r="AK50" i="18"/>
  <c r="AK83" i="18"/>
  <c r="AK84" i="18"/>
  <c r="AK85" i="18"/>
  <c r="AK86" i="18"/>
  <c r="AK87" i="18"/>
  <c r="AK88" i="18"/>
  <c r="AK89" i="18"/>
  <c r="AK90" i="18"/>
  <c r="AK91" i="18"/>
  <c r="AK92" i="18"/>
  <c r="AK93" i="18"/>
  <c r="AK94" i="18"/>
  <c r="AK95" i="18"/>
  <c r="AK96" i="18"/>
  <c r="AK97" i="18"/>
  <c r="AK99" i="18"/>
  <c r="AK100" i="18"/>
  <c r="AK101" i="18"/>
  <c r="AK102" i="18"/>
  <c r="AK103" i="18"/>
  <c r="AK104" i="18"/>
  <c r="AK106" i="18"/>
  <c r="AK107" i="18"/>
  <c r="AK108" i="18"/>
  <c r="AK109" i="18"/>
  <c r="AK110" i="18"/>
  <c r="AK112" i="18"/>
  <c r="AK114" i="18"/>
  <c r="AK115" i="18"/>
  <c r="AK116" i="18"/>
  <c r="AK117" i="18"/>
  <c r="AK118" i="18"/>
  <c r="AK119" i="18"/>
  <c r="AK120" i="18"/>
  <c r="AK121" i="18"/>
  <c r="AK122" i="18"/>
  <c r="AK123" i="18"/>
  <c r="AK124" i="18"/>
  <c r="AK128" i="18"/>
  <c r="AK133" i="18"/>
  <c r="AK135" i="18"/>
  <c r="AK136" i="18"/>
  <c r="AK137" i="18"/>
  <c r="AK138" i="18"/>
  <c r="AK141" i="18"/>
  <c r="AK142" i="18"/>
  <c r="AK144" i="18"/>
  <c r="AK146" i="18"/>
  <c r="AK147" i="18"/>
  <c r="AK148" i="18"/>
  <c r="AK150" i="18"/>
  <c r="AK151" i="18"/>
  <c r="AK152" i="18"/>
  <c r="AK153" i="18"/>
  <c r="AV150" i="18"/>
  <c r="AW150" i="18" s="1"/>
  <c r="AE150" i="18"/>
  <c r="Y150" i="18"/>
  <c r="AV149" i="18"/>
  <c r="AW149" i="18" s="1"/>
  <c r="AV148" i="18"/>
  <c r="AW148" i="18" s="1"/>
  <c r="AW147" i="18"/>
  <c r="AV146" i="18"/>
  <c r="AW146" i="18" s="1"/>
  <c r="AV145" i="18"/>
  <c r="AW145" i="18" s="1"/>
  <c r="AV141" i="18"/>
  <c r="AW141" i="18" s="1"/>
  <c r="AV143" i="18"/>
  <c r="AW143" i="18" s="1"/>
  <c r="AV140" i="18"/>
  <c r="AW140" i="18" s="1"/>
  <c r="AV144" i="18"/>
  <c r="AW144" i="18" s="1"/>
  <c r="AV142" i="18"/>
  <c r="AW142" i="18" s="1"/>
  <c r="AV137" i="18"/>
  <c r="AW137" i="18" s="1"/>
  <c r="AV134" i="18"/>
  <c r="AW134" i="18" s="1"/>
  <c r="AV139" i="18"/>
  <c r="AW139" i="18" s="1"/>
  <c r="AV138" i="18"/>
  <c r="AW138" i="18" s="1"/>
  <c r="AV135" i="18"/>
  <c r="AW135" i="18" s="1"/>
  <c r="AV136" i="18"/>
  <c r="AW136" i="18" s="1"/>
  <c r="AV133" i="18"/>
  <c r="AW133" i="18" s="1"/>
  <c r="AV125" i="18"/>
  <c r="AW125" i="18" s="1"/>
  <c r="AV132" i="18"/>
  <c r="AW132" i="18" s="1"/>
  <c r="AV131" i="18"/>
  <c r="AW131" i="18" s="1"/>
  <c r="AV130" i="18"/>
  <c r="AW130" i="18" s="1"/>
  <c r="AV129" i="18"/>
  <c r="AW129" i="18" s="1"/>
  <c r="AW128" i="18"/>
  <c r="AV127" i="18"/>
  <c r="AW127" i="18" s="1"/>
  <c r="AV126" i="18"/>
  <c r="AW126" i="18" s="1"/>
  <c r="AV124" i="18"/>
  <c r="AW124" i="18" s="1"/>
  <c r="AV123" i="18"/>
  <c r="AW123" i="18" s="1"/>
  <c r="AV120" i="18"/>
  <c r="AW120" i="18" s="1"/>
  <c r="AW119" i="18"/>
  <c r="AV115" i="18"/>
  <c r="AW115" i="18" s="1"/>
  <c r="AV116" i="18"/>
  <c r="AW116" i="18" s="1"/>
  <c r="AV117" i="18"/>
  <c r="AW117" i="18" s="1"/>
  <c r="AV118" i="18"/>
  <c r="AW118" i="18" s="1"/>
  <c r="AV114" i="18"/>
  <c r="AW114" i="18" s="1"/>
  <c r="AV113" i="18"/>
  <c r="AW113" i="18" s="1"/>
  <c r="AV112" i="18"/>
  <c r="AW112" i="18" s="1"/>
  <c r="AV111" i="18"/>
  <c r="AW111" i="18" s="1"/>
  <c r="AV110" i="18"/>
  <c r="AW110" i="18" s="1"/>
  <c r="AW109" i="18"/>
  <c r="AV108" i="18"/>
  <c r="AW108" i="18" s="1"/>
  <c r="AV107" i="18"/>
  <c r="AW107" i="18" s="1"/>
  <c r="AV106" i="18"/>
  <c r="AW106" i="18" s="1"/>
  <c r="AV105" i="18"/>
  <c r="AW105" i="18" s="1"/>
  <c r="AV100" i="18"/>
  <c r="AW100" i="18" s="1"/>
  <c r="AV101" i="18"/>
  <c r="AW101" i="18" s="1"/>
  <c r="AV102" i="18"/>
  <c r="AW102" i="18" s="1"/>
  <c r="AV103" i="18"/>
  <c r="AW103" i="18" s="1"/>
  <c r="AV104" i="18"/>
  <c r="AW104" i="18" s="1"/>
  <c r="AV99" i="18"/>
  <c r="AW99" i="18" s="1"/>
  <c r="AV98" i="18"/>
  <c r="AW98" i="18" s="1"/>
  <c r="AV97" i="18"/>
  <c r="AW97" i="18" s="1"/>
  <c r="AV93" i="18"/>
  <c r="AW93" i="18" s="1"/>
  <c r="AV95" i="18"/>
  <c r="AW95" i="18" s="1"/>
  <c r="AW91" i="18"/>
  <c r="AV89" i="18"/>
  <c r="AW89" i="18" s="1"/>
  <c r="AV88" i="18"/>
  <c r="AW88" i="18" s="1"/>
  <c r="AV86" i="18"/>
  <c r="AW86" i="18" s="1"/>
  <c r="AV96" i="18"/>
  <c r="AW96" i="18" s="1"/>
  <c r="AV94" i="18"/>
  <c r="AW94" i="18" s="1"/>
  <c r="AV90" i="18"/>
  <c r="AW90" i="18" s="1"/>
  <c r="AV87" i="18"/>
  <c r="AW87" i="18" s="1"/>
  <c r="AV85" i="18"/>
  <c r="AW85" i="18" s="1"/>
  <c r="AV84" i="18"/>
  <c r="AW84" i="18" s="1"/>
  <c r="AV83" i="18"/>
  <c r="AW83" i="18" s="1"/>
  <c r="AV52" i="18"/>
  <c r="AW52" i="18" s="1"/>
  <c r="AV53" i="18"/>
  <c r="AW53" i="18" s="1"/>
  <c r="AV54" i="18"/>
  <c r="AW54" i="18" s="1"/>
  <c r="AV55" i="18"/>
  <c r="AW55" i="18" s="1"/>
  <c r="AV56" i="18"/>
  <c r="AW56" i="18" s="1"/>
  <c r="AV57" i="18"/>
  <c r="AW57" i="18" s="1"/>
  <c r="AV58" i="18"/>
  <c r="AW58" i="18" s="1"/>
  <c r="AV59" i="18"/>
  <c r="AW59" i="18" s="1"/>
  <c r="AV60" i="18"/>
  <c r="AW60" i="18" s="1"/>
  <c r="AV61" i="18"/>
  <c r="AW61" i="18" s="1"/>
  <c r="AV62" i="18"/>
  <c r="AW62" i="18" s="1"/>
  <c r="AV63" i="18"/>
  <c r="AW63" i="18" s="1"/>
  <c r="AV64" i="18"/>
  <c r="AW64" i="18" s="1"/>
  <c r="AV65" i="18"/>
  <c r="AW65" i="18" s="1"/>
  <c r="AV66" i="18"/>
  <c r="AW66" i="18" s="1"/>
  <c r="AV67" i="18"/>
  <c r="AW67" i="18" s="1"/>
  <c r="AV68" i="18"/>
  <c r="AW68" i="18" s="1"/>
  <c r="AV69" i="18"/>
  <c r="AW69" i="18" s="1"/>
  <c r="AV70" i="18"/>
  <c r="AW70" i="18" s="1"/>
  <c r="AV71" i="18"/>
  <c r="AW71" i="18" s="1"/>
  <c r="AV72" i="18"/>
  <c r="AW72" i="18" s="1"/>
  <c r="AV73" i="18"/>
  <c r="AW73" i="18" s="1"/>
  <c r="AV74" i="18"/>
  <c r="AW74" i="18" s="1"/>
  <c r="AV75" i="18"/>
  <c r="AW75" i="18" s="1"/>
  <c r="AV76" i="18"/>
  <c r="AW76" i="18" s="1"/>
  <c r="AV77" i="18"/>
  <c r="AW77" i="18" s="1"/>
  <c r="AV78" i="18"/>
  <c r="AW78" i="18" s="1"/>
  <c r="AV79" i="18"/>
  <c r="AW79" i="18" s="1"/>
  <c r="AV80" i="18"/>
  <c r="AW80" i="18" s="1"/>
  <c r="AV81" i="18"/>
  <c r="AW81" i="18" s="1"/>
  <c r="AV82" i="18"/>
  <c r="AW82" i="18" s="1"/>
  <c r="AV51" i="18"/>
  <c r="AW51" i="18" s="1"/>
  <c r="AV49" i="18"/>
  <c r="AW49" i="18" s="1"/>
  <c r="AV48" i="18"/>
  <c r="AW48" i="18" s="1"/>
  <c r="AV47" i="18"/>
  <c r="AW47" i="18" s="1"/>
  <c r="AV50" i="18"/>
  <c r="AW50" i="18" s="1"/>
  <c r="AV46" i="18"/>
  <c r="AW46" i="18" s="1"/>
  <c r="AV45" i="18"/>
  <c r="AW45" i="18" s="1"/>
  <c r="AV44" i="18"/>
  <c r="AW44" i="18" s="1"/>
  <c r="AV43" i="18"/>
  <c r="AW43" i="18" s="1"/>
  <c r="AV42" i="18"/>
  <c r="AW42" i="18" s="1"/>
  <c r="AV41" i="18"/>
  <c r="AW41" i="18" s="1"/>
  <c r="AV40" i="18"/>
  <c r="AW40" i="18" s="1"/>
  <c r="AV39" i="18"/>
  <c r="AW39" i="18" s="1"/>
  <c r="AV38" i="18"/>
  <c r="AW38" i="18" s="1"/>
  <c r="AV37" i="18"/>
  <c r="AW37" i="18" s="1"/>
  <c r="AV36" i="18"/>
  <c r="AW36" i="18" s="1"/>
  <c r="AV35" i="18"/>
  <c r="AW35" i="18" s="1"/>
  <c r="AV34" i="18"/>
  <c r="AW34" i="18" s="1"/>
  <c r="AV33" i="18"/>
  <c r="AW33" i="18" s="1"/>
  <c r="AV32" i="18"/>
  <c r="AW32" i="18" s="1"/>
  <c r="AV31" i="18"/>
  <c r="AW31" i="18" s="1"/>
  <c r="AV30" i="18"/>
  <c r="AW30" i="18" s="1"/>
  <c r="AV29" i="18"/>
  <c r="AW29" i="18" s="1"/>
  <c r="AV15" i="18"/>
  <c r="AW15" i="18" s="1"/>
  <c r="AV28" i="18"/>
  <c r="AW28" i="18" s="1"/>
  <c r="AV27" i="18"/>
  <c r="AW27" i="18" s="1"/>
  <c r="AV26" i="18"/>
  <c r="AW26" i="18" s="1"/>
  <c r="AV25" i="18"/>
  <c r="AW25" i="18" s="1"/>
  <c r="AV24" i="18"/>
  <c r="AW24" i="18" s="1"/>
  <c r="AV23" i="18"/>
  <c r="AW23" i="18" s="1"/>
  <c r="AV22" i="18"/>
  <c r="AW22" i="18" s="1"/>
  <c r="AV21" i="18"/>
  <c r="AW21" i="18" s="1"/>
  <c r="AV20" i="18"/>
  <c r="AW20" i="18" s="1"/>
  <c r="AV19" i="18"/>
  <c r="AV18" i="18"/>
  <c r="AW18" i="18" s="1"/>
  <c r="AW17" i="18"/>
  <c r="AV16" i="18"/>
  <c r="AW16" i="18" s="1"/>
  <c r="K74" i="20"/>
  <c r="A74" i="20"/>
  <c r="A64" i="20"/>
  <c r="A51" i="20"/>
  <c r="A50" i="20"/>
  <c r="A26" i="20"/>
  <c r="A25" i="20"/>
  <c r="AE15" i="18"/>
  <c r="AE16" i="18"/>
  <c r="AE17" i="18"/>
  <c r="AE18" i="18"/>
  <c r="AE19" i="18"/>
  <c r="AE20" i="18"/>
  <c r="AE21" i="18"/>
  <c r="AE22" i="18"/>
  <c r="AE23" i="18"/>
  <c r="AE24" i="18"/>
  <c r="AE25" i="18"/>
  <c r="AE26" i="18"/>
  <c r="AE28" i="18"/>
  <c r="AE29" i="18"/>
  <c r="AE30" i="18"/>
  <c r="AE31" i="18"/>
  <c r="AE32" i="18"/>
  <c r="AE33" i="18"/>
  <c r="AE34" i="18"/>
  <c r="AE35" i="18"/>
  <c r="AE36" i="18"/>
  <c r="AE37" i="18"/>
  <c r="AE38" i="18"/>
  <c r="AE39" i="18"/>
  <c r="AE40" i="18"/>
  <c r="AE41" i="18"/>
  <c r="AE42" i="18"/>
  <c r="AE43" i="18"/>
  <c r="AE44" i="18"/>
  <c r="AE45" i="18"/>
  <c r="AE46" i="18"/>
  <c r="AE47" i="18"/>
  <c r="AE48" i="18"/>
  <c r="AE49" i="18"/>
  <c r="AE50" i="18"/>
  <c r="AE51" i="18"/>
  <c r="AE52" i="18"/>
  <c r="AE53" i="18"/>
  <c r="AE54" i="18"/>
  <c r="AE55" i="18"/>
  <c r="AE56" i="18"/>
  <c r="AE57" i="18"/>
  <c r="AE58" i="18"/>
  <c r="AE59" i="18"/>
  <c r="AE60" i="18"/>
  <c r="AE61" i="18"/>
  <c r="AE62" i="18"/>
  <c r="AE63" i="18"/>
  <c r="AE64" i="18"/>
  <c r="AE65" i="18"/>
  <c r="AE66" i="18"/>
  <c r="AE67" i="18"/>
  <c r="AE68" i="18"/>
  <c r="AE69" i="18"/>
  <c r="AE70" i="18"/>
  <c r="AE71" i="18"/>
  <c r="AE72" i="18"/>
  <c r="AE73" i="18"/>
  <c r="AE74" i="18"/>
  <c r="AE75" i="18"/>
  <c r="AE76" i="18"/>
  <c r="AE77" i="18"/>
  <c r="AE78" i="18"/>
  <c r="AE79" i="18"/>
  <c r="AE80" i="18"/>
  <c r="AE81" i="18"/>
  <c r="AE82" i="18"/>
  <c r="AE83" i="18"/>
  <c r="AE84" i="18"/>
  <c r="AE85" i="18"/>
  <c r="AE86" i="18"/>
  <c r="AE87" i="18"/>
  <c r="AE88" i="18"/>
  <c r="AE89" i="18"/>
  <c r="AE90" i="18"/>
  <c r="AE92" i="18"/>
  <c r="AE93" i="18"/>
  <c r="AE94" i="18"/>
  <c r="AE95" i="18"/>
  <c r="AE96" i="18"/>
  <c r="AE97" i="18"/>
  <c r="AE99" i="18"/>
  <c r="AE100" i="18"/>
  <c r="AE101" i="18"/>
  <c r="AE102" i="18"/>
  <c r="AE103" i="18"/>
  <c r="AE104" i="18"/>
  <c r="AE106" i="18"/>
  <c r="AE107" i="18"/>
  <c r="AE108" i="18"/>
  <c r="AE110" i="18"/>
  <c r="AE111" i="18"/>
  <c r="AE112" i="18"/>
  <c r="AE113" i="18"/>
  <c r="AE114" i="18"/>
  <c r="AE115" i="18"/>
  <c r="AE116" i="18"/>
  <c r="AE117" i="18"/>
  <c r="AE118" i="18"/>
  <c r="AE119" i="18"/>
  <c r="AE120" i="18"/>
  <c r="AE121" i="18"/>
  <c r="AE122" i="18"/>
  <c r="AE123" i="18"/>
  <c r="AE124" i="18"/>
  <c r="AE125" i="18"/>
  <c r="AE126" i="18"/>
  <c r="AE127" i="18"/>
  <c r="AE129" i="18"/>
  <c r="AE130" i="18"/>
  <c r="AE132" i="18"/>
  <c r="AE134" i="18"/>
  <c r="AE135" i="18"/>
  <c r="AE136" i="18"/>
  <c r="AE137" i="18"/>
  <c r="AE138" i="18"/>
  <c r="AE140" i="18"/>
  <c r="AE141" i="18"/>
  <c r="AE142" i="18"/>
  <c r="AE143" i="18"/>
  <c r="AE144" i="18"/>
  <c r="AE145" i="18"/>
  <c r="AE146" i="18"/>
  <c r="AE147" i="18"/>
  <c r="AE148" i="18"/>
  <c r="AE149" i="18"/>
  <c r="C16" i="26"/>
  <c r="A29" i="20"/>
  <c r="A19" i="20"/>
  <c r="A82" i="20"/>
  <c r="A80" i="20"/>
  <c r="A78" i="20"/>
  <c r="A77" i="20"/>
  <c r="A76" i="20"/>
  <c r="A73" i="20"/>
  <c r="A72" i="20"/>
  <c r="A71" i="20"/>
  <c r="A70" i="20"/>
  <c r="A69" i="20"/>
  <c r="A68" i="20"/>
  <c r="A67" i="20"/>
  <c r="A65" i="20"/>
  <c r="A63" i="20"/>
  <c r="A62" i="20"/>
  <c r="A61" i="20"/>
  <c r="A60" i="20"/>
  <c r="A58" i="20"/>
  <c r="A57" i="20"/>
  <c r="A55" i="20"/>
  <c r="A54" i="20"/>
  <c r="A52" i="20"/>
  <c r="A49" i="20"/>
  <c r="A48" i="20"/>
  <c r="A46" i="20"/>
  <c r="A45" i="20"/>
  <c r="A44" i="20"/>
  <c r="A43" i="20"/>
  <c r="A42" i="20"/>
  <c r="A40" i="20"/>
  <c r="A39" i="20"/>
  <c r="A38" i="20"/>
  <c r="A37" i="20"/>
  <c r="A36" i="20"/>
  <c r="A35" i="20"/>
  <c r="A34" i="20"/>
  <c r="A33" i="20"/>
  <c r="A32" i="20"/>
  <c r="A31" i="20"/>
  <c r="A28" i="20"/>
  <c r="A27" i="20"/>
  <c r="A24" i="20"/>
  <c r="A23" i="20"/>
  <c r="A22" i="20"/>
  <c r="A20" i="20"/>
  <c r="A18" i="20"/>
  <c r="A17" i="20"/>
  <c r="A16" i="20"/>
  <c r="A15" i="20"/>
  <c r="A14" i="20"/>
  <c r="A13" i="20"/>
  <c r="A12" i="20"/>
  <c r="A11" i="20"/>
  <c r="X122" i="18"/>
  <c r="AV122" i="18"/>
  <c r="AW122" i="18" s="1"/>
  <c r="X121" i="18"/>
  <c r="AV121" i="18"/>
  <c r="AW121" i="18" s="1"/>
  <c r="Y34" i="18"/>
  <c r="Y148" i="18"/>
  <c r="Y147" i="18"/>
  <c r="Y146" i="18"/>
  <c r="Y145" i="18"/>
  <c r="Y144" i="18"/>
  <c r="Y142" i="18"/>
  <c r="Y141" i="18"/>
  <c r="Y138" i="18"/>
  <c r="Y137" i="18"/>
  <c r="Y136" i="18"/>
  <c r="Y135" i="18"/>
  <c r="Y124" i="18"/>
  <c r="Y123" i="18"/>
  <c r="Y122" i="18"/>
  <c r="Y120" i="18"/>
  <c r="Y118" i="18"/>
  <c r="Y117" i="18"/>
  <c r="Y116" i="18"/>
  <c r="Y115" i="18"/>
  <c r="Y114" i="18"/>
  <c r="Y112" i="18"/>
  <c r="Y110" i="18"/>
  <c r="Y108" i="18"/>
  <c r="Y107" i="18"/>
  <c r="Y106" i="18"/>
  <c r="Y104" i="18"/>
  <c r="Y103" i="18"/>
  <c r="Y102" i="18"/>
  <c r="Y101" i="18"/>
  <c r="Y100" i="18"/>
  <c r="Y99" i="18"/>
  <c r="Y98" i="18"/>
  <c r="Y97" i="18"/>
  <c r="Y96" i="18"/>
  <c r="Y95" i="18"/>
  <c r="Y94" i="18"/>
  <c r="Y91" i="18"/>
  <c r="Y90" i="18"/>
  <c r="Y89" i="18"/>
  <c r="Y88" i="18"/>
  <c r="Y87" i="18"/>
  <c r="Y86" i="18"/>
  <c r="Y85" i="18"/>
  <c r="Y84" i="18"/>
  <c r="Y83" i="18"/>
  <c r="Y50" i="18"/>
  <c r="Y48" i="18"/>
  <c r="Y47" i="18"/>
  <c r="Y46" i="18"/>
  <c r="Y45" i="18"/>
  <c r="Y38" i="18"/>
  <c r="Y37" i="18"/>
  <c r="Y36" i="18"/>
  <c r="Y35" i="18"/>
  <c r="Y28" i="18"/>
  <c r="Y24" i="18"/>
  <c r="Y23" i="18"/>
  <c r="Y22" i="18"/>
  <c r="Y21" i="18"/>
  <c r="Y19" i="18"/>
  <c r="Y16" i="18"/>
  <c r="H62" i="20"/>
  <c r="H67" i="20"/>
  <c r="K64" i="20"/>
  <c r="K50" i="20"/>
  <c r="H16" i="20"/>
  <c r="K51" i="20"/>
  <c r="H48" i="20"/>
  <c r="H37" i="20"/>
  <c r="H76" i="20"/>
  <c r="H68" i="20"/>
  <c r="H36" i="20"/>
  <c r="H58" i="20"/>
  <c r="E83" i="20"/>
  <c r="H28" i="20"/>
  <c r="H55" i="20"/>
  <c r="H72" i="20"/>
  <c r="H57" i="20"/>
  <c r="K25" i="20"/>
  <c r="K26" i="20"/>
  <c r="H15" i="20"/>
  <c r="H33" i="20"/>
  <c r="H80" i="20"/>
  <c r="H13" i="20"/>
  <c r="H12" i="20"/>
  <c r="H43" i="20"/>
  <c r="H78" i="20"/>
  <c r="H39" i="20"/>
  <c r="H23" i="20"/>
  <c r="H60" i="20"/>
  <c r="H42" i="20"/>
  <c r="H20" i="20"/>
  <c r="H73" i="20"/>
  <c r="H63" i="20"/>
  <c r="H52" i="20"/>
  <c r="H40" i="20"/>
  <c r="H70" i="20"/>
  <c r="H46" i="20"/>
  <c r="H27" i="20"/>
  <c r="H65" i="20"/>
  <c r="H45" i="20"/>
  <c r="H69" i="20"/>
  <c r="K38" i="20"/>
  <c r="K27" i="20"/>
  <c r="K37" i="20"/>
  <c r="K12" i="20"/>
  <c r="K32" i="20"/>
  <c r="K61" i="20"/>
  <c r="K67" i="20"/>
  <c r="K43" i="20"/>
  <c r="K45" i="20"/>
  <c r="K23" i="20"/>
  <c r="H18" i="20"/>
  <c r="K77" i="20"/>
  <c r="K71" i="20"/>
  <c r="K11" i="20"/>
  <c r="K58" i="20"/>
  <c r="K24" i="20"/>
  <c r="K62" i="20"/>
  <c r="K39" i="20"/>
  <c r="K22" i="20"/>
  <c r="K68" i="20"/>
  <c r="K49" i="20"/>
  <c r="K55" i="20"/>
  <c r="K73" i="20"/>
  <c r="K60" i="20"/>
  <c r="K31" i="20"/>
  <c r="K44" i="20"/>
  <c r="K63" i="20"/>
  <c r="K34" i="20"/>
  <c r="K40" i="20"/>
  <c r="K70" i="20"/>
  <c r="K54" i="20"/>
  <c r="K9" i="20"/>
  <c r="K52" i="20"/>
  <c r="K69" i="20"/>
  <c r="K36" i="20"/>
  <c r="K20" i="20"/>
  <c r="K46" i="20"/>
  <c r="K76" i="20"/>
  <c r="K13" i="20"/>
  <c r="K28" i="20"/>
  <c r="K72" i="20"/>
  <c r="K35" i="20"/>
  <c r="K65" i="20"/>
  <c r="I83" i="20"/>
  <c r="J83" i="20"/>
  <c r="K33" i="20"/>
  <c r="K42" i="20"/>
  <c r="K78" i="20"/>
  <c r="K80" i="20"/>
  <c r="K48" i="20"/>
  <c r="K57" i="20"/>
  <c r="H11" i="20"/>
  <c r="H17" i="20"/>
  <c r="H14" i="20"/>
  <c r="H44" i="20"/>
  <c r="H71" i="20"/>
  <c r="H77" i="20"/>
  <c r="H9" i="20"/>
  <c r="H32" i="20"/>
  <c r="H61" i="20"/>
  <c r="H49" i="20"/>
  <c r="H24" i="20"/>
  <c r="H54" i="20"/>
  <c r="H34" i="20"/>
  <c r="H22" i="20"/>
  <c r="H35" i="20"/>
  <c r="H31" i="20"/>
  <c r="H38" i="20"/>
  <c r="F83" i="20"/>
  <c r="G83" i="20"/>
  <c r="H83" i="20" s="1"/>
  <c r="Y121" i="18"/>
  <c r="N66" i="20" l="1"/>
  <c r="N79" i="20"/>
  <c r="K83" i="20"/>
  <c r="N23" i="20"/>
  <c r="N40" i="20"/>
  <c r="N62" i="20"/>
  <c r="N82" i="20"/>
  <c r="N25" i="20"/>
  <c r="N63" i="20"/>
  <c r="N44" i="20"/>
  <c r="N39" i="20"/>
  <c r="N10" i="20"/>
  <c r="N45" i="20"/>
  <c r="N65" i="20"/>
  <c r="N28" i="20"/>
  <c r="N12" i="20"/>
  <c r="N48" i="20"/>
  <c r="N68" i="20"/>
  <c r="N58" i="20"/>
  <c r="N31" i="20"/>
  <c r="N49" i="20"/>
  <c r="N69" i="20"/>
  <c r="N38" i="20"/>
  <c r="N70" i="20"/>
  <c r="N15" i="20"/>
  <c r="N51" i="20"/>
  <c r="N71" i="20"/>
  <c r="N16" i="20"/>
  <c r="N72" i="20"/>
  <c r="N35" i="20"/>
  <c r="N54" i="20"/>
  <c r="N73" i="20"/>
  <c r="N19" i="20"/>
  <c r="N37" i="20"/>
  <c r="N57" i="20" l="1"/>
  <c r="N17" i="20"/>
  <c r="N33" i="20"/>
  <c r="N78" i="20"/>
  <c r="N29" i="20"/>
  <c r="N27" i="20"/>
  <c r="N43" i="20"/>
  <c r="N80" i="20"/>
  <c r="N81" i="20"/>
  <c r="N61" i="20"/>
  <c r="N52" i="20"/>
  <c r="N13" i="20"/>
  <c r="N67" i="20"/>
  <c r="N60" i="20"/>
  <c r="N55" i="20"/>
  <c r="N34" i="20"/>
  <c r="N46" i="20"/>
  <c r="N64" i="20"/>
  <c r="N77" i="20"/>
  <c r="N75" i="20"/>
  <c r="N36" i="20"/>
  <c r="N18" i="20"/>
  <c r="N50" i="20"/>
  <c r="N11" i="20"/>
  <c r="N26" i="20"/>
  <c r="N22" i="20"/>
  <c r="N56" i="20"/>
  <c r="N32" i="20"/>
  <c r="N42" i="20"/>
  <c r="N76" i="20"/>
  <c r="N74" i="20"/>
  <c r="N24" i="20"/>
  <c r="N41" i="20"/>
  <c r="N14" i="20"/>
  <c r="N30" i="20"/>
  <c r="N20" i="20"/>
  <c r="N9" i="20"/>
  <c r="M83" i="20"/>
  <c r="L83" i="20"/>
  <c r="N83" i="20" l="1"/>
</calcChain>
</file>

<file path=xl/sharedStrings.xml><?xml version="1.0" encoding="utf-8"?>
<sst xmlns="http://schemas.openxmlformats.org/spreadsheetml/2006/main" count="11760" uniqueCount="5423">
  <si>
    <t>Meta Plan de Desarrollo</t>
  </si>
  <si>
    <t>Objetivo Estratégico Sectorial</t>
  </si>
  <si>
    <t>Meta Sectorial</t>
  </si>
  <si>
    <t>Objetivo estratégico 2020-2024</t>
  </si>
  <si>
    <t>Estrategias</t>
  </si>
  <si>
    <t>Metas 2020-2024</t>
  </si>
  <si>
    <t>Política de Gestión y Desempeño componente ambiental</t>
  </si>
  <si>
    <t>Proceso relacionado</t>
  </si>
  <si>
    <t xml:space="preserve">Fuente de Financiación </t>
  </si>
  <si>
    <t>Proyecto de inversión</t>
  </si>
  <si>
    <t xml:space="preserve">Meta proyecto de inversión </t>
  </si>
  <si>
    <t>Plan asociado</t>
  </si>
  <si>
    <t xml:space="preserve">Plan De Acción Política Pública Poblacional Asociada  </t>
  </si>
  <si>
    <t>Tipo de Meta</t>
  </si>
  <si>
    <t>Fecha Inicio
DD/MM/AAAA</t>
  </si>
  <si>
    <t>Fecha Finalización
DD/MM/AAAA</t>
  </si>
  <si>
    <t>Dependencia responsable</t>
  </si>
  <si>
    <t>13. Desarrollar en las 20 localidades del Distrito una (1) estrategia de prevención, participación y movilización social que favorezca la transformación de imaginarios y la disminución del conflicto social asociado al fenómeno de habitabilidad en calle, teniendo en cuenta los impactos de la emergencia social y sanitaria sobre esta población</t>
  </si>
  <si>
    <t>1. Contribuir a la reducción de la feminización de la pobreza, aportando en la implementación del Sistema Distrital de Cuidado con la innovación de los servicios sociales, para construir territorios cuidadores y protectores promoviendo la movilidad social de la población en vulnerabilidad y fragilidad social</t>
  </si>
  <si>
    <t>01. Identificar  la oferta del sector social que  hará  parte del sistema distrital de cuidado</t>
  </si>
  <si>
    <t>1. Fortalecer la territorialización de políticas, programas, proyectos y acciones en lo local a partir de la estrategia territorial integral social (ETIS) y la tropa social como herramientas de política social en el Distrito capital que reconozca y fortalezca las dinámicas de los hogares, comunidades y territorios, apuntando a la construcción de respuestas transectoriales, integradoras e innovadoras en el marco del sistema Distrital de cuidado, la garantía de derechos y la movilidad social.</t>
  </si>
  <si>
    <t>RETO</t>
  </si>
  <si>
    <t xml:space="preserve">1. Atender en las 20 localidades del  distrito a la población en flujos migratorios mixtos y retornados que solicitan la oferta de servicios de la  SDIS.
</t>
  </si>
  <si>
    <t>Talento humano</t>
  </si>
  <si>
    <t>Atención a la ciudadanía</t>
  </si>
  <si>
    <t>Inversión</t>
  </si>
  <si>
    <t>7564 - Mejoramiento de la capacidad de respuesta institucional de las comisarías de familia en Bogotá</t>
  </si>
  <si>
    <t>7564 - Mejoramiento de la capacidad de respuesta institucional de las Comisarías de Familia en Bogotá</t>
  </si>
  <si>
    <t>A. Planes relacionados con talento humano:</t>
  </si>
  <si>
    <t>PP Mujer y Equidad de Género</t>
  </si>
  <si>
    <t>Constante</t>
  </si>
  <si>
    <t>Despacho</t>
  </si>
  <si>
    <t>14. Implementar una (1) estrategia de gestión interinstitucional que permita la movilización social y el desarrollo de capacidades de los adultos y adultas identificados en pobreza oculta, vulnerabilidad, fragilidad social o afectados por emergencias sanitarias en la ciudad de Bogotá</t>
  </si>
  <si>
    <t>2. Dar respuestas integradoras y transectoriales que conlleven al desarrollo de capacidades y la ampliación de las oportunidades de la ciudadanía, a partir de la estrategia territorial integral social para la gestión pública local y la territorialización de las políticas sociales.</t>
  </si>
  <si>
    <t xml:space="preserve">02. Formular un plan de trabajo de cada una de las entidades que componen el sector integración social que contenga las acciones dirigidas a fortalecer las necesidades identificadas en los diagnósticos. </t>
  </si>
  <si>
    <t>2. Contribuir con la reducción del riesgo social de los y las jóvenes NiNi en situación de alta vulnerabilidad y, en riesgo de ser vinculados en dinámicas y estructuras delincuenciales con el desarrollo de procesos de inclusión social, económica, educativa, política y cultural con la Estrategia RETO.</t>
  </si>
  <si>
    <t>ETIS</t>
  </si>
  <si>
    <t xml:space="preserve">2. Incrementar en 100% el número de  jóvenes atendidos con estrategias móviles,  canales virtuales y servicios sociales con  especial énfasis en jóvenes NiNis y  vulnerables,.
</t>
  </si>
  <si>
    <t>Integridad</t>
  </si>
  <si>
    <t>Auditoría y control</t>
  </si>
  <si>
    <t>Funcionamiento</t>
  </si>
  <si>
    <t>7565 - Suministro de espacios adecuados, inclusivos y seguros para el desarrollo social integral</t>
  </si>
  <si>
    <t>1. Implementar un plan de acción para el fortalecimiento de las Comisarias de Familia en la atención integral para el acceso a la justicia y la garantía de derechos frente a la violencia intrafamiliar</t>
  </si>
  <si>
    <t>Plan Estratégico de Talento Humano</t>
  </si>
  <si>
    <t>PP Infancia y Adolescencia</t>
  </si>
  <si>
    <t>Suma</t>
  </si>
  <si>
    <t>Subsecretaría</t>
  </si>
  <si>
    <t>15. Implementar una estrategia de acompañamiento de hogares pobres, en vulnerabilidad y riesgo social derivada de la pandemia del COVID 19, identificados poblacional diferencial y geográficamente en los barrios con mayor pobreza evidente y oculta del distrito</t>
  </si>
  <si>
    <t>3. Fortalecer el desempeño del sector social, enmarcado en la transformación de los servicios sociales, el desarrollo del recurso humano, la infraestructura, la tecnología, la gestión de conocimiento, la innovación, la transparencia, y  control, con el fin de optimizar la capacidad organizacional para la rectoría de la política  social y la prestación de servicios sociales.</t>
  </si>
  <si>
    <t>03. Hacer el seguimiento a la implementación de las PP.</t>
  </si>
  <si>
    <t>3. Transformar los servicios sociales de la SDIS con el fin de responder a los aspectos clave del Plan Distrital de Desarrollo como el Sistema Distrital de Cuidado, la Estrategia Territorial de Integración Social y el Ingreso Mínimo Garantizado</t>
  </si>
  <si>
    <t>Modernización Institucional</t>
  </si>
  <si>
    <t>3. Implementar una estrategia de oportunidades juveniles. por medio de la entrega de transferencias monetarias condicionadas a 5.900 jóvenes con alto grado de vulnerabilidad</t>
  </si>
  <si>
    <t>Planeación Institucional</t>
  </si>
  <si>
    <t>Comunicación estratégica</t>
  </si>
  <si>
    <t>Inversión y Funcionamiento</t>
  </si>
  <si>
    <t xml:space="preserve">7730 - Servicio de atención a la población proveniente de flujos migratorios mixtos en Bogotá </t>
  </si>
  <si>
    <t>2. Atender oportunamente el 100% de las víctimas de violencia intrafamiliar</t>
  </si>
  <si>
    <t>Plan de vacantes</t>
  </si>
  <si>
    <t>PP de Juventud</t>
  </si>
  <si>
    <t>Creciente</t>
  </si>
  <si>
    <t>Oficina Asesora de Comunicaciones</t>
  </si>
  <si>
    <t>16. Implementar una estrategia móvil de abordaje en calle dirigida a ciudadanos y ciudadanas habitantes de calle acorde al contexto social y sanitario de la emergencia</t>
  </si>
  <si>
    <t xml:space="preserve">4. Liderar, formular, actualizar e implementar las políticas públicas sociales de competencia y participación desde el Sector de Integración Social, que contribuyan a la materialización de un nuevo contrato social y ambiental para la Bogotá del siglo XXI  </t>
  </si>
  <si>
    <t>04. Incrementar en 5 puntos el Índice de Transparencia de Bogotá para el sector integración social</t>
  </si>
  <si>
    <t>4. Adelantar un proceso de modernización y mejora del desempeño institucional, garantizando la transparencia, integridad y seguimiento y control, que incluya el rediseño de la estructura organizacional, la reestructuración del proceso de contratación y el desarrollo de una estrategia de retroalimentación y evaluación de la entidad en territorio.</t>
  </si>
  <si>
    <t>Sistemas de Información</t>
  </si>
  <si>
    <t>4. Atender 2.400 adolescentes y jóvenes  con sanciones no privativas de la libertad o  en apoyo al restablecimiento en  administración de justicia en los Centros  Forjar, con oportunidades que favorezcan  sus proyectos de vida e inclusión social</t>
  </si>
  <si>
    <t>Gestión presupuestal y eficiencia del gasto público</t>
  </si>
  <si>
    <t>Diseño e innovación de servicios sociales</t>
  </si>
  <si>
    <t>7733 - Fortalecimiento institucional para una gestión pública efectiva y transparente en la ciudad de Bogotá</t>
  </si>
  <si>
    <t>7565 - Suministro de espacios adecuados, inclusivos y seguros para el desarrollo social integral en Bogotá</t>
  </si>
  <si>
    <t>Plan de previsión de recursos humanos</t>
  </si>
  <si>
    <t>PP Para el Fenómeno de Habitabilidad en Calle</t>
  </si>
  <si>
    <t>Oficina Asesora Jurídica</t>
  </si>
  <si>
    <t>17. Incrementar en 825 cupos la atención integral de ciudadanas y ciudadanos habitantes de calle en los servicios sociales que tiene la Secretaría Distrital de Integración Social dispuestos para su atención, que considere los impactos sociales y sanitarios de la emergencia</t>
  </si>
  <si>
    <t>Todos los Objetivos Estratégicos Sectoriales</t>
  </si>
  <si>
    <t>05. Valorar coberturas de servicios sociales en los territorios urbanos y rurales</t>
  </si>
  <si>
    <t>5. Optimizar unidades operativas de la SDIS para garantizar espacios adecuados y seguros a la población beneficiaria de los servicios sociales, orientando la adecuación de la infraestructura en respuesta a la transformación de los servicios sociales y la implementación de la estrategia ETIS y del Sistema Distrital de Cuidado.</t>
  </si>
  <si>
    <t>No se asocia a estrategias</t>
  </si>
  <si>
    <t xml:space="preserve">5. Actualizar, implementar y hacer seguimiento a la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teniendo en cuenta los impactos de la emergencia social y sanitaria sobre esta población.
</t>
  </si>
  <si>
    <t>Compras y Contratación</t>
  </si>
  <si>
    <t>Gerencia de las políticas públicas sociales</t>
  </si>
  <si>
    <t>7735 - Fortalecimiento de los procesos territoriales y la construcción de respuestas integradoras e innovadoras en los territorios de la Bogotá – Región</t>
  </si>
  <si>
    <t xml:space="preserve">1. Construir 3 centros día para la atención al adulto mayor que cumplan con la normatividad vigente </t>
  </si>
  <si>
    <t>Plan de capacitación</t>
  </si>
  <si>
    <t>PP Para la Adultez</t>
  </si>
  <si>
    <t>Oficina de Asuntos Disciplinarios</t>
  </si>
  <si>
    <t>18. Subir 9,45 puntos porcentuales los NNAJ que se vinculan al Modelo Pedagógico y son identificados por el IDIPRON como población vulnerable por las dinámicas del Fenómeno de Habitabilidad en Calle</t>
  </si>
  <si>
    <t>No se asocia a Objetivos Estratégicos Sectoriales</t>
  </si>
  <si>
    <t>06. Implementar los planes de acción de las políticas públicas del distrito</t>
  </si>
  <si>
    <t>6. Sistemas de información. Contar con sistemas de información robustos y sólidos que generen datos, información y conocimiento con calidad, oportunidad y pertinencia para la toma de decisiones y que respondan oportunamente a la transformación de los servicios sociales de la Secretaría Distrital de Integración Social.</t>
  </si>
  <si>
    <t>6. Atender con enfoque diferencial y de manera flexible a 15.000 niñas, niños y adolescentes del distrito en riesgo de trabajo infantil y violencias sexuales; y migrantes en riesgo  de vulneración de sus derechos</t>
  </si>
  <si>
    <t xml:space="preserve">Fortalecimiento organizacional y simplificación de procesos </t>
  </si>
  <si>
    <t>Gestión ambiental</t>
  </si>
  <si>
    <t>7740 - Generación “Jóvenes con derechos” en Bogotá</t>
  </si>
  <si>
    <t>2. Construir 1 Centro de Protección para Adulto Mayor que cumpla la normatividad vigente entre 2020 y 2024</t>
  </si>
  <si>
    <t>Plan de incentivos institucionales</t>
  </si>
  <si>
    <t>PP Para las Familias</t>
  </si>
  <si>
    <t>Oficina de Control Interno</t>
  </si>
  <si>
    <t>21. Atender en las 20 localidades del distrito a la población en flujos migratorios mixtos y retornados que solicitan la oferta de servicios de la SDIS</t>
  </si>
  <si>
    <t>07. Evaluar el estado de los servicios sociales frente a los requerimientos del sistema distrital de cuidado. Innovar  los servicios sociales para que se ajusten a los requerimientos del sistema distrital de cuidado. Implementar un piloto con la innovación en los servicios sociales en el marco del sistema distrital de cuidado para reducir la feminización de la pobreza</t>
  </si>
  <si>
    <t>Todos los Objetivos Estratégicos Institucionales</t>
  </si>
  <si>
    <t xml:space="preserve">7. Atender con enfoque diferencial a 71.000 niñas y niños en servicios dirigidos a la primera infancia pertinentes y de calidad  en el marco de la atención integral, a través de una oferta  flexible que tenga en cuenta las dinámicas socioeconómicas de  las familias y cuidadores y, que permita potenciar el desarrollo  de las niñas y niños, así como prevenir situaciones de riesgo  para la garantía de derechos.
</t>
  </si>
  <si>
    <t>Servicio al ciudadano</t>
  </si>
  <si>
    <t>Gestión contractual</t>
  </si>
  <si>
    <t>7741 - Fortalecimiento de la gestión de la información y el conocimiento con enfoque participativo y territorial</t>
  </si>
  <si>
    <t>3. Completar la construcción de 6 jardines infantiles de acuerdo a la normatividad vigente para niñas y niños de 0 a 3 años</t>
  </si>
  <si>
    <t>Plan de seguridad y salud en el trabajo</t>
  </si>
  <si>
    <t>PP Para el envejecimiento y Vejez</t>
  </si>
  <si>
    <t>Dirección de Gestión Corporativa</t>
  </si>
  <si>
    <t>25. Fortalecer la implementación de la Política Pública LGBTI a través de la puesta en marcha de 2 nuevos centros comunitarios LGBTI con enfoque territorial para la prestación de servicios sociales bajo modelos flexibles de atención integral en el marco de la PPLGBTI</t>
  </si>
  <si>
    <t>08. Ajustar los servicios sociales para reducir la pobreza femenina. Focalizar y prestar los servicios sociales en los territorios que contribuyan a la reducción de la feminización de la pobreza.</t>
  </si>
  <si>
    <t>No se asocia a Objetivos Estratégicos Institucionales</t>
  </si>
  <si>
    <t>8.Contribuir a la construcción de la memoria, la convivencia  y la reconciliación en el marco del acuerdo de paz, a través  de la atención de 8.300 niñas, niños y adolescentes víctimas y afectados por el conflicto armado , desde un enfoque territorial.</t>
  </si>
  <si>
    <t>Defensa jurídica</t>
  </si>
  <si>
    <t>Gestión de infraestructura física</t>
  </si>
  <si>
    <t>7744 - Generación de oportunidades para el desarrollo integral de la niñez y la adolescencia de Bogotá</t>
  </si>
  <si>
    <t>4. Construir 1 Centro de Protección del adulto mayor y habitante de calle  para población vulnerable entre 2020 y 2024</t>
  </si>
  <si>
    <t>Plan de Integridad y Buen Gobierno</t>
  </si>
  <si>
    <t>PP de Actividades Sexuales Pagadas</t>
  </si>
  <si>
    <t>Subdirección de Contratación</t>
  </si>
  <si>
    <t>31. Implementar un modelo de inclusión social, a través de la vinculación personas de los sectores sociales LGBTI en pobreza extrema y vulnerabilidad social a la oferta de servicios sociales de seguridad alimentaria, transferencias monetarias y/o de cuidado de la Secretaría Distrital de Integración Social, teniendo en cuenta los impactos de la emergencia social y sanitaria sobre esta población</t>
  </si>
  <si>
    <t xml:space="preserve">09. Participación en el diseño del Sistema Distrital de Cuidado. Identificar  la oferta del sector social que  hará  parte del sistema distrital de cuidado. Armonizar los servicios sociales prestados por el sector social al sistema distrital de cuidado. Determinar el impacto de los servicios sociales en el sistema distrital de cuidado para la reducción de la feminización de la pobreza. </t>
  </si>
  <si>
    <t>Etis</t>
  </si>
  <si>
    <t xml:space="preserve">9. Beneficiar a 4.500 familias  en  situación de pobreza, vulnerabilidad  y/o fragilidad social a través  de apoyos económicos
</t>
  </si>
  <si>
    <t>Mejora normativa</t>
  </si>
  <si>
    <t>Gestión de soporte y mantenimiento tecnológico</t>
  </si>
  <si>
    <t>7745 - Compromiso por una alimentación integral en Bogotá</t>
  </si>
  <si>
    <t>5. Reforzar y/o restituir 6 equipamientos administrados por la SDIS para la prestación de los servicios sociales</t>
  </si>
  <si>
    <t>Plan de Bienestar</t>
  </si>
  <si>
    <t>PP Distrital de Servicio a la Ciudadanía</t>
  </si>
  <si>
    <t>Subdirección Administrativa y Financiera</t>
  </si>
  <si>
    <t>41. Actualizar, implementar y hacer seguimiento a la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teniendo en cuenta los impactos de la emergencia social y sanitaria sobre esta población</t>
  </si>
  <si>
    <t>10. Estrategia Territorial Integral Social</t>
  </si>
  <si>
    <t>10. Beneficiar el 100% de personas programadas mediante raciones de comida caliente a través de cocinas populares, Unidades móviles y comedores comunitarios, teniendo  en cuenta las necesidades de los  territorios y poblaciones.</t>
  </si>
  <si>
    <t>Racionalización de trámites</t>
  </si>
  <si>
    <t>Gestión de talento humano</t>
  </si>
  <si>
    <t>7748 - Fortalecimiento de la gestión institucional y desarrollo integral del talento humano en Bogotá</t>
  </si>
  <si>
    <t>6. Adecuar el 100% de los equipamientos solicitados para atención transitoria o permanente con ocasión a situaciones de impacto poblacional debido a emergencias sanitarias o sociales</t>
  </si>
  <si>
    <t>B. Planes relacionados con Tecnologías de la Información y las Comunicaciones (TIC):</t>
  </si>
  <si>
    <t>PP de Transparencia</t>
  </si>
  <si>
    <t>Subdirección de Plantas Físicas</t>
  </si>
  <si>
    <t>42. Atender con enfoque diferencial a 71.000 niñas y niños en servicios dirigidos a la primera infancia pertinentes y de calidad en el marco de la atención integral, a través de una oferta flexible que tenga en cuenta las dinámicas socioeconómicas de las familias y cuidadores y, que permita potenciar el desarrollo de las niñas y los niños, así como prevenir situaciones de riesgo para la garantía de sus derechos</t>
  </si>
  <si>
    <t xml:space="preserve">11. Participar en la actualización de las acciones de las políticas públicas del distrito.  Implementar los planes de acción de las políticas públicas del distrito. Hacer el reporte a través del sistema de seguimiento y monitoreo de políticas públicas del distrito. </t>
  </si>
  <si>
    <t xml:space="preserve">11. Beneficiar el 100% de personas programadas con la entrega de apoyos alimentarios mediante bonos canjeables por alimentos y apoyos en especie.
</t>
  </si>
  <si>
    <t>Participación ciudadana en la gestión pública</t>
  </si>
  <si>
    <t>Gestión del conocimiento</t>
  </si>
  <si>
    <t>7749 - Implementar una estrategia de territorios cuidadores en Bogotá</t>
  </si>
  <si>
    <t xml:space="preserve">7. Realizar mantenimiento al 60% de los equipamientos de SDIS </t>
  </si>
  <si>
    <t>Plan Estratégico de Tecnologías de la Información y las Comunicaciones (PETI)</t>
  </si>
  <si>
    <t>PP Integral de Derechos Humanos</t>
  </si>
  <si>
    <t>Subdirección de Gestión y Desarrollo del Talento Humano</t>
  </si>
  <si>
    <t>43. Atender con enfoque diferencial y de manera flexible a 15.000 niñas, niños y adolescentes del distrito en riesgo de trabajo infantil y violencias sexuales, y migrantes en riesgo de vulneración de sus derechos</t>
  </si>
  <si>
    <t>12. Incrementar en 10 puntos el índice de desempeño del sector integración social</t>
  </si>
  <si>
    <t xml:space="preserve">12. Formular, implementar y realizar seguimiento a una (1) estrategia de inclusión  social, que contribuya a la transformación de las  realidades de los beneficiarios de los servicios  sociales y mejorar su calidad de vida,  reconociendo las diferentes formas de  organización social, comunitaria y productiva de  los territorios, en el marco de la Política Pública  de Seguridad Alimentaria y Nutrición para  Bogotá 2019-2031, del Sistema Distrital de Cuidado.
</t>
  </si>
  <si>
    <t>Gobierno digital</t>
  </si>
  <si>
    <t>Sistema de Gestión</t>
  </si>
  <si>
    <t>7752 - Contribución a la protección de los derechos de las familias especialmente de sus integrantes afectados por la violencia intrafamiliar en la ciudad de Bogotá</t>
  </si>
  <si>
    <t xml:space="preserve">8. Atender el 100% de solicitudes de viabilidades de equipamientos para garantizar infraestructura en condiciones adecuadas y seguras </t>
  </si>
  <si>
    <t>Plan de tratamiento de riesgos de seguridad y privacidad de la información</t>
  </si>
  <si>
    <t>PP de Seguridad Alimentaria Nutricional</t>
  </si>
  <si>
    <t>Dirección de Análisis y Diseño Estratégico</t>
  </si>
  <si>
    <t>44. Atender integralmente al 100% de niñas y niños en ubicación institucional, generando procesos de fortalecimiento de sus familias para la garantía de sus derechos y para el reintegro familiar</t>
  </si>
  <si>
    <t>13. Estrategia retorno de las oportunidades a la juventud bogotana</t>
  </si>
  <si>
    <t>13. Suministrar el 100% de apoyos  humanitarios, impulsando las  compras locales y el consumo sostenible, teniendo en cuenta las  necesidades territoriales y  poblacionales</t>
  </si>
  <si>
    <t>Seguridad digital</t>
  </si>
  <si>
    <t>Gestión documental</t>
  </si>
  <si>
    <t>7753 - Prevención de la maternidad y la paternidad temprana en Bogotá</t>
  </si>
  <si>
    <t>9. Realizar a 10  predios administrados por la SDIS,  el saneamiento jurídico y urbanístico</t>
  </si>
  <si>
    <t>Plan de seguridad y privacidad de la información</t>
  </si>
  <si>
    <t>PP de Discapacidad</t>
  </si>
  <si>
    <t>Subdirección de Diseño, Evaluación y Sistematización</t>
  </si>
  <si>
    <t>45. Beneficiar a 15.000 mujeres gestantes, lactantes y niños menores de 2 años con servicios nutricionales, con énfasis en los mil días de oportunidades para la vida</t>
  </si>
  <si>
    <t>No se asocia a metas sectoriales</t>
  </si>
  <si>
    <t xml:space="preserve">14.Beneficiar a 15.000 mujeres  gestantes, lactantes y niños menores de 2 años con servicios  nutricionales, con énfasis en los  mil días de oportunidades para la  vida. y coordinar junto con la Secretaría de Salud la busqueda activa de niños niñas  en riesgo de desnutrición aguda,  para verificar el estado de clasificación nutricional y vincularlos a la ruta de atención.
</t>
  </si>
  <si>
    <t>Componente ambiental</t>
  </si>
  <si>
    <t>Gestión financiera</t>
  </si>
  <si>
    <t>7756 - Compromiso social por la diversidad en Bogotá</t>
  </si>
  <si>
    <t>11. Avanzar en el 100% de etapa de preconstrucción para el reforzamiento estructural y/o restitución de equipamientos administrados por la SDIS</t>
  </si>
  <si>
    <t>Plan de preservación digital</t>
  </si>
  <si>
    <t>PP para la garantía plena de los derechos de las personas LGBT</t>
  </si>
  <si>
    <t>Subdirección de Investigación e Información</t>
  </si>
  <si>
    <t>46. Beneficiar a 4.500 familias en situación de pobreza, vulnerabilidad y/o fragilidad social a través de una estrategia de inclusión social y de apoyos económicos, dirigidos a garantizar el acceso y consumo de alimentos, que favorezcan hábitos de vida saludable</t>
  </si>
  <si>
    <t>Todas las metas sectoriales</t>
  </si>
  <si>
    <t>15.Promover en las 20 localidades una  estrategia de territorios cuidadores a partir  de la identificación y caracterización de las  acciones para la respuesta a emergencias  sociales, sanitarias, naturales, antrópicas y  de vulnerabilidad inminente</t>
  </si>
  <si>
    <t>Seguimiento y evaluación del desempeño institucional</t>
  </si>
  <si>
    <t>Gestión jurídica</t>
  </si>
  <si>
    <t>7757 - Implementación de  estrategias y servicios integrales para el abordaje del fenómeno de habitabilidad en calle en Bogotá</t>
  </si>
  <si>
    <t>12. Avanzar en el 100% en la etapa de Preconstrucción para Centros de Protección para población Vulnerable</t>
  </si>
  <si>
    <t xml:space="preserve">Plan de mantenimiento de servicios tecnológicos </t>
  </si>
  <si>
    <t xml:space="preserve">PP planes integrales de acciones afirmativas grupos étnicos </t>
  </si>
  <si>
    <t>Dirección Territorial</t>
  </si>
  <si>
    <t>47. Contribuir a la construcción de la memoria, la convivencia y la reconciliación en el marco del acuerdo de paz, a través de la atención de 8.300 niños, niñas y adolescentes víctimas y afectados por el conflicto armado, desde un enfoque territorial</t>
  </si>
  <si>
    <t xml:space="preserve">16. Atender integralmente al 100% de niñas  y niños en ubicación institucional, generando procesos de fortalecimiento de  sus familias para la garantía de sus  derechos y para el reintegro familiar.
</t>
  </si>
  <si>
    <t>Gestión logística</t>
  </si>
  <si>
    <t>7768 - Implementación de una estrategia de acompañamiento  a  hogares  con mayor pobreza evidente y oculta  de Bogotá</t>
  </si>
  <si>
    <t>C. Otros planes</t>
  </si>
  <si>
    <t>PP prevención y atención del consumo de SPA</t>
  </si>
  <si>
    <t>Subdirección para la Gestión Integral Local</t>
  </si>
  <si>
    <t>50. Entregar el 100% de apoyos alimentarios a través de los comedores comunitarios en sus diferentes modalidades, teniendo en cuenta las necesidades de los territorios y poblaciones</t>
  </si>
  <si>
    <t xml:space="preserve">17. Formular, implementar, monitorear y  evaluar un Plan Distrital de Prevención  Integral de las Violencias contra las niñas,  los niños, adolescentes, mujeres y personas mayores, de carácter interinstitucional e intersectorial con enfoque de derechos, diferencial, poblacional, ambiental,  territorial y de género.
</t>
  </si>
  <si>
    <t>Transparencia, acceso a la información pública y lucha contra la corrupción</t>
  </si>
  <si>
    <t>Inspección, vigilancia y control</t>
  </si>
  <si>
    <t>7770 - Compromiso con el envejecimiento activo y una Bogotá cuidadora e incluyente</t>
  </si>
  <si>
    <t xml:space="preserve">1. Implementar  un (1) modelo itinerante e intersectorial distrital con la vinculación de agentes comunitarios de la población proveniente de flujos migratorios mixtos, que permita la ampliación de servicios integrales a dicha población </t>
  </si>
  <si>
    <t>Plan Institucional de Archivos de la Entidad (PINAR)</t>
  </si>
  <si>
    <t>PP de Ruralidad</t>
  </si>
  <si>
    <t>Subdirección para la Identificación, Caracterización e Integración</t>
  </si>
  <si>
    <t>51. Entregar el 100% de los apoyos alimentarios requeridos por la población beneficiaria de los servicios sociales de integración social</t>
  </si>
  <si>
    <t>18. Reducir la maternidad y paternidad temprana en  mujeres menores o iguales a 19 años a , así como la violencia sexual contra niñas y mujeres jóvenes, fortaleciendo capacidades de niñas, niños,  adolescentes, jóvenes y sus familias sobre derechos  sexuales y derechos reproductivos.</t>
  </si>
  <si>
    <t>Gestión de la información estadística</t>
  </si>
  <si>
    <t>Planeación estratégica</t>
  </si>
  <si>
    <t>7771 - Fortalecimiento de las oportunidades de  inclusión de las personas con discapacidad y sus familias, cuidadores-as en Bogotá</t>
  </si>
  <si>
    <t>2. Promover 16 alianzas estratégicas para generar medios de vida, procesos de participación y de fortalecimiento dirigidos a la población de flujos migratorios mixtos</t>
  </si>
  <si>
    <t>Plan Anual de Adquisiciones</t>
  </si>
  <si>
    <t>PP de atención, asistencia y reparación integral a las víctimas</t>
  </si>
  <si>
    <t>Dirección Poblacional</t>
  </si>
  <si>
    <t>54. Formular, implementar y realizar seguimiento a una (1) estrategia de inclusión social, que contribuya a la transformación de las realidades de los beneficiarios de los servicios sociales y mejorar su calidad de vida, reconociendo las diferentes formas de organización social, comunitaria y productiva de los territorios, en el marco de la Política Pública de Seguridad Alimentaria y Nutrición para Bogotá 2019-2031, del Sistema Distrital de Cuidado</t>
  </si>
  <si>
    <t>19. Implementar un modelo de inclusión social,  a través de la vinculación de personas de los  sectores sociales LGBTI en pobreza extrema y  vulnerabilidad social a la oferta de servicios sociales de seguridad alimentaria,  transferencias monetarias y/o de cuidado de
la Secretaría Distrital de Integración Social, teniendo en cuenta los impacto de la  emergencia social y sanitaria sobre esta  población</t>
  </si>
  <si>
    <t>Gestión del conocimiento y la innovación</t>
  </si>
  <si>
    <t>Prestación de servicios sociales para la inclusión social</t>
  </si>
  <si>
    <t>No se asocia a Proyecto de Inversión</t>
  </si>
  <si>
    <t>3. Beneficiar a 60000 personas de flujos migratorios mixtos  mediante estabilización e inclusión socioeconómica y cultural</t>
  </si>
  <si>
    <t>Plan Anticorrupción y de Atención al Ciudadano[1]</t>
  </si>
  <si>
    <t>No se asocia a Políticas Públicas</t>
  </si>
  <si>
    <t>Subdirección para la Infancia</t>
  </si>
  <si>
    <t>55. Formular, implementar, monitorear y evaluar un Plan Distrital de Prevención Integral de las Violencias contra las niñas, los niños, adolescentes, mujeres y personas mayores, de carácter interinstitucional e intersectorial con enfoque de derechos, diferencial, poblacional, ambiental, territorial y de género</t>
  </si>
  <si>
    <t xml:space="preserve">20. Atender en (2) nuevos centros comunitarios personas con enfoque diferencial, para la prestación de servicios sociales bajo modelos flexibles de atención integral, en el marco de la implementación de la Política Pública LGBTI </t>
  </si>
  <si>
    <t>Control interno</t>
  </si>
  <si>
    <t>Tecnologías de la información</t>
  </si>
  <si>
    <t>Todos los Proyectos de Inversión de la entidad</t>
  </si>
  <si>
    <t>Plan de conservación documental</t>
  </si>
  <si>
    <t>Todas las políticas públicas lideradas por la entidad</t>
  </si>
  <si>
    <t>Subdirección para la Juventud</t>
  </si>
  <si>
    <t>57. Implementar una (1) estrategia territorial para cuidadores y cuidadoras de personas con discapacidad, que contribuya al reconocimiento socioeconómico y redistribución de roles en el marco del Sistema Distrital de Cuidado</t>
  </si>
  <si>
    <t xml:space="preserve">21. Desarrollar en las 20 localidades del  Distrito una (1) estrategia de prevención,  participación y movilización social que  favorezca la transformación de imaginarios y la disminución del conflicto social  asociado al fenómeno de habitabilidad en  calle, teniendo en cuenta los impactos de  la emergencia social y sanitaria sobre esta  población.
</t>
  </si>
  <si>
    <t>No se asocia a proceso de gestión institucional</t>
  </si>
  <si>
    <t>Todos los proyectos de inversión de la Dirección Poblacional</t>
  </si>
  <si>
    <t>1. Aumentar el 43% la inspección y vigilancia en los servicios y programas prestados por la Secretaria Distrital de Integración Social que cuentan con estándares de calidad</t>
  </si>
  <si>
    <t>Plan de estrategia de participación</t>
  </si>
  <si>
    <t>Subdirección para la Adultez</t>
  </si>
  <si>
    <t>58. Incrementar en 30% la atención de las personas con discapacidad en Bogotá, mediante procesos de articulación intersectorial, con mayor capacidad de respuesta integral teniendo en cuenta el contexto social e implementar el registro distrital de cuidadoras y cuidadores de personas con discapacidad, garantizando así el cumplimiento del Art 10 del Acuerdo distrital 710 de 2018</t>
  </si>
  <si>
    <t xml:space="preserve">22.Implementar una estrategia móvil de  abordaje en calle dirigida a ciudadanos y  ciudadanas habitantes de calle acorde al contexto social y sanitario de la  emergencia.
</t>
  </si>
  <si>
    <t>Todos los proyectos de inversión de la Dirección Territorial</t>
  </si>
  <si>
    <t>2. Gestionar el 100% de las peticiones ciudadanas allegadas a través de los canales de interacción dispuestos por la SDIS</t>
  </si>
  <si>
    <t>Plan de Austeridad 
Plan Institucional de Gestión Ambiental PIGA</t>
  </si>
  <si>
    <t>Subdirección para la Vejez</t>
  </si>
  <si>
    <t>59. Incrementar en 40% los procesos de inclusión educativa y productiva de las personas con discapacidad, sus cuidadores y cuidadoras</t>
  </si>
  <si>
    <t xml:space="preserve">23. Incrementar en 825 cupos la atención  integral de ciudadanos y
ciudadanas habitantes de calle en  los servicios sociales que tiene la SDIS dispuestos para su atención.
</t>
  </si>
  <si>
    <t>Todos los proyectos de inversión de la Dirección de Gestión Corporativa</t>
  </si>
  <si>
    <t>3. Implementar el 100% de las acciones del plan de acción de la Política Pública de Transparencia de la Secretaría Distrital de Integración Social</t>
  </si>
  <si>
    <t>Plan de ajuste y sostenibilidad MIPG</t>
  </si>
  <si>
    <t>Dirección para la Inclusión y las Familias</t>
  </si>
  <si>
    <t>62. Optimizar el 100% de la red de unidades operativas para la prestación de servicios sociales, a través de la construcción, restitución, mantenimiento, adecuación o habilitación de inmuebles para atención especial en respuesta a situaciones de impacto poblacional diferencial, en el marco de la implementación del Sistema Distrital de Cuidado</t>
  </si>
  <si>
    <t xml:space="preserve">24. Implementar una (1) estrategia de  gestión interinstitucional que permita  la movilización social y el desarrollo de  capacidades de los adultos y adultas identificados en vulnerabilidad, fragilidad social o afectados por emergencias sanitarias en la ciudad de Bogotá 
</t>
  </si>
  <si>
    <t>4. Realizar el análisis de la gestión al 100% de las políticas públicas que lidera la SDIS</t>
  </si>
  <si>
    <t>No se asocia a Planes Institucionales integrados</t>
  </si>
  <si>
    <t>Subdirección para la Familia</t>
  </si>
  <si>
    <t>63. Promover en las 20 localidades una estrategia de territorios cuidadores a partir de la identificación y caracterización de las acciones para la respuesta a emergencias sociales, sanitarias, naturales, antrópicas y de vulnerabilidad inminente</t>
  </si>
  <si>
    <t xml:space="preserve">25. Implementar una estrategia de  acompañamiento de hogares pobres,  en vulnerabilidad y riesgo social  derivada de la pandemia del COVID 19,  identificados poblacional diferencial y  geográficamente en los barrios con  mayor pobreza evidente y oculta del  distrito.
</t>
  </si>
  <si>
    <t>Subdirección para asuntos LGBTI</t>
  </si>
  <si>
    <t>64. Suministrar el 100% de apoyos humanitarios, impulsando las compras locales y el consumo sostenible, teniendo en cuenta las necesidades territoriales y poblacionales diferenciales</t>
  </si>
  <si>
    <t xml:space="preserve">26. Incrementar en un 57% la participación de personas mayores en procesos que  fortalezcan su autonomía, el desarrollo de sus capacidades, el reentrenamiento laboral  para la generación de ingresos y la integración a la vida de la ciudad a través de la  ampliación, cualificación e innovación en los servicios sociales con enfoque diferencial.
</t>
  </si>
  <si>
    <t>1. Diseñar e implementar Una (1) estrategia territorial integral social -ETIS - , para la gestión del territorio con el  involucramiento de sus actores institucionales, sociales y comunitarios</t>
  </si>
  <si>
    <t xml:space="preserve">Subdirección para la Discapacidad </t>
  </si>
  <si>
    <t>73. Reducir la maternidad y paternidad temprana en mujeres menores o iguales a 19 años, así como la violencia sexual contra niñas y mujeres jóvenes, fortaleciendo capacidades de niñas, niños, adolescentes, jóvenes y sus familias sobre derechos sexuales y derechos reproductivos</t>
  </si>
  <si>
    <t>27. Incrementar progresivamente en un 60% el valor de los  apoyos económicos y ampliar los cupos para personas  mayores contribuyendo a mejorar su calidad de vida e  incrementar su autonomía en el entorno familiar y social</t>
  </si>
  <si>
    <t>2. Fortalecer  técnica y/o financieramente 100 procesos territoriales y organizaciones sociales</t>
  </si>
  <si>
    <t>Dirección de Nutrición y Abastecimiento</t>
  </si>
  <si>
    <t>110. Atender 2.400 adolescentes y jóvenes con sanciones no privativas de la libertad o en apoyo al restablecimiento en administración de justicia en los Centros Forjar, con oportunidades que favorezcan sus proyectos de vida e inclusión social</t>
  </si>
  <si>
    <t xml:space="preserve">28. Dinamizar la creación de redes de cuidado comunitario en las 20 localidades entre las personas  mayores y actores del territorio que promuevan la asociación, el acompañamiento, la  vinculación a procesos de arte, cultura, recreación, deporte y hábitos de vida saludable y la  disminución de la exclusión por razones de edad a través de estrategias móviles en la ciudad.
</t>
  </si>
  <si>
    <t>3. Diseñar e implementar Una (1) estrategia de innovación social</t>
  </si>
  <si>
    <t>Subdirección de Nutrición</t>
  </si>
  <si>
    <t>113. Implementar una estrategia de oportunidades juveniles, por medio de la entrega de transferencias monetarias condicionadas a 5.900 jóvenes con alto grado de vulnerabilidad</t>
  </si>
  <si>
    <t>29. Implementar una (1) estrategia  territorial para cuidadores y  cuidadoras de personas con discapacidad, que contribuya al  reconocimiento socioeconómico y redistribución de roles en el marco del Sistema Distrital de Cuidado</t>
  </si>
  <si>
    <t>4. Realizar 280000 atenciones a personas por medio del servicio social Centros de Desarrollo de Comunitario</t>
  </si>
  <si>
    <t>Subdirección de Abastecimiento</t>
  </si>
  <si>
    <t>114. Incrementar en 100%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</si>
  <si>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 xml:space="preserve">30. Incrementar en 30% la atención de las personas con discapacidad en  Bogotá, mediante procesos de  articulación intersectorial, con  mayor capacidad de respuesta  integral teniendo en cuenta el  contexto social.
</t>
  </si>
  <si>
    <t>5. Asistir 20 Alcaldías Locales en los procesos de formulación, implementación y seguimiento de los proyectos de inversión - Fondos de Desarrollo Local-</t>
  </si>
  <si>
    <t>SL Rafael Uribe Uribe</t>
  </si>
  <si>
    <t>116. Vincular 7.000 jóvenes del modelo pedagógico del IDIPRON a las estrategias de generación de oportunidades para su desarrollo socioeconómico</t>
  </si>
  <si>
    <t>31.Incrementar en 40% los procesos de inclusión  educativa y productiva de las personas con  discapacidad sus cuidadores y cuidadoras</t>
  </si>
  <si>
    <t>SL Fontibón</t>
  </si>
  <si>
    <t>364. Fortalecer el 100% de las Comisarías de Familia en su estructura organizacional y su capacidad operativa, humana y tecnológica, para garantizar a las víctimas de violencia intrafamiliar el oportuno acceso a la justicia y la garantía integral de sus derechos</t>
  </si>
  <si>
    <t xml:space="preserve">32. Optimizar el 100% de la red de unidades operativas  para la prestación de servicios sociales, a través de  la construcción, restitución, mantenimiento,  adecuación o habilitación de inmuebles para  atención especial en respuesta a situaciones de  impacto poblacional diferencial, en el marco de la  implementación del Sistema Distrital de Cuidado.
</t>
  </si>
  <si>
    <t>1. Coordinar 1 implementación en el distrito de  la Política Pública de Juventud y el funcionamiento del Sistema Distrital de Juventud</t>
  </si>
  <si>
    <t>SL Mártires</t>
  </si>
  <si>
    <t>411. Diseñar e implementar una estrategia de focalización ajustada a las realidades poblacionales y territoriales en el marco de la Estrategia Territorial Integral Social - ETIS</t>
  </si>
  <si>
    <t>33.Fortalecer procesos territoriales en  las 20 localidades,  a partir de la Estrategia Territorial Social - ETIS, vinculando instancias de participación  local, formas organizativas solidarias y  comunitarias de la ciudadanía.</t>
  </si>
  <si>
    <t>2. Diseñar e implementar  1 estrategia de comunicación y difusión de los servicios sociales dirigidos a la población joven</t>
  </si>
  <si>
    <t>SL Kennedy</t>
  </si>
  <si>
    <t>412. Diseñar e implementar una solución tecnológica que facilite la participación de la ciudadanía en la gestión y oferta institucional</t>
  </si>
  <si>
    <t xml:space="preserve">34.Implementar (1) una estrategia de  innovación social que permita la  construcción de acciones  transectoriales para aprender y responder a las necesidades emergentes de los territorios de Bogotá y de ésta con la Región Central.
</t>
  </si>
  <si>
    <t>3. Entregar a  19563 jóvenes transferencias monetarias condicionadas en el marco de la estrategia de oportunidades juveniles</t>
  </si>
  <si>
    <t>SL Santa Fe la Candelaria</t>
  </si>
  <si>
    <t>481. Aumentar 5 puntos en la calificación del índice distrital de servicio a la ciudadanía, de la Secretaría Distrital de Integración Social</t>
  </si>
  <si>
    <t xml:space="preserve">35.Garantizar la eficiencia y la eficacia  ambiental, logística, operativa y de gestión documental de la entidad, para la  oportuna prestación de los servicios  sociales incluyendo componentes que demanden la reformulación de los programas.
</t>
  </si>
  <si>
    <t>4. Incrementar 100%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</si>
  <si>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SL Suba</t>
  </si>
  <si>
    <t>484. Aumentar en un 43% la inspección y vigilancia en los servicios y programas prestados por la Secretaria Distrital de Integración Social que cuentan con estándares de calidad</t>
  </si>
  <si>
    <t xml:space="preserve">36. Implementar el 100% del plan de acción de la política pública de gestión  integral del talento humano en la  prestación de los servicios sociales con  énfasis en los componentes de trabajo  decente y digno garantizando las  condiciones de protección y prevención  en materia de seguridad y salud en el  trabajo.
</t>
  </si>
  <si>
    <t>5. Atender el 100% de jóvenes y adolescentes con sanciones no privativas de la libertad que requieran el apoyo para el restablecimiento de sus derechos a través de Centros Forjar</t>
  </si>
  <si>
    <t>SL Usaquén</t>
  </si>
  <si>
    <t>513. Garantizar la eficiencia y la eficacia ambiental, logística, operativa y de gestión documental de la entidad, para la oportuna prestación de los servicios sociales incluyendo componentes que demanden la reformulación de los programas</t>
  </si>
  <si>
    <t xml:space="preserve">37. Aumentar en un 43% la inspección y  vigilancia en los servicios y programas  prestados por la Secretaría Distrital de Integración Social que cuentan con estándares de calidad.
</t>
  </si>
  <si>
    <t>SL Bosa</t>
  </si>
  <si>
    <t>519. Implementar el 100% del plan de acción de la política pública de gestión integral del talento humano en la prestación de los servicios sociales con énfasis en los componentes de trabajo decente y digno garantizando las condiciones de protección y prevención en materia de seguridad y salud en el trabajo</t>
  </si>
  <si>
    <t xml:space="preserve">38.Aumentar 5 puntos en la calificación del  índice distrital de servicio a la ciudadanía,  de la Secretaría Distrital de Integración
Social
</t>
  </si>
  <si>
    <t>1. Modernizar y mantener el 100% de la Infraestructura tecnológica de la Entidad para garantizar la operación de la Secretaría</t>
  </si>
  <si>
    <t>SL Usme-Sumapaz</t>
  </si>
  <si>
    <t>545. Fortalecer procesos territoriales en las 20 localidades, a partir de la Estrategia Territorial Social - ETIS, vinculando instancias de participación local, formas organizativas solidarias y comunitarias de la ciudadanía</t>
  </si>
  <si>
    <t>39.Diseñar e implementar una  estrategia de focalización  ajustada a las realidades poblacionales y territoriales en el  marco de la Estrategia Territorial  Integral Social - ETIS</t>
  </si>
  <si>
    <t>2. Actualizar y mantener el 100% de los sistemas de información de la entidad para contar con información accesible, confiable y oportuna</t>
  </si>
  <si>
    <t>SL Barrios Unidos-Teusaquillo</t>
  </si>
  <si>
    <t>546. Implementar (1) una estrategia de innovación social que permita la construcción de acciones transectoriales para aprender y responder a las necesidades emergentes de los territorios de Bogotá y de ésta con la Región Central</t>
  </si>
  <si>
    <t xml:space="preserve">40.Diseñar e implementar una  solución tecnológica que facilite  la participación de la ciudadanía en la gestión y oferta  institucional
</t>
  </si>
  <si>
    <t>3. Construir 1 estrategia de gestión del conocimiento y la información</t>
  </si>
  <si>
    <t>SL Ciudad Bolívar</t>
  </si>
  <si>
    <t>No se asocia a metas Plan de Desarrollo</t>
  </si>
  <si>
    <t xml:space="preserve">41. Fortalecer el 100% de las  Comisarías de Familia en su estructura organizacional y su capacidad operativa, humana y  tecnológica, para garantizar a las  víctimas de violencia
</t>
  </si>
  <si>
    <t>4. Formular e implementar 1 estrategia de focalización en el marco de la Estrategia Territorial Integral Social - ETIS</t>
  </si>
  <si>
    <t>SL Engativá</t>
  </si>
  <si>
    <t xml:space="preserve">42. Identificar, caracterizar y acompañar con respuestas transectoriales a 500.000 hogares de jefatura femenina en situación de pobreza que se encuentran en la base maestra de Bogotá Solidaria en Casa. </t>
  </si>
  <si>
    <t>5. Asesorar técnicamente al 100% de las áreas  en la formulación y seguimiento de las políticas públicas, planes, programas, proyectos y gasto público</t>
  </si>
  <si>
    <t>SL Puente Aranda-Antonio Nariño</t>
  </si>
  <si>
    <t>43. Organizar y poner en marcha con otros sectores del Distrito manzanas del cuidado en el marco del Sistema Distrital del Cuidado tomando como infraestructura ancla ocho Centros de Desarrollo Comunitario de la SDIS.</t>
  </si>
  <si>
    <t>6. Cumplir el 100% del programa implementación y sostenibilidad del sistema de gestión de la Secretaría Distrital de Integración Social</t>
  </si>
  <si>
    <t>SL San Cristóbal</t>
  </si>
  <si>
    <t>44. Caracterizar a 33.000 jóvenes Ninis en riesgo social en el marco de la implementación RETO.</t>
  </si>
  <si>
    <t>7. Formular o actualizar 9 estándares de calidad de los servicios sociales de la Entidad</t>
  </si>
  <si>
    <t>SL Chapinero</t>
  </si>
  <si>
    <t>48. Implementar la estrategia “Más territorio Menos Escritorio” que consiste en la visita de 691 unidades operativas, por parte del equipo directivo, en donde se evalúan las condiciones de infraestructura y prestación de los servicios para proyectar su optimización y manejo eficiente de los recursos</t>
  </si>
  <si>
    <t>8. Implementar el 100% de la política de comunicación institucional</t>
  </si>
  <si>
    <t>SL Tunjuelito</t>
  </si>
  <si>
    <t>No se asocia a metas 2020-2024</t>
  </si>
  <si>
    <t>7744 - Generación de Oportunidades para el Desarrollo Integral de la Niñez y la Adolescencia de Bogotá</t>
  </si>
  <si>
    <t>Todas las metas 2020-2024</t>
  </si>
  <si>
    <t>1. Actualizar 1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para su implementación y  seguimiento teniendo en cuenta los impactos de la emergencia social y sanitaria sobre esta población</t>
  </si>
  <si>
    <t>2. Atender a 71000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t>
  </si>
  <si>
    <t xml:space="preserve">3. Atender a 18500 niñas niños y adolescentes con discapacidad, alteraciones en el desarrollo, restricciones médicas, pertenecientes a grupos étnicos y víctimas por el conflicto armado con enfoque diferencial y de género </t>
  </si>
  <si>
    <t>4. Consolidar 1 herramienta de medición de la atención integral a niñas, niños y adolescentes que permita la trazabilidad de la Ruta Integral de Atenciones desde la Gestación hasta la Adolescencia -RIAGA-</t>
  </si>
  <si>
    <t>5. Atender a 15000 niñas, niños y adolescentes del distrito en riesgo de trabajo infantil y violencias sexuales; y migrantes en riesgo de vulneración de sus derechos de manera flexible con enfoque diferencial y de género  </t>
  </si>
  <si>
    <t>6. Atender a 8300 niñas niños y adolescentes  víctimas y afectados por el conflicto armado en el marco del acuerdo de paz, la memoria, la convivencia y la reconciliación con enfoque diferencial y de género</t>
  </si>
  <si>
    <t>1. Beneficiar a 4.500 hogares mediante apoyos económicos</t>
  </si>
  <si>
    <t>2. Beneficiar el 100% de personas programadas mediante raciones de comida caliente en comedores comunitarios</t>
  </si>
  <si>
    <t>3. Implementar 2 comedores móviles para la entrega de comida caliente</t>
  </si>
  <si>
    <t>4. Beneficiar el 100% de personas programadas con la entrega de apoyos alimentarios mediante bonos canjeables por alimentos y apoyos en especie</t>
  </si>
  <si>
    <t>5. Entregar el 100% de kits alimentarios  humanitarios programados para atender necesidades poblacionales territoriales</t>
  </si>
  <si>
    <t>6. Entregar el 100% de ayudas humanitarias dirigidas a atender emergencias sociales</t>
  </si>
  <si>
    <t xml:space="preserve">7. Fortalecer las capacidades de 1.200 profesionales vinculados a la prestación de los servicios sociales de la Secretaría, en acciones de vigilancia nutricional </t>
  </si>
  <si>
    <t>8. Orientar a 36.000 personas frente a la promoción de estilos de vida saludable con énfasis alimentación, nutrición y actividad física</t>
  </si>
  <si>
    <t>9. Formular e implementar una estrategia de inclusión social</t>
  </si>
  <si>
    <t>10. Implementar 1 estrategia de agricultura urbana orgánica, manejo, disposición y aprovechamiento de residuos sólidos para los servicios sociales de la Secretaría.</t>
  </si>
  <si>
    <t>11. Beneficiar a 15.000 mujeres gestantes, lactantes y niños menores de 2 años con un apoyo alimentario articulado a la  estrategia de nutrición, alimentación y salud  basada en "1000 días de oportunidades para la vida”</t>
  </si>
  <si>
    <t>7748 - Fortalecimiento de la Gestión Institucional y Desarrollo Integral del Talento Humano en Bogotá</t>
  </si>
  <si>
    <t>1. Implementar el 100 por ciento de las soluciones en materia de servicios logísticos para la atención eficiente y oportuna de las necesidades operativas de la Entidad</t>
  </si>
  <si>
    <t>2. Implementar el 48 por ciento del Sistema Interno de Gestión Documental y Archivo</t>
  </si>
  <si>
    <t>3. Gestionar la implementación del 100 por ciento de los lineamientos Ambientales en las Unidades Operativas activas de la Entidad</t>
  </si>
  <si>
    <t>4. Contar con el 100 por ciento del Recurso Humano acorde a las necesidades de la Entidad</t>
  </si>
  <si>
    <t>5. Realizar 1 proceso de Rediseño Institucional para ajustar la estructura organizacional y la planta de personal a las necesidades de la SDIS</t>
  </si>
  <si>
    <t>6. Implementar el 100 por ciento del plan de acción del  Sistema de Seguridad y Salud en el Trabajo</t>
  </si>
  <si>
    <t>7. Implementar el 100 por ciento del plan de acción de la política pública de gestión y desarrollo integral del Talento Humano en la SDIS</t>
  </si>
  <si>
    <t xml:space="preserve">1. Diseñar 1 estrategia de territorios cuidadores  </t>
  </si>
  <si>
    <t>2. Caracterizar 412 territorios de Bogotá  de acuerdo a   las necesidades de las familias  en condición de pobreza, vulnerabilidad y exclusión social</t>
  </si>
  <si>
    <t>3. Atender a 116418 personas,  de acuerdo a sus realidades  por servicios en  emergencia social, natural, antrópica, sanitaria y de vulnerabilidad inminente</t>
  </si>
  <si>
    <t>4. Fortalecer 20 redes comunitarias de cuidado y gestión del riesgo en las localidades</t>
  </si>
  <si>
    <t>1. Atender integralmente al 100% niños, niñas y adolescentes en los Centros Proteger</t>
  </si>
  <si>
    <t xml:space="preserve">2. Implementar un plan de acción para coordinar la implementación y el seguimiento de la PPPF </t>
  </si>
  <si>
    <t>3. Implementar un Plan Distrital de Prevención Integral de las Violencias contra las niñas, los niños, adolescentes, mujeres y personas mayores, de carácter interinstitucional, intersectorial y transectorial, con enfoque de derechos, diferencial, poblacional, ambiental, territorial y de género</t>
  </si>
  <si>
    <t>7753 - Prevención de la Maternidad y la Paternidad Temprana en Bogotá</t>
  </si>
  <si>
    <t>1. Formar e Informar a 70000 niñas, niños, adolescentes, jóvenes y sus familias en derechos sexuales y derechos reproductivos con enfoque diferencial y de género</t>
  </si>
  <si>
    <t>2. Fortalecer las capacidades de 10000 agentes de cambio social, servidores públicos y contratistas de entidades públicas con enfoque diferencial y de género a través de la implementación de estrategias</t>
  </si>
  <si>
    <t xml:space="preserve">3. Implementar un plan de acción intra e interinstitucional para la promoción de los derechos sexuales y derechos reproductivos de niñas, niños, adolescentes y jóvenes </t>
  </si>
  <si>
    <t xml:space="preserve">4. Desarrollar una estrategia de comunicación para la prevención de la maternidad y la paternidad temprana,  embarazo en niñas menores de 14 años y la violencia sexual contra niñas, niños, adolescentes y jóvenes </t>
  </si>
  <si>
    <t>1. Implementar un modelo de inclusión social que permita la  vinculación de personas de los sectores sociales lgbti en vulnerabilidad  a la oferta de servicios sociales de la sdis</t>
  </si>
  <si>
    <t>2. Beneficiar a 7544 personas de los sectores lgbti identificadas en vulnerabilidad con apoyos económicos para la ampliación de capacidades</t>
  </si>
  <si>
    <t>3. Implementar un plan de acción para la transversalización de la política pública lgbti desde el sector social</t>
  </si>
  <si>
    <t>4. Poner en funcionamiento dos (2) nuevos centros comunitarios para la atención de personas de los sectores sociales lgbti en los territorios priorizados</t>
  </si>
  <si>
    <t>5. Brindar atención a 16000 personas de los sectores lgbti, sus familias y redes de apoyo desde los servicios sociales de la subdirección para asuntos lgbti y la estrategia territorial integral social</t>
  </si>
  <si>
    <t xml:space="preserve">1. Implementar una (1) estrategia territorial para el desarrollo de procesos de prevención y atención a la población en riesgo de habitar en calle </t>
  </si>
  <si>
    <t xml:space="preserve">2. Implementar una (1) estrategia de abordaje comunitaria del fenómeno de habitabilidad en calle dirigida al mejoramiento de la convivencia ciudadana </t>
  </si>
  <si>
    <t>3. Realizar 17000 atenciones  a ciudadanos y ciudadanas habitantes de calle a través de la estrategia móvil de abordaje en calle</t>
  </si>
  <si>
    <t>4. Atender 9795 ciudadanas y ciudadanos en riesgo y habitantes de calle mediante la mitigación de riesgos y daños asociados al fenómeno de habitabilidad en calle</t>
  </si>
  <si>
    <t>5. Desarrollar un (1) estrategia de seguimiento y monitoreo de las acciones que contribuyen con la implementación y articulación de la Política Pública Distrital para la Habitabilidad en Calle</t>
  </si>
  <si>
    <t>1. Identificar en el 100% de los territorios a intervenir con la estrategia, las dinámicas de segregación sociespacial</t>
  </si>
  <si>
    <t>2. Acompañar 27025 hogares pobres o en pobreza emergente</t>
  </si>
  <si>
    <t xml:space="preserve">3. Monitorear la movilidad social de 15000 hogares pobres o en pobreza emergente acompañados a través de la estrategia </t>
  </si>
  <si>
    <t>4. Apoyar la reactivación económica de 4000 personas adultas y sus familias con pobreza oculta, vulnerabilidad, fragilidad social o afectados por emergencia sanitaria, identificadas  en la estrategia</t>
  </si>
  <si>
    <t>1. Ofertar 92500 cupos para personas mayores en el servicio de apoyos económicos, proporcionándoles un ingreso económico para mejorar su autonomía y calidad de vida</t>
  </si>
  <si>
    <t>2. Vincular a 38300 personas mayores a procesos ocupacionales y de desarrollo humano a través de la atención integral en Centros Día</t>
  </si>
  <si>
    <t>3. Atender 940 personas mayores en procesos de autocuidado y dignificación a través de servicios de cuidado transitorio (día-noche)</t>
  </si>
  <si>
    <t>4. Atender 2800 personas mayores en servicios de cuidado integral y protección en modalidad institucionalizada</t>
  </si>
  <si>
    <t>5. Dinamizar en 20 localidades de Bogotá redes de cuidado comunitario entre las personas mayores y actores del territorio con la participación de 5000 personas</t>
  </si>
  <si>
    <t xml:space="preserve">6. Implementar el 100% de acciones del Plan de Acción de la Política Publica Social para el Envejecimiento y la Vejez </t>
  </si>
  <si>
    <t>7. Realizar 3 estudios que aporten las bases para la reformulación de la Política Pública Social para el Envejecimiento y la Vejez</t>
  </si>
  <si>
    <t xml:space="preserve">1. Atender 10000 cuidadores-as en la estrategia territorial, para cuidadores y cuidadoras de personas con discapacidad, que contribuya al reconocimiento socioeconómico y redistribución de roles en el marco del Sistema Distrital de Cuidado
</t>
  </si>
  <si>
    <t xml:space="preserve">2. Atender 4275 personas con discapacidad, sus familias y cuidadores-as en los servicios sociales a cargo del proyecto, a través de procesos de articulación transectorial
</t>
  </si>
  <si>
    <t xml:space="preserve">3. Incrementar a 2561 personas con discapacidad, sus familias y cuidadores-as en procesos de inclusión en los entornos educativo y productivo con enfoque territorial y diferencial, en el marco de una articulación transectorial
</t>
  </si>
  <si>
    <t xml:space="preserve">4. Contribuir en una (1) Política Pública de Discapacidad en el Distrito Capital, en su reformulación e implementación mediante el desarrollo de acciones interseccionales con otras políticas públicas para favorecer la inclusión de las personas con discapacidad, sus cuidadoras y cuidadores
</t>
  </si>
  <si>
    <t xml:space="preserve">5. Brindar a 3200 personas con discapacidad, sus familias y cuidadores-as apoyo en el desarrollo de sus competencias orientadas a la inclusión social, en el marco de una articulación transectorial
</t>
  </si>
  <si>
    <t>Todas las metas del proyecto</t>
  </si>
  <si>
    <t>No se asocia a meta proyecto de inversión</t>
  </si>
  <si>
    <t>Dependencia</t>
  </si>
  <si>
    <t>No. de acciones</t>
  </si>
  <si>
    <t>Cumplimiento vigencia 2023</t>
  </si>
  <si>
    <t>Subsecretaría Técnica</t>
  </si>
  <si>
    <t>Subsecretaría de Gestión Institucional</t>
  </si>
  <si>
    <t xml:space="preserve">Oficina de Control Disciplinario Interno </t>
  </si>
  <si>
    <t>Oficina Jurídica</t>
  </si>
  <si>
    <t>Dirección de Gestión Corporativa y sus Subdirecciones</t>
  </si>
  <si>
    <t>Dirección de Análisis y Diseño Estratégico y sus Subdirecciones</t>
  </si>
  <si>
    <t>Dirección Poblacional y sus Subdirecciones</t>
  </si>
  <si>
    <t>Dirección Territorial y sus Subdirecciones</t>
  </si>
  <si>
    <t>Dirección de Nutrición y Abastecimiento y sus Subdirecciones</t>
  </si>
  <si>
    <t>Dirección para la Inclusión y las Familias y sus Subdirecciones</t>
  </si>
  <si>
    <t>Dirección de Transferencias y su Subdirección</t>
  </si>
  <si>
    <t>Total</t>
  </si>
  <si>
    <t>PROCESO PLANEACIÓN ESTRATÉGICA
FORMATO FORMULACIÓN Y SEGUIMIENTO DEL PLAN DE ACCIÓN INSTITUCIONAL INTEGRADO</t>
  </si>
  <si>
    <t xml:space="preserve">Código: FOR-PE-001 </t>
  </si>
  <si>
    <t>Versión: 6</t>
  </si>
  <si>
    <t>Fecha: Memo I2022009074 - 11/03/2022</t>
  </si>
  <si>
    <t>Página: 1 de 1</t>
  </si>
  <si>
    <t>ENTIDAD:</t>
  </si>
  <si>
    <t>Secretaría Distrital de Integración Social</t>
  </si>
  <si>
    <t>MISIÓN:</t>
  </si>
  <si>
    <t>La Secretaría Distrital de Integración Social, es una entidad pública de nivel central de la ciudad de Bogotá, líder del sector social, responsable de la formulación e implementación de políticas públicas poblacionales orientadas al ejercicio de derechos, ofrece servicios sociales y promueve de forma articulada, la inclusión social, el desarrollo de capacidades y la mejora en la calidad de vida de la población en mayor condición de vulnerabilidad, con un enfoque territorial.</t>
  </si>
  <si>
    <t>VISIÓN:</t>
  </si>
  <si>
    <t>La Secretaría Distrital de Integración Social será en el año 2030, una entidad líder, a nivel nacional, en materia de política social y un referente en la promoción de derechos, por contribuir a la inclusión social, al desarrollo de capacidades y a la prestación de los servicios sociales de alta calidad, a través de la transformación de los servicios sociales, la modernización institucional y una estrategia territorial integral social que responde a las necesidades sociales mediante acciones transectoriales, integradoras e innovadoras. Lo anterior para hacer de Bogotá una ciudad más cuidadora, incluyente, sostenible y consciente.</t>
  </si>
  <si>
    <t>PLAN DE DESARROLLO Y PLAN  ESTRATÉGICO SECTORIAL</t>
  </si>
  <si>
    <t>PLAN ESTRATÉGICO INSTITUCIONAL</t>
  </si>
  <si>
    <r>
      <t>PLAN DE ACCIÓN INSTITUCIONAL VIGENCIA</t>
    </r>
    <r>
      <rPr>
        <b/>
        <sz val="12"/>
        <color theme="4"/>
        <rFont val="Arial"/>
        <family val="2"/>
      </rPr>
      <t xml:space="preserve"> </t>
    </r>
    <r>
      <rPr>
        <b/>
        <sz val="12"/>
        <rFont val="Arial"/>
        <family val="2"/>
      </rPr>
      <t>2023</t>
    </r>
  </si>
  <si>
    <t xml:space="preserve">IDENTIFICACIÓN </t>
  </si>
  <si>
    <t>FORMULACIÓN</t>
  </si>
  <si>
    <t>Programación I trimestre</t>
  </si>
  <si>
    <t>Seguimiento I trimestre</t>
  </si>
  <si>
    <t>Programación II trimestre</t>
  </si>
  <si>
    <t>Seguimiento II trimestre</t>
  </si>
  <si>
    <t>Programación III trimestre</t>
  </si>
  <si>
    <t>Seguimiento III trimestre</t>
  </si>
  <si>
    <t>Programación IV trimestre</t>
  </si>
  <si>
    <t>Seguimiento IV trimestre</t>
  </si>
  <si>
    <t>Consolidado año</t>
  </si>
  <si>
    <t>Meta plan de desarrollo</t>
  </si>
  <si>
    <t>Objetivo estratégico sectorial</t>
  </si>
  <si>
    <t>Política o componente MIPG</t>
  </si>
  <si>
    <t xml:space="preserve">Fuente de financiación </t>
  </si>
  <si>
    <t xml:space="preserve">Plan de acción política pública poblacional asociada  </t>
  </si>
  <si>
    <t>Número de Acción / Actividad</t>
  </si>
  <si>
    <t>Acciones / actividades</t>
  </si>
  <si>
    <t>Meta</t>
  </si>
  <si>
    <t>Tendencia de meta</t>
  </si>
  <si>
    <t>Nombre del indicador de la meta</t>
  </si>
  <si>
    <t>Fórmula del indicador o índice</t>
  </si>
  <si>
    <t>Fecha inicio
DD/MM/AAAA</t>
  </si>
  <si>
    <t>Fecha finalización
DD/MM/AAAA</t>
  </si>
  <si>
    <t>Evidencias programadas
I trimestre</t>
  </si>
  <si>
    <t xml:space="preserve">Programación  meta
I trimestre </t>
  </si>
  <si>
    <t>Avance cuantitativo I trimestre</t>
  </si>
  <si>
    <t>Porcentaje de cumplimiento 
I trimestre</t>
  </si>
  <si>
    <t>Avance cualitativo I trimestre</t>
  </si>
  <si>
    <t>Revisión segunda línea de defensa</t>
  </si>
  <si>
    <t>Evidencias programadas
II trimestre</t>
  </si>
  <si>
    <t xml:space="preserve">Programación  meta
II trimestre </t>
  </si>
  <si>
    <t>Avance cuantitativo
II trimestre</t>
  </si>
  <si>
    <t>Porcentaje de cumplimiento 
II trimestre</t>
  </si>
  <si>
    <t>Avance cualitativo
II trimestre</t>
  </si>
  <si>
    <t>Revisión segunda línea de defensa2</t>
  </si>
  <si>
    <t>Evidencias programadas
III trimestre</t>
  </si>
  <si>
    <t xml:space="preserve">Programación  meta
III trimestre </t>
  </si>
  <si>
    <t>Avance cuantitativo
III trimestre</t>
  </si>
  <si>
    <t>Porcentaje de cumplimiento 
III trimestre</t>
  </si>
  <si>
    <t>Avance cualitativo
III trimestre</t>
  </si>
  <si>
    <t>Revisión segunda línea de defensa3</t>
  </si>
  <si>
    <t>Evidencias programadas
IV trimestre</t>
  </si>
  <si>
    <t xml:space="preserve">Programación  meta
IV trimestre </t>
  </si>
  <si>
    <t>Avance cuantitativo
IV trimestre</t>
  </si>
  <si>
    <t>Porcentaje de cumplimiento 
IV trimestre</t>
  </si>
  <si>
    <t>Avance cualitativo
IV trimestre</t>
  </si>
  <si>
    <t>Programado meta</t>
  </si>
  <si>
    <t>Avance meta</t>
  </si>
  <si>
    <t>Porcentaje de avance</t>
  </si>
  <si>
    <t>Avance cualitativo</t>
  </si>
  <si>
    <t>Todas las metas 2020 - 2024</t>
  </si>
  <si>
    <t xml:space="preserve">Elaborar el informe de seguimiento al cumplimiento de los objetivos de la Secretaría Distrital de Integración Social, en el marco del Comité Institucional de Gestión y desempeño.
</t>
  </si>
  <si>
    <t>Informe de seguimiento y acompañamiento a los Objetivos Estratégicos Institucionales de la SDIS</t>
  </si>
  <si>
    <t xml:space="preserve">Sumatoria de Informes de seguimiento a los objetivos estratégicos elaborados </t>
  </si>
  <si>
    <t>No programado</t>
  </si>
  <si>
    <t>Informe de gestión del Comité Institucional de Gestión y Desempeño</t>
  </si>
  <si>
    <t>Durante el primer semestre de 2023, se realizaron 16 sesiones de Comité Institucional de Gestión y Desempeño en las cuales se trataron los temas en cumplimiento de las funciones de la Resolución 1118 de 2023, por lo anterior, se dio cumplimiento a la elaboración del informe de enero a junio de 2023, que da cuenta de la gestión de la instancia liderada desde el Despacho. En este sentido, de acuerdo con el cálculo del indicador, se logró un 100% con respecto al informe programado para el periodo.</t>
  </si>
  <si>
    <t>Desde la revisión de la segunda línea se verifica que los documentos aportados cumplan con los siguientes criterios, de acuerdo con su programación respectiva:
Entregable respecto a la evidencia programada: cumple
Firmas: cumple
Periodo de reporte de la evidencia: cumple
Indicador: cumple
21/07/2023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</si>
  <si>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Durante el segundo semestre de 2023, se realizaron 22 sesiones de Comité Institucional de Gestión y Desempeño en las cuales se trataron los temas en cumplimiento de las funciones de la Resolución 1118 de 2023, por lo anterior, se dio cumplimiento a la elaboración del informe de julio a diciembre de 2023, que da cuenta de la gestión de la instancia liderada desde el Despacho. En este sentido, de acuerdo con el cálculo del indicador, se logró un 100% con respecto al informe programado para el periodo.</t>
  </si>
  <si>
    <t>Desde la revisión de la segunda línea se verifica que los documentos aportados cumplan con los siguientes criterios, de acuerdo con su programación respectiva:
Entregable respecto a la evidencia programada:  cumple
Firmas: cumple
Periodo de reporte de la evidencia: cumple
Indicador: cumple
11/01/2024: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</si>
  <si>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Meta cumplida para la vigencia</t>
  </si>
  <si>
    <t> </t>
  </si>
  <si>
    <t>Elaborar un reporte trimestral que dé cuenta del avance de la aplicación de la evaluación de apoyos alimentarios de la Entidad</t>
  </si>
  <si>
    <t>Reportes de avance de la aplicación de la evaluación de apoyos alimentarios de la Entidad elaborados</t>
  </si>
  <si>
    <t>Sumatoria de los reportes de avance de la aplicació de la evaluación de apoyos alimentarios de la Entidad elaborados</t>
  </si>
  <si>
    <t>31/12/2023</t>
  </si>
  <si>
    <t>Reporte de avance de la aplicación de la evaluación de apoyos alimentarios de la Entidad I trimestre</t>
  </si>
  <si>
    <t xml:space="preserve">Durante el primer trimestre de 2023 se finalizó el anexo técnico de la evaluación de apoyos alimentarios en conjunto con la Secretaría Distrital de Planeación, se participó en el Comité de diseño y seguimiento de evaluaciones del sector de Integración Social liderado por la SDP, y se gestiono el apoyo de la Dirección de Nutrición y Abastecimiento en la respuesta a las consultas técnicas u operativas sobre la evaluación. Lo anterior permitió el cumplimiento de la acción: Reporte de avance del primer trimestre en la aplicacion de la evaluacion de apoyos alimentarios, programados para el periodo. Por lo anterior, y de acuerdo con el cálculo del indicador, se logra un cumplimiento del 100% para este periodo. </t>
  </si>
  <si>
    <r>
      <t xml:space="preserve">Desde la revisión de la segunda línea se verifica que los documentos aportados cumplan con los siguientes criterios, de acuerdo con su programación respectiva:
Entregable respecto a la evidencia programada: no cumple
Firmas: cumple
Periodo de reporte de la evidencia: cumple
Indicador: cumple
</t>
    </r>
    <r>
      <rPr>
        <b/>
        <sz val="9"/>
        <color rgb="FF000000"/>
        <rFont val="Arial"/>
        <family val="2"/>
      </rPr>
      <t xml:space="preserve">Recomendación: 17/04/2023: se solicita ajustar el nombre del entregable con respecto a la evidencia programada. Fecha: 17/04/2023 la dependencia atiende la recomendación
</t>
    </r>
    <r>
      <rPr>
        <sz val="9"/>
        <color rgb="FF000000"/>
        <rFont val="Arial"/>
        <family val="2"/>
      </rPr>
      <t>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r>
  </si>
  <si>
    <t>Reporte de avance de la aplicación de la evaluación de apoyos alimentarios de la Entidad II trimestre</t>
  </si>
  <si>
    <t>Durante el segundo trimestre de 2023, se elaboró el reporte de avance en la implementación de la evaluación de apoyos alimentarios adelantada en conjunto con la Secretaría Distrital de Planeación (SDP) donde se describen las acciones realizadas como parte de la fase de selección del evaluador, entre ellas: revisión y respuesta a las observaciones y consultas a los prepliegos de la convocatoria publicados en SECOP II por parte de las firmas consultoras interesadas en ejecutar la evaluación, consolidación de las bases de datos requeridas como insumo para la evaluación, evaluación de propuestas, entre otras.</t>
  </si>
  <si>
    <t>Desde la revisión de la segunda línea se verifica que los documentos aportados cumplan con los siguientes criterios, de acuerdo con su programación respectiva:
Entregable respecto a la evidencia programada: cumple
Firmas: N/A
Periodo de reporte de la evidencia: cumple
Indicador: cumple
21/07/2023: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</si>
  <si>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Reporte de avance de la aplicación de la evaluación de apoyos alimentarios de la Entidad III trimestre</t>
  </si>
  <si>
    <t>En tercer trimestre de 2023, se dio inició a la fase de ejecución de la evaluación por medio de una reunión con la firma consultora seleccionada (SEI). Se consolidaron el documento metodológico y los instrumentos cualitativos/cuantitativos de captura de información diseñados por la firma y retroalimentados por el Comité técnico de seguimiento a la evaluación. Asimismo, se llevó a cabo la prueba piloto de la evaluación y se definieron ajustes para el operativo en campo.</t>
  </si>
  <si>
    <t>Desde la revisión de la segunda línea se verifica que los documentos aportados cumplan con los siguientes criterios, de acuerdo con su programación respectiva:
Entregable respecto a la evidencia programada: cumple
Firmas: Cumple
Periodo de reporte de la evidencia: Cumple 
Indicador: cumple
23/10/2023: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</si>
  <si>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Reporte de avance de la aplicación de la evaluación de apoyos alimentarios de la Entidad IV</t>
  </si>
  <si>
    <t>En el cuarto trimestre de 2023, se inició el levantamiento de información en campo requerida para la evaluación a través de la aplicación de los diferentes instrumentos diseñados y ajustados a partir de las observaciones identificadas durante la prueba piloto. En este período el componente cualitativo finalizó con éxito, realizándose 56 ejercicios con población beneficiaria y ex beneficiaria de las modalidades objeto de evaluación. Por otra parte, el componente cuantitativo se extenderá hasta abril de 2024, dado que la aplicación de la encuesta ha tomado más tiempo del esperado.</t>
  </si>
  <si>
    <t>Desde la revisión de la segunda línea se verifica que los documentos aportados cumplan con los siguientes criterios, de acuerdo con su programación respectiva:
Entregable respecto a la evidencia programada:  cumple
Firmas: No aplica
Periodo de reporte de la evidencia: cumple
Indicador: cumple
11/01/2024: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</si>
  <si>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Elaborar el documento de la evaluación del programa Parceros por Bogotá</t>
  </si>
  <si>
    <t>Porcentaje de avance en la elaboración del documento  de la evaluación al servicio apoyos económicos para la juventud</t>
  </si>
  <si>
    <t>(Número de capítulos del  documento de la evaluación del programa Parceros por Bogotá elaborados/Total de capítulos del documento de evaluación del programa Parceros por Bogotá)*100</t>
  </si>
  <si>
    <t>Documento de la evaluación del programa Parceros por Bogotá elaborado al 34%</t>
  </si>
  <si>
    <t>En el segundo trimestre de 2023, se consolidó la versión preliminar del capítulo1. Apropiación del conocimiento - Curso de agentes comunitarios, los resultados del procesamiento de rúbricas consignados en el capítulo 2. Componente comportamental y actitudinal y el análisis de los grupos focales con psicosociales correspondiente al capítulo 3. Prácticas como parte del documento de la evaluación del programa Parceros por Bogotá, el cual estará compuesto por cinco (5) capítulos, además de la presentación e introducción. Es pertinente resaltar que estos capítulos son trabajados de forma paralela, por lo cual, los avances abarcan uno o más capítulos. Asimismo, al ser un documento en construcción pueden presentar cambios o ajustes de estructura o contenido.</t>
  </si>
  <si>
    <t>Desde la revisión de la segunda línea se verifica que los documentos aportados cumplan con los siguientes criterios, de acuerdo con su programación respectiva:
Entregable respecto a la evidencia programada: cumple
Firmas: N/A
Periodo de reporte de la evidencia: cumple
Indicador: Parcialmente
21/07/2023: Se recomienda incluir en el avance cualitativo, el total de capítulos para efectos del cálculo del indicador y determinar el porcentaje de cumplimiento de acuerdo con el avance.
01/08/2023 la Dependencia atiende la recomendacion, por lo tanto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</si>
  <si>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Documento de la evaluación del programa Parceros por Bogotá elaborado al 67%</t>
  </si>
  <si>
    <t>Durante el tercer trimestre de 2023, se reestructuró el documento de la evaluación a partir de las observaciones recibidas a nivel directo. Se mantuvo el mismo número de capítulos de contenido y se consolidó el documento al 66%, al finalizar el primer y segundo capítulo relacionados con el programa y la metodología implementada, así como se avanzó en un 80% del capítulo 3 sobre resultados, realizando la triangulación de los índices de apropiación de conocimiento y variación total del comportamiento con los resultados de los grupos focales y definir las expresiones matemáticas de los indicadores. Finalmente, se incorporaron algunas conclusiones y recomendaciones.</t>
  </si>
  <si>
    <t>Documento de la evaluación del programa Parceros por Bogotá elaborado al 100%</t>
  </si>
  <si>
    <t>Durante el cuarto trimestre de 2023, se finalizó el 100% del documento de la evaluación del servicio social Parceros por Bogotá donde se detalla tanto el contexto del servicio, la metodológica, resultados, conclusiones y recomendaciones. El documento fue publicado en la sección de Estudios, investigaciones y otras publicaciones de la página Web de la entidad.</t>
  </si>
  <si>
    <t>Elaborar tres boletínes temáticos sobre servicios sociales o estrategias de la Entidad</t>
  </si>
  <si>
    <t>Número de boletines temáticos sobre servicios sociales o estrategias de la Entidad elaborados</t>
  </si>
  <si>
    <t>Sumatoria de los boletines temáticos sobre servicios sociales o estrategias de la Entidad elaborados</t>
  </si>
  <si>
    <t>Boletín temático sobre servicios sociales o estrategias de la Entidad</t>
  </si>
  <si>
    <t>En el segundo trimestre de 2023, se elaboró el boletín "Radiografía de la pobreza monetaria en la ruralidad de Bogotá 2021", cuyo objetivo es caracterizar la población rural en situación de pobreza monetaria a partir del análisis sociodemográfico de hogares y viviendas de los centros poblados y áreas rurales de la ciudad de Bogotá, con base en los microdatos de la Encuesta Multipropósito de Bogotá 2021. Este boletín fue publicado en la sección de "Estudios e investigaciones" de la página Web de la entidad.</t>
  </si>
  <si>
    <t>En el tercer trimestre de 2023, se elaboró y publicó el segundo boletín temático titulado “¿Cómo enriquecer la medición de la pobreza en Bogotá y en Colombia? Una aproximación usando datos longitudinales”. Este se encuentra disponibe en la sección de 'Estudios e investigaciones' de la página Web de la entidad.</t>
  </si>
  <si>
    <t>En el cuarto trimestre de 2023, se elaboró junto con la Dirección de Transferencias el tercer boletín temático titulado “Creamos un Ingreso Mínimo Garantizado para Bogotá”, el cual se encuentra en proceso de publicación en la sección de 'Estudios, investigaciones y otras publicaciones' de la página Web de la entidad.</t>
  </si>
  <si>
    <t>Realizar actividades de promoción y fortalecimiento de competencias en innovación social desde la Secretaría Distital de Integración Social</t>
  </si>
  <si>
    <t>Número de actividades de promoción y fortalecimiento de competencias en innovación social desde la Secretaría Distital de Integración Social, realizadas</t>
  </si>
  <si>
    <t>Sumatoria de actividades de promoción y fortalecimiento de competencias en innovación social desde la Secretaría Distital de Integración Social, realizadas.</t>
  </si>
  <si>
    <t>Evidencia de realización de actividades de promoción y fortalecimiento en innovación social.</t>
  </si>
  <si>
    <t xml:space="preserve">Durante el primer trimestre de 2023 se realizaron las siguientes acciones de promocion y fortalecimiento en innovacion social en la entidad: 1. Diseño beta del sitio concentrador Ecos innovación SDIS. 2. Diseño instrumento para levantamiento de información para elaboracion mapa del ecosistema de innovación de la SDIS. 3. Levantamiento de la información a 31 dependencias de la SDIS para el mapa del ecosistema de innovación de la SDIS. 4 Levantamiento de información en 42 dependencias para el Índice de innovación pública-IIP de la SDIS lo cual aporta al IIP de Bogotá.. Lo anterior permitió el cumplimiento de la acción: Evidencias de realizacion de actividades de promocion y fortalecimiento de la innovacion social, programados para el periodo. Por lo anterior, y de acuerdo con el cálculo del indicador, se logra un cumplimiento del 100% para este periodo. </t>
  </si>
  <si>
    <t>Desde la revisión de la segunda línea se verifica que los documentos aportados cumplan con los siguientes criterios, de acuerdo con su programación respectiva:
Entregable respecto a la evidencia programada: cumple
Firmas: cumple
Periodo de reporte de la evidencia: cumple
Indicador: cumple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</si>
  <si>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 xml:space="preserve">Durante el primer trimestre de 2023 se realizaron las siguientes acciones de promocion y fortalecimiento en innovacion social en la entidad: 1. Tres noticias, en el sitio concentrador Ecos innovación SDIS, sobre Índice de innovación pública de la SDIS, SDIS en la Smart City Expo Bogotá 2023 y Proyecto Distrital Ciudadanía 360 . 2. Reporte de la información recolectada en la entidad para el Indice de innovación pública de Bogotá. 3. Investigación y redacción del artículo para la revista indexada y la ponencia "Personas mayores más vulnerables en la ciudad inteligente: La apuesta de Bogotá por reducir brechas de acceso a la tecnología" 4. Gestión para participación que incluye una ponencia en el Social Entrepreneurship Summit 2023. 5 Participación en el Smart City Expo Bogotá 2023. 6 Participación en la Activación de Datos en el marco de FestIBO 2023 con Includata de la SDIS. 7 Elaboración de un mapa del ecosistema de innovación de la entidad. Todo lo anterior permitió el cumplimiento de la acción: evidencias de la realizacion de actividades de promocion y fortalecimiento de la innovacion social, programados para el periodo. Por lo anterior, y de acuerdo con el cálculo del indicador, se logra un cumplimiento del 100% para este periodo. </t>
  </si>
  <si>
    <t xml:space="preserve">Durante el tercer trimestre se presentan las siguientes evidencias de las actividades de promoción y fortalecimiento de la innovación social: 1. Nota publicada en el sitio Ecos innovación SDIS. 2. Borrador V4 Propuesta para contribuir al cierre brecha digital Centro Día CS 15072023. 3.  Rediseño sitio laboratorios por la Subsecretaría Ténica. 4. Ponencia SES Inclusión CI SDIS 31082023. 5. Ponencia SES Inclusión CI SDIS 31082023. 6. Documento con metodologías para el levantamiento de información de autodiagnóstico y el indice de Innovación Pública de Bogotá IIP. 7 Syllabus de la "Campaña innovación para mi vida" </t>
  </si>
  <si>
    <t>Durante el cuarto trimestre de 2023, las acciones de promocion y fortalecimiento en innovacion social en la entidad se concentraron en la "Campaña InnSiVida, innovación para mi vida" conformada por 32 publicaciones en el SharePoint Ecos innovación SDIS; se encuentrar desaglosados en la evidencias.</t>
  </si>
  <si>
    <t>39. Diseñar e implementar una  estrategia de focalización ajustada a las realidades poblacionales y territoriales en el  marco de la Estrategia Territorial  Integral Social - ETIS</t>
  </si>
  <si>
    <t>Elaborar y/o actualizar documentos técnicos y/o procedimientos que permitan actualizar y/o optimizar la estrategia de focalización de acuerdo a las necesidades de la entidad</t>
  </si>
  <si>
    <t>Documentos técnicos y procedimientos elaborados y actualizados</t>
  </si>
  <si>
    <t>Número de documentos técnicos y procedimientos elaborados y actualizados</t>
  </si>
  <si>
    <t>Documento técnico o procedimiento actualizado</t>
  </si>
  <si>
    <t>En el segundo trimestre de 2023 se actualizó e  Procedimiento de Definición de Criterios de Priorización, Ingreso, Egreso y Restricciones de los Servicios Sociales, Modalidades y Estrategias PCD-PE-015  de acuerdo con lo establecido en la Resolución 218 de 2023 “Por la cual se definen las reglas y principios aplicables a los servicios sociales de la Secretaría Distrital de Integración Social, se adoptan los instrumentos de focalización, los criterios de ingreso, priorización, egreso y restricciones, y se dictan otras disposiciones”. Esto ha significado, realizar el ajuste del procedimiento en sus consideraciones generales, definiciones y actividades dentro del flujograma. Se aporta documento formalizado en Mapa de Procesos.</t>
  </si>
  <si>
    <t>Desde la revisión de la segunda línea se verifica que los documentos aportados cumplan con los siguientes criterios, de acuerdo con su programación respectiva:
Entregable respecto a la evidencia programada: parcialmente
Firmas: N/A
Periodo de reporte de la evidencia: cumple
Indicador: cumple
21/07/2023: Se recomienda cargar en las evidencias el procedimiento oficializado.
01/08/2023. la dependencia atendio la observacion, por lo tanto no se generan mas recomendaciones.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</si>
  <si>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En el cuatro trimestre de 2023, se oficializó la versión 3 del Procedimiento de focalización y priorización de potenciales participantes de los servicios sociales de la Secretaría Distrital de Integración Social PCD-PE-016 en el mapa de procesos de la entidad, no obstante, considerando la integración del aplicativo de focalización al sistema misional - SIRBE Web que se adelantaba en la entidad con el fin de optimizar los procesos y centralizar toda la información correspondiente a la población potencial beneficiaria o beneficiaria, el procedimiento fue nuevamente actualizado y oficializado en el mapa de procesos el 26 de diciembre de 2023 bajo la Circular No. 042</t>
  </si>
  <si>
    <t>Elaborar el reporte mensual de personas en listados de priorización por servicio, modalidad o estrategia</t>
  </si>
  <si>
    <t>Reportes de personas en listados de priorización por servicio, modalidad o estrategia, elaborados</t>
  </si>
  <si>
    <t>Número de reportes de personas en listados de priorización por servicio, modalidad o estrategia, elaborado.</t>
  </si>
  <si>
    <t>Reportes mensuales de personas en listados de priorización por servicio, modalidad o estrategia</t>
  </si>
  <si>
    <t xml:space="preserve">Durante el primer trimestre de 2023 se generaron los reportes con el número de personas enviadas en los listados de priorización de los servicios que focalizan por instrumentos desde las competencias de la DADE, para los meses de enero, febrero y marzo de 2023. Lo anterior permitió el cumplimiento de la acción: Reportes mensuales de personas en listados de priorizacion en servicios, modalidades o estrategias, programados para el periodo. Por lo anterior, y de acuerdo con el cálculo del indicador, se logra un cumplimiento del 100% para este periodo. </t>
  </si>
  <si>
    <t>Desde la revisión de la segunda línea se verifica que los documentos aportados cumplan con los siguientes criterios, de acuerdo con su programación respectiva:
Entregable respecto a la evidencia programada: no cumple
Firmas: cumple
Periodo de reporte de la evidencia: cumple
Indicador: no cumple
Recomendación: 17/04/2023: se recomienda presentar los listados de priorización de manera independiente dado que la evidencia programada corresponde a 3 listados y se adjuntó uno con el consolidado de eneo a marzo. Fecha: 17/04/2023 la dependencia atiende la recomendación.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</si>
  <si>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 xml:space="preserve">En el segundo trimestre de 2023 se generaron los listados de focalización y priorización para los servicios que usan herramientas de focalización según lo contemplado en el procedimiento y documento técnico de focalización, de la siguiente manera: abril 105.997 personas remitidas en listados de focalización y priorización, mayo 141.370 personas remitidas en listados de focalización y priorización y junio 139.834 personas remitidas en listados de focalización y priorización. Se aportaron los tres listados para cada uno de los citados meses.  </t>
  </si>
  <si>
    <t xml:space="preserve">En el tercer  trimestre de 2023, se generaron los listados de focalización y priorización para los servicios que usan herramientas de focalización según lo contemplado en el procedimiento y documento técnico de focalización, de la siguiente manera: julio 142.671 personas remitidas en listados de focalización y priorización, agosto 151.456 personas remitidas en listados de focalización y priorización y septiembre 141.311 personas remitidas en listados de focalización y priorización. Se aportaron los tres listados para cada uno de los citados meses.  </t>
  </si>
  <si>
    <t xml:space="preserve">En el cuarto trimestre de 2023, se generaron los listados de focalización y priorización para los servicios que usan herramientas de focalización según lo contemplado en el procedimiento y documento técnico de focalización, de la siguiente manera: octubre 147.187 personas remitidas en listados de focalización y priorización, noviembre 157.111 personas y diciembre 148.480 personas. Se aportaron los tres listados para cada uno de los citados meses.  </t>
  </si>
  <si>
    <t>Realizar los reportes de seguimiento a la implementacion de planes de mejoramiento a cargo de la Dirección de Análisis y Diseño Estratégico y sus subdirecciones técnicas</t>
  </si>
  <si>
    <t>Reportes de seguimiento a planes de mejoramiento a cargo de la DADE y sus subdirecciones tecnicas, realizados</t>
  </si>
  <si>
    <t>Número de reportes de planes de mejoramiento a cargo de la DADE y sus subdirecciones tecnicas realizados</t>
  </si>
  <si>
    <t>Correo electrónico con el Reporte de seguimiento de las acciones de mejora a cargo de la DADE y sus subdirecciones tecnicas, con sus respectivas evidencias</t>
  </si>
  <si>
    <t xml:space="preserve">Durante el primer trimestre de 2023 se realizó seguimiento al cumplimiento oportuno de las acciones de mejora a cargo de la Dirección de Análisis y Diseño Estratégico, la Subdirección de Diseño, Evaluación y Sistematización y la Subdirección de Investigación e Información. Lo anterior permitió el cumplimiento de la acción: Correo electronico con el reporte de seguimiento de las acciones de mejora a cargo de la DADE y sus subdirecciones tecnicas, programados para el periodo. Por lo anterior, y de acuerdo con el cálculo del indicador, se logra un cumplimiento del 100% para este periodo. </t>
  </si>
  <si>
    <t>Desde la revisión de la segunda línea se verifica que los documentos aportados cumplan con los siguientes criterios, de acuerdo con su programación respectiva:
Entregable respecto a la evidencia programada: cumple
Firmas: N/A
Periodo de reporte de la evidencia: cumple
Indicador: cumple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</si>
  <si>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 xml:space="preserve">Durante el segundo trimestre de 2023 se realizó seguimiento al cumplimiento oportuno de las acciones de mejora a cargo de la Dirección de Análisis y Diseño Estratégico, la Subdirección de Diseño, Evaluación y Sistematización y la Subdirección de Investigación e Información. Lo anterior permitió el cumplimiento de la acción, de lo cual se adjunta la siguiente evidencia: Correo electronico con el reporte de seguimiento de las acciones de mejora a cargo de la DADE y sus subdirecciones tecnicas, realizado el 18 de abril de 2023. Por lo anterior, y de acuerdo con el cálculo del indicador, se logra un cumplimiento del 100% para este periodo. </t>
  </si>
  <si>
    <t xml:space="preserve">Durante el tercer trimestre de 2023 se realizó seguimiento al cumplimiento oportuno de las acciones de mejora a cargo de la Dirección de Análisis y Diseño Estratégico, la Subdirección de Diseño, Evaluación y Sistematización y la Subdirección de Investigación e Información. Lo anterior permitió el reporte de avance de la acción 9.2.3, de lo cual se adjunta la siguiente evidencia: Correo electronico con el reporte de seguimiento de las acciones de mejora a cargo de la DADE y sus subdirecciones tecnicas, realizado el 23 de agosto de 2023. Por lo anterior, y de acuerdo con el cálculo del indicador, se logra un cumplimiento del 100% para este periodo. </t>
  </si>
  <si>
    <t xml:space="preserve">Durante el cuarto trimestre de 2023 se realizó seguimiento al cumplimiento oportuno  de las acciones de mejora a cargo de la Dirección de Análisis y Diseño Estratégico, la Subdirección de Diseño, Evaluación y Sistematización y la Subdirección de Investigación e información. Lo anterior permitió el reporte del avance de las acciones de Octubre, Noviembre y Diciembre, de lo cual se adjunta las siguientes evidencias: Correo Electrónico con el reporte de seguimiento de las acciones de mejora a cargo de Dirección de Análisis y Diseño Estratégico y sus subdirecciones técnicas . Por lo anterior y de acuerdo con el cálculo del indicador se logra un cumplimiento del 100% para este periodo </t>
  </si>
  <si>
    <t>Realizar el cargue de los informes de presupuesto, deuda pública, inversiones, gestión y resultados, contratación y ocasionales (este último cuando aplique), de la Secretaría Distrital de Integración Social en la plataforma SIVICOF de la Contraloría de Bogotá.</t>
  </si>
  <si>
    <t>Informes y archivos de la SDIS cargados en SIVICOF</t>
  </si>
  <si>
    <t>Número de informes de Presupuesto, deuda pública, inversiones, gestión y resultados, contratación y ocasionales (este último cuando aplique), de la Secretaría Distrital de Integración Social cargados en la plataforma SIVICOF de la Contraloría de Bogotá.</t>
  </si>
  <si>
    <t>Reportes subidos a la plataforma dispuesta por el SIVICOF (uno mensual)</t>
  </si>
  <si>
    <t xml:space="preserve">Durante el primer trimestre de 2023 se realizó el cargue en el aplicativo SIVICOF de la Contraloría de Bogotá de las cuentas mensuales de diciembre 2022 (cargada en enero 2023),  enero (cargada en febrero 2023) y febrero de 2023 (cargada en marzo 2023), las cuales contienen los informes de Presupuesto, deuda pública, inversiones, gestión y resultados y contratación. Adicionalmente, se realizó el cargue de la cuenta anual de la vigencia 2022 (cargada en los meses de enero y febrero de 2023), la cual contiene los informes de: Presupuesto, Gestión y Resultados, Balance Social, Estadísticas – Informática, Contabilidad, Contratación, Control Fiscal Interno, Plan de Mejoramiento Seguimiento Entidad y Control Fiscal Interno Especiales. Lo anterior permitió el cumplimiento de la acción: Reportes subidos a la plataforma dispuesta por el SIVICOF, programados para el periodo. Por lo anterior, y de acuerdo con el cálculo del indicador, se logra un cumplimiento del 100% para este periodo. </t>
  </si>
  <si>
    <t xml:space="preserve">Durante el segundo trimestre de 2023 se realizó el cargue en el aplicativo SIVICOF de la Contraloría de Bogotá de las cuentas mensuales de marzo 2022 (cargada en abril 2023),  abril (cargada en mayo 2023) y mayo de 2023 (cargada en junio 2023), las cuales contienen los informes de Presupuesto, deuda pública, inversiones, gestión y resultados y contratación.   Lo anterior permitió el cumplimiento de la acción: Reportes subidos a la plataforma dispuesta por el SIVICOF, programados para el periodo. Por lo anterior, y de acuerdo con el cálculo del indicador, se logra un cumplimiento del 100% para este periodo. </t>
  </si>
  <si>
    <t>Desde la revisión de la segunda línea se verifica que los documentos aportados cumplan con los siguientes criterios, de acuerdo con su programación respectiva:
Entregable respecto a la evidencia programada: parcialmente
Firmas: N/A
Periodo de reporte de la evidencia: cumple
Indicador: cumple
21/07/2023: Se recomienda cargar el reporte del sistema SIVICOF como se realizó en el trimestre anterior.
03/08/2023, la Dependencia atiende la recomendación, por lo tanto no se generan mas onservaciones.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</si>
  <si>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 xml:space="preserve">Durante el tercer trimestre de 2023 se realizó el cargue en el aplicativo SIVICOF de la Contraloría de Bogotá de las cuentas mensuales de junio (cargada en julio 2023),  julio (cargada en agosto 2023) y agosto (cargada en septiembre 2023), las cuales contienen los informes de Presupuesto, deuda pública, inversiones, gestión y resultados y contratación. Adicionalmente, en este período se cargaron informes ocasionales a saber: planes de mejoramiento de auditoria de regularidad y el de acciones evaluadas como incumplidas.   En este sentido, se dio cumplimiento de la acción: Reportes subidos a la plataforma dispuesta por el SIVICOF, programados para el periodo. Por lo anterior, y de acuerdo con el cálculo del indicador, se logra un cumplimiento del 100% para este periodo. </t>
  </si>
  <si>
    <t xml:space="preserve">Durante el cuarto trimestre de 2023 se realizó el cargue en el aplicativo SIVICOF de la Contraloría de Bogotá de las cuentas mensuales de septiembre (cargada en octubre 2023), octubre (cargada en noviembre 2023) y noviembre (cargada en diciembre 2023), las cuales contienen los informes de Presupuesto, deuda pública, inversiones, gestión y resultados y contratación. Adicionalmente, en este periodo se cargaron informes ocasionales a saber: planes de mejoramiento de auditoría de desempeño. En este sentido, se dio cumplimiento de la acción. Reportes subidos a la plataforma dispuesta por el SIVICOF, programados para el periodo. Por lo anterior, y de acuerdo con el cálculo del indicador, se logra un cumplimiento del 100% para este periodo </t>
  </si>
  <si>
    <t>Consolidar el reporte de monitoreo trimestral a los riesgos de gestión en el marco de los proceso institucionales</t>
  </si>
  <si>
    <t>Reporte consolidado de monitoreo de los riesgos de gestión</t>
  </si>
  <si>
    <t xml:space="preserve">Número de reportes consolidados de monitoreo de los riesgos </t>
  </si>
  <si>
    <t>Reporte de monitoreo de los riesgos consolidado primer trimestre</t>
  </si>
  <si>
    <t>Se entrega el reporte consolidado de riesgos con corte al 31 de marzo de 2023</t>
  </si>
  <si>
    <t>Reporte de monitoreo de los riesgos consolidado segundo trimestre</t>
  </si>
  <si>
    <t xml:space="preserve">Durante el segundo trimestre se gestionó el reporte de riesgos consolidado con corte a 30 de junio de 2023. Por lo anterior, se logra el 100% de cumplimiento con respecto a la programación para el periodo. </t>
  </si>
  <si>
    <t>Reporte de monitoreo de los riesgos consolidado tercer trimestre</t>
  </si>
  <si>
    <t xml:space="preserve">Durante el tercer trimestre se gestionó el reporte de riesgos consolidado con corte a 30 de septiembre de 2023. Por lo anterior, se logra el 100% de cumplimiento con respecto a la programación para el periodo. </t>
  </si>
  <si>
    <r>
      <rPr>
        <sz val="9"/>
        <color rgb="FF000000"/>
        <rFont val="Arial"/>
        <family val="2"/>
      </rPr>
      <t xml:space="preserve">"Desde la revisión de la segunda línea se verifica que los documentos aportados cumplan con los siguientes criterios, de acuerdo con su programación respectiva:
Entregable respecto a la evidencia programada: cumple
Firmas:No aplica
Periodo de reporte de la evidencia: </t>
    </r>
    <r>
      <rPr>
        <sz val="9"/>
        <color rgb="FFC00000"/>
        <rFont val="Arial"/>
        <family val="2"/>
      </rPr>
      <t xml:space="preserve">No cumple CARPETA VACIA, NO TIENEN EVIDENCIA)
</t>
    </r>
    <r>
      <rPr>
        <sz val="9"/>
        <color rgb="FF000000"/>
        <rFont val="Arial"/>
        <family val="2"/>
      </rPr>
      <t>Indicador: cumple
23/10/2023: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r>
  </si>
  <si>
    <t>Reporte de monitoreo de los riesgos consolidado cuarto trimestre</t>
  </si>
  <si>
    <t xml:space="preserve">Durante el cuarto trimestre se gestionó el reporte de riesgos consolidado con corte a 30 de diciembre de 2023. Por lo anterior, se logra el 100% de cumplimiento con respecto a la programación para el periodo. </t>
  </si>
  <si>
    <t>Realizar los reportes de seguimiento a la implementacion del Plan de Participación ciudadana 2023</t>
  </si>
  <si>
    <t>Reportes de seguimiento al avance del Plan de participación ciudadana, realizados</t>
  </si>
  <si>
    <t>Número de reportes de seguimiento al avance del Plan de Participación Ciudadana realizados</t>
  </si>
  <si>
    <t>Reporte trimestral de seguimiento al avance del Plan de participación ciudadana</t>
  </si>
  <si>
    <t>Durante el segundo  trimestre de 2023, se realizó el reporte de seguimiento al cronograma de acciones que hacen parte del Plan de participación ciudadana de la Entidad con corte a 31 de marzo de 2023. Lo anterior permitió el cumplimiento del Reporte trimestral de seguimiento al avance del Plan de participación ciudadana, programado para el periodo. Por lo anterior, y de acuerdo con el cálculo del indicador, se logra un cumplimiento del 100% para este periodo</t>
  </si>
  <si>
    <t>Desde la revisión de la segunda línea se verifica que los documentos aportados cumplan con los siguientes criterios, de acuerdo con su programación respectiva:
Entregable respecto a la evidencia programada: parcialmente
Firmas: cumple
Periodo de reporte de la evidencia: cumple
Indicador: cumple
21/07/2023: Se recomienda ajustar el nombre de la evidencia de acuerdo con la evidencia programada para el periodo, dado que se programó la entrega de un reporte pero en la evidencia se encuentra como informe. 
01/08/2023 la Dependencia atiende la recomendacion, por lo tanto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</si>
  <si>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Durante el tercer trimestre de 2023, se realizó el reporte de seguimiento al cronograma de acciones que hacen parte del Plan de participación ciudadana de la Entidad con corte a 30 de junio de 2023. Lo anterior permitió el cumplimiento del Reporte trimestral de seguimiento al avance del Plan de participación ciudadana, programado para el periodo. Por lo anterior, y de acuerdo con el cálculo del indicador, se logra un cumplimiento del 100% para este periodo.</t>
  </si>
  <si>
    <t>Durante el cuarto trimestre de 2023, se realizó el reporte de seguimiento al cronograma de acciones que hacen parte del Plan de participación ciudadana de la Entidad con corte a 30 de septiembre de 2023. Lo anterior permitió el cumplimiento del Reporte trimestral de seguimiento al avance del Plan de participación ciudadana, programado para el periodo. Por lo anterior, y de acuerdo con el cálculo del indicador, se logra un cumplimiento del 100% para este periodo.</t>
  </si>
  <si>
    <t>Realizar los reportes de seguimiento a la implementacion de la estrategia de rendición de cuentas 2023</t>
  </si>
  <si>
    <t>Reportes de seguimiento al avance de la estrategia de rendición de cuentas, realizados</t>
  </si>
  <si>
    <t>Número de reportes de seguimiento al avance de la estrategia de rendición de cuentas, realizados</t>
  </si>
  <si>
    <t>Reporte trimestral de seguimiento al avance de la estrategia de rendición de cuentas</t>
  </si>
  <si>
    <t>Durante el segundo  trimestre de 2023, se presentó ante el Comité Institucional de Gestión y Desempeño el seguimiento de la estrategia de rendicion de cuentas con corte a 31 de marzo de 2023. Lo anterior permitió el cumplimiento del Reporte trimestral de seguimiento al avance de la estrategia de rendición de cuentas, programado para el periodo. Por lo anterior, y de acuerdo con el cálculo del indicador, se logra un cumplimiento del 100% para este periodo</t>
  </si>
  <si>
    <t>Durante el tercer trimestre de 2023, se realizó seguimiento de la estrategia de rendicion de cuentas con corte a 30 de junio de 2023. Lo anterior permitió el cumplimiento del Reporte trimestral de seguimiento al avance de la estrategia de rendición de cuentas, programado para el periodo. Por lo anterior, y de acuerdo con el cálculo del indicador, se logra un cumplimiento del 100% para este periodo.</t>
  </si>
  <si>
    <t>Durante el cuarto trimestre de 2023, se realizó seguimiento de la estrategia de rendicion de cuentas con corte a 30 de septiembre de 2023. Lo anterior permitió el cumplimiento del Reporte trimestral de seguimiento al avance de la estrategia de rendición de cuentas, programado para el periodo. Por lo anterior, y de acuerdo con el cálculo del indicador, se logra un cumplimiento del 100% para este periodo.</t>
  </si>
  <si>
    <t>35. Garantizar la eficiencia y la eficacia  ambiental, logística, operativa y de gestión documental de la entidad, para la  oportuna prestación de los servicios  sociales incluyendo componentes que demanden la reformulación de los programas</t>
  </si>
  <si>
    <t>Plan Institucional de Gestión Ambiental - PIGA</t>
  </si>
  <si>
    <t>Realizar los informes con los resultados de la implementación del Plan Institucional de Gestión Ambiental - PIGA, de la Secretaría Distrital de Integración Social</t>
  </si>
  <si>
    <t>Informes del estado de la implementación del plan de acción del PIGA para la vigencia 2023</t>
  </si>
  <si>
    <t>N° de Informes presentados con el estado de la implementación del plan de acción PIGA 2023</t>
  </si>
  <si>
    <t>Informe del estado de la implementación del plan de acción del PIGA para la vigencia 2023</t>
  </si>
  <si>
    <t>En cumplimento a la Resolución 242 de 2014 “Por la cual se adoptan los lineamientos para la formulación, concertación, implementación, evaluación, control y seguimiento del Plan Institucional de Gestión Ambiental –PIGA” se establece para las entidades publicas, la creación y aprobación de un plan de acción anual el cual deberá contener las actividades necesarias para el logro de los objetivos establecidos en los programas de gestión ambiental del PIGA.
La entidad aprobó su Plan de Acción para la vigencia 2023, este fue construido para para minimizar, mitigar y/o compensar los impactos ambientales significativos y dar cumplimiento a la normativa aplicable y cuenta con un total de 56 actividades a desarrollar.
Producto de este plan se remite como cumplimiento de la actividad planteada, el informe de resultados de la implementación porcentual de las actividades PIGA 2023, teniendo los siguientes porcentajes de cumplimiento por programa:
•	Programa de Uso Eficiente del Agua. (27.56%)
•	Programa de Uso Eficiente de la Energía. (35.44%)
•	Programa de Gestión Integral de Residuos. (36.85%)
•	Programa de Consumo Sostenible. (25.17%)
•	Programa de Implementación de Prácticas Sostenibles. (19.75%)
•	Promedio de cumplimento del plan de acción PIGA I Semestre (28.95%)</t>
  </si>
  <si>
    <t xml:space="preserve">Dando cumplimiento a la acción número 13 “Realizar los informes de resultados de implementación del Plan Institucional de Gestión Ambiental - PIGA, de la Secretaría Distrital de Integración Social” y a las directrices de la Secretaria Distrital de Ambiente en cuanto a la implementación, evaluación, control y seguimiento del Plan Institucional de Gestión Ambiental –PIGA, la SDIS estableció la creación y aprobación del plan de acción anual 2023, el cual contiene las actividades necesarias para el logro de los objetivos establecidos en los programas de gestión ambiental del PIGA de la SIDS.
El Plan de Acción Anual del PIGA de la SDIS para la vigencia 2023, fue construido para para minimizar, mitigar y/o compensar los impactos ambientales significativos y dar cumplimiento a la normativa aplicable y cuenta con un total de 56 actividades las cuales se cumplieron en su totalidad al 100%, gracias a las acciones y actividades establecidas y desarrolladas desde la Dirección de Gestión Corporativa – Equipo de Gestión Ambiental con el apoyo de las diferentes dependencias, subdirecciones locales y unidades operativas de la SDIS.
Producto de este plan se remite como cumplimiento de la actividad planteada, el informe de resultados de la implementación porcentual de las actividades PIGA 2023, teniendo los siguientes porcentajes de cumplimiento por programa:
• Programa de Uso Eficiente del Agua. (100%) - (9 Actividades)
• Programa de Uso Eficiente de la Energía. (100%) - (8 Actividades)
• Programa de Gestión Integral de Residuos. (100%) - (12 Actividades)
• Programa de Consumo Sostenible. (100%) - (6 Actividades)
• Programa de Implementación de Prácticas Sostenibles. (100%) - (21 Actividades)
• Cumplimento total del plan de acción PIGA 2023 (100%) - (56 Actividades)
</t>
  </si>
  <si>
    <t>Desde la revisión de la segunda línea se verifica que los documentos aportados cumplan con los siguientes criterios, de acuerdo con su programación respectiva:
Entregable respecto a la evidencia programada:  cumple
Firmas: Cumple
Periodo de reporte de la evidencia: cumple
Indicador: cumple
11/01/2024: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</si>
  <si>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11. Beneficiar el 100% de personas programadas con la entrega de apoyos alimentarios mediante bonos canjeables por alimentos y apoyos en especie</t>
  </si>
  <si>
    <t>Elaborar un informe trimestral sobre el avance de la gestión realizada por la Dirección de Nutrición y Abastecimiento en el marco de su misionalidad y la programación para la vigencia 2023.</t>
  </si>
  <si>
    <t>Informe trimestral sobre el avance de la gestión realizada por la Dirección de Nutrición y Abastecimiento en el marco de su misionalidad y la programación para la vigencia 2023.</t>
  </si>
  <si>
    <t>N° de informes elaborados</t>
  </si>
  <si>
    <t>La Dirección de Nutrición y Abastecimiento elaboró el informe trimestral en el cual se incluye el avance en la gestión realizada en el primer trimestre 2023, en el marco de su misionalidad y la programación para la vigencia. En este documento se destacan las gestiones contractuales efectuadas para el suministro de alimentos a los servicios sociales de la SDIS, así como el avance en las acciones transversales de línea técnica que se desarrollan y complementan la atención a la ciudadanía, en especial lo relacionado con el componente social implementado en comedores comunitarios y canastas de cabildos indígenas, la vigilancia nutricional y la promoción de estilos de vida saludable y actividad física, para el mejoramiento de la calidad de vida de los participantes de los servicios sociales en Bogotá.</t>
  </si>
  <si>
    <t>La Dirección de Nutrición y Abastecimiento elaboró el informe trimestral en el cual se incluye el avance en la gestión del segundo trimestre 2023 (abril a junio), en el marco de su misionalidad y la programación para la vigencia. En este documento se destacan las gestiones contractuales efectuadas para el suministro de alimentos a los servicios sociales de la SDIS (comedores comunitarios, bonos propios y transversales, canastas alimentarias, refrigerios, suministro de alimentos perecederos y no perecederos), así como el avance en las acciones transversales de línea técnica que se desarrollan y complementan la atención a la ciudadanía, en especial lo relacionado con el componente social implementado en comedores comunitarios y canastas de cabildos indígenas, la vigilancia nutricional y la promoción de estilos de vida saludable y actividad física, para el mejoramiento de la calidad de vida de los participantes de los servicios sociales en Bogotá.</t>
  </si>
  <si>
    <t>Desde la revisión de la segunda línea se verifica que los documentos aportados cumplan con los siguientes criterios, de acuerdo con su programación respectiva:
Entregable respecto a la evidencia programada: cumple
Firmas: Cumple
Periodo de reporte de la evidencia: cumple
Indicador: cumple
21/07/2023: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</si>
  <si>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La Dirección de Nutrición y Abastecimiento elaboró el informe trimestral en el cual se incluye el avance en la gestión del tercer trimestre 2023 (julio a septiembre), en el marco de su misionalidad y la programación para la vigencia. En este documento se destacan las gestiones presupuestales efectuadas para procurar el funcionamiento hasta marzo de 2024 de las operaciones requeridas para el suministro de alimentos a los servicios sociales de la SDIS (comedores comunitarios, bonos propios y transversales, canastas y paquetes alimentarios, refrigerios, suministro de alimentos perecederos y no perecederos), así como el avance en las acciones transversales de línea técnica y seguimiento que se desarrollan y complementan la prestación de los servicios sociales. De acuerdo con el cálculo del indicador, se logra un cumplimiento del 100% para este trimestre.</t>
  </si>
  <si>
    <t>La Dirección de Nutrición y Abastecimiento elaboró el informe trimestral en el cual se incluye el avance y cierre en la gestión del cuarto trimestre 2023 (octubre a diciembre), en el marco de su misionalidad y la programación para la vigencia. En este documento se destacan las gestiones en los servicios a cargo de la Dirección de Nutrición y Abastecimiento, así como las gestiones presupuestales desarrolladas para el funcionamiento de las operaciones requeridas para el suministro de alimentos a los servicios sociales de la SDIS (comedores comunitarios, bonos propios y transversales, canastas y paquetes alimentarios, refrigerios, suministro de alimentos perecederos y no perecederos); también se reportan las principales gestiones en las acciones transversales de línea técnica y seguimiento que se desarrollan y complementan la prestación de los servicios sociales. De acuerdo con el cálculo del indicador, se logra un cumplimiento del 100% para este trimestre.</t>
  </si>
  <si>
    <t>No se asocia a proceso de gestión</t>
  </si>
  <si>
    <t>7564 - Mejoramiento de la capacidad de respuesta institucional de las comisarías de familia en Bogotá
7752 - Contribución a la protección de los derechos de las familias especialmente de sus integrantes afectados por la violencia intrafamiliar en la ciudad de Bogotá
7756 - Compromiso social por la diversidad en Bogotá
7771 - Fortalecimiento de las oportunidades de  inclusión de las personas con discapacidad y sus familias, cuidadores-as en Bogotá</t>
  </si>
  <si>
    <t>Todas las metas relacionadas con los proyectos de inversión 7564, 7752, 7756 y 771</t>
  </si>
  <si>
    <t>Realizar el seguimiento a la implementación de las políticas públicas competencia de las Subdirecciones adscritas a la Dirección</t>
  </si>
  <si>
    <t>Informes de seguimiento a la implementación de las políticas públicas competencia de las Subdirecciones adscritas a la Dirección</t>
  </si>
  <si>
    <t>Número de informes de seguimiento elaborados</t>
  </si>
  <si>
    <t>Informe de seguimiento a la implementación de las políticas públicas competencia de las Subdirecciones adscritas a la Dirección</t>
  </si>
  <si>
    <t xml:space="preserve">se realizó seguimiento a la implementación de las políticas públicas competencia de las Subdirecciones adscritas a la Dirección, con corte al segundo trimestre del año. Se entrega informe que da cuenta del seguimiento de las políticas públicas de familia, discapacidad y LGBTI. </t>
  </si>
  <si>
    <t>Desde la revisión de la segunda línea se verifica que los documentos aportados cumplan con los siguientes criterios, de acuerdo con su programación respectiva:
Entregable respecto a la evidencia programada: cumple
Firmas: cumple
Periodo de reporte de la evidencia: cumple
Indicador: cumple
24/07/2023: Se recomienda incluir en el avance cualitativo una descripción más amplia en relación con el informe entregado, su contenido, y como, de acuerdo con el indicador se logra un avance del 100% para el periodo.
01/08/2023 la Dependencia atiende la recomendacion, por lo tanto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</si>
  <si>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Durante el IV trimestre el equipo de la dirección para la inclusión y las familias realizó informe de seguimiento a la implementación de las políticas públicas que  contiene  lo realizado para la implementación de la política pública LGBTI  en especial según algunos cambios realizados y los reportes entregados conforme la normatividad.</t>
  </si>
  <si>
    <t>Elaborar el informe de gestión del fortalecimiento de alta gobernanza y sus mecanismos articuladores para la implementación de las políticas públicas y servicios de las Subdirecciones adscritas a la Dirección</t>
  </si>
  <si>
    <t>Informes de gestión de fortalecimiento y articulación para la implementación de las políticas públicas y servicios de las Subdirecciones adscritas a la Dirección</t>
  </si>
  <si>
    <t>Número de informes de gestión elaborados</t>
  </si>
  <si>
    <t>Informes de gestión de fortalecimiento y articulación para la implementación de las políticas públicas y servicios de las Subdirecciones adscritas a la Dirección del primer semestre de 2022</t>
  </si>
  <si>
    <t>Se realizó gestión de fortalecimiento y articulación para la implementación de las políticas públicas y servicios de las Subdirecciones adscritas a la Dirección, con corte al seguntro trimestre del año. Se adjunta informe que da cuenta de la gestion y articulación transversar se los servicios y políticas de subdireccoon para la familia, discapacida y LGBTI.</t>
  </si>
  <si>
    <t>Desde la revisión de la segunda línea se verifica que los documentos aportados cumplan con los siguientes criterios, de acuerdo con su programación respectiva:
Entregable respecto a la evidencia programada: cumple
Firmas: cumple
Periodo de reporte de la evidencia: cumple
Indicador: cumple
24/07/2023: Se recomienda incluir en el avance cualitativo una descripción más amplia en relación con el informe entregado, su contenido, y como, de acuerdo con el indicador se logra un avance del 100% para el periodo.
01/087/2023 la Dependencia atiende la recomendacion, por lo tanto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</si>
  <si>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Informes de gestión de fortalecimiento y articulación para la implementación de las políticas públicas y servicios de las Subdirecciones adscritas a la Dirección del segundo semestre de 2022</t>
  </si>
  <si>
    <t>Desde el Equipo de la Dirección para la inclusión y las familias se realizó el fortalecimiento tecnico que permitió la elaboración del informe que contiene la articulación entre las políticas públicas y los servicios sociales.</t>
  </si>
  <si>
    <t>Realizar el seguimiento contractual a los procesos a cargo de la Dirección para la Inclusión y las Familias</t>
  </si>
  <si>
    <t>Informes de seguimiento contractual a los procesos a cargo de la DIF</t>
  </si>
  <si>
    <t>Número de informes de seguimiento elaborado</t>
  </si>
  <si>
    <t>Informe de seguimiento correspondiente al primer semestre de 2022</t>
  </si>
  <si>
    <t>Se realizó seguimiento contractual a los procesos a cargo de la Dirección para la inclusión y las familias, con corte al segundo trimestre del año. Se adjunta informe que da cuenta de la información de seguimiento desde la Dirección para el cumplimiento contractual.</t>
  </si>
  <si>
    <t>Desde la revisión de la segunda línea se verifica que los documentos aportados cumplan con los siguientes criterios, de acuerdo con su programación respectiva:
Entregable respecto a la evidencia programada: cumple
Firmas: No cumple
Periodo de reporte de la evidencia: cumple
Indicador: cumple
24/07/2023: Se recomienda incluir en el avance cualitativo una descripción más amplia en relación con el informe entregado, su contenido, y como, de acuerdo con el indicador se logra un avance del 100% para el periodo. De otra parte, se requiere registrar la trazabilidad de las firmas de quien elabora, revisa y aprueba, por una herramienta diferente de AZ Digital. 
08/08/2023 la dependencia atiende la recomendacion, por lo tnato no se generan mas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</si>
  <si>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Informe de seguimiento correspondiente al segundo semestre de 2022</t>
  </si>
  <si>
    <t>En el equipo de la Dirección para la inclusión y las familias realizamos informe de seguimiento del proceso contractual para continuidad en los servicios y operatación de los pryectos y políticas públicas.</t>
  </si>
  <si>
    <t>13. Desarrollar en las 20 localidades del Distrito una (1) estrategia de prevención, participación y movilización social que favorezca la transformación de imaginarios y la disminución del conflicto social asociado al fenómeno de habitabilidad en calle, teniendo en cuenta los impactos de la emergencia social y sanitaria sobre esta población.
16. Implementar una estrategia móvil de abordaje en calle dirigida a ciudadanos y ciudadanas habitantes de calle acorde al contexto social y sanitario de la emergencia.
17. Incrementar en 825 cupos la atención integral de ciudadanas y ciudadanos habitantes de calle en los servicios sociales que tiene la Secretaría Distrital de Integración Social dispuestos para su atención, que considere los impactos sociales y sanitarios de la emergencia.
41. Actualizar, implementar y hacer seguimiento a la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teniendo en cuenta los impactos de la emergencia social y sanitaria sobre esta población.
42. Atender con enfoque diferencial a 71.000 niñas y niños en servicios dirigidos a la primera infancia pertinentes y de calidad en el marco de la atención integral, a través de una oferta flexible que tenga en cuenta las dinámicas socioeconómicas de las familias y cuidadores y, que permita potenciar el desarrollo de las niñas y los niños, así como prevenir situaciones de riesgo para la garantía de sus derechos.
43. Atender con enfoque diferencial y de manera flexible a 15.000 niñas, niños y adolescentes del distrito en riesgo de trabajo infantil y violencias sexuales, y migrantes en riesgo de vulneración de sus derechos.
47. Contribuir a la construcción de la memoria, la convivencia y la reconciliación en el marco del acuerdo de paz, a través de la atención de 8.300 niños, niñas y adolescentes víctimas y afectados por el conflicto armado, desde un enfoque territorial.
49. Dinamizar la creación de redes de cuidado comunitario en las 20 localidades entre las personas mayores y actores del territorio que promuevan la asociación, el acompañamiento, la vinculación a procesos de arte, cultura, recreación, deporte y hábitos de vida saludable y la disminución de la exclusión por razones de edad a través de estrategias móviles en la ciudad.
60. Incrementar en un 57% la participación de personas mayores en procesos que fortalezcan su autonomía, el desarrollo de sus capacidades, el reentrenamiento laboral para la generación de ingresos y la integración a la vida de la ciudad a través de la ampliación, cualificación e innovación en los servicios sociales con enfoque diferencial.
61. Incrementar progresivamente en un 60% el valor de los apoyos económicos y ampliar los cupos para personas mayores contribuyendo a mejorar su calidad de vida e incrementar su autonomía en el entorno familiar y social.
73. Reducir la maternidad y paternidad temprana en mujeres menores o iguales a 19 años, así como la violencia sexual contra niñas y mujeres jóvenes, fortaleciendo capacidades de niñas, niños, adolescentes, jóvenes y sus familias sobre derechos sexuales y derechos reproductivos.
110. Atender 2.400 adolescentes y jóvenes con sanciones no privativas de la libertad o en apoyo al restablecimiento en administración de justicia en los Centros Forjar, con oportunidades que favorezcan sus proyectos de vida e inclusión social.
113. Implementar una estrategia de oportunidades juveniles, por medio de la entrega de transferencias monetarias condicionadas a 5.900 jóvenes con alto grado de vulnerabilidad.
114. Incrementar en 100%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</si>
  <si>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 xml:space="preserve">7744 - Generación de oportunidades para el desarrollo integral de la niñez y la adolescencia en Bogotá. 7740 - Generación "Jóvenes con derechos en Bogotá". 7753 - Prevención de la maternidad y paternidad temprana en Bogotá. 7757 - Implementación de estrategias y servicios integrales para el abordaje del fenómeno de habitabilidad en calle en Bogotá D.C. 7770 - Compromiso con el envejecimiento activo y una Bogotá cuidadora e incluyente. </t>
  </si>
  <si>
    <t>Todas las metas relacionadas con los proyectos de inversión 7744, 7740, 7753, 7757 y 7770.</t>
  </si>
  <si>
    <t>Todas las políticas públicas lideradas por las áreas adscritas a la Dirección Poblacional</t>
  </si>
  <si>
    <t>Elaborar los informes de acompañamiento técnico de las políticas públicas poblacionales competencia de las áreas adscritas a la Dirección Poblacional</t>
  </si>
  <si>
    <t>Informes de  acompañamiento técnico de las políticas públicas poblacionales competencia de las áreas adscritas a la Dirección Poblacional</t>
  </si>
  <si>
    <t>Numero de informes elaborados/Número de Informes Programados</t>
  </si>
  <si>
    <t>Durante el segundo trimestre se realizó el acompañamiento técnico a las siguientes Políticas Públicas: Infancia, Juventud, Adultez, y Vejez, en el marco del plan de acción de asistencia técnica de la Dirección Poblacional. El informe da cuenta de las actividades de acompañamiento técnico realizadas por la Dirección Poblacional a las Subdirecciones técnicas, para la politicas ya mencionadas; se anexa el plan de acción actualizado a 30 de junio de 2023, en lo relacionado al Eje 2. Acompañamiento a los distintos ciclos de las políticas.</t>
  </si>
  <si>
    <t>Desde la revisión de la segunda línea se verifica que los documentos aportados cumplan con los siguientes criterios, de acuerdo con su programación respectiva:
Entregable respecto a la evidencia programada: No cumple
Firmas: No cumple
Periodo de reporte de la evidencia: cumple
Indicador: No cumple
24/07/2023: Se recomienda revisar la evidencia programada vs el documento entregado dado que la evidencia corresponde al informe de acompañamiento técnico de las políticas públicas, sin embargo, en la carpeta de evidencias se encuentra un documento con una tabla denominado plan de acción. 
01/08/2023 la Dependencia atiende la recomendacion, por lo tanto no se generan observaciones adicionales
Igualmente, al tratarse de un informe debe contener una descripción de las actividades planeadas en el periodo, la ejecución respectiva y conclusiones. De otra parte, este informe debe contar con la trazabilidad de las firmas de quien elabora, revisa y aprueba, por una herramienta diferente de AZ Digital. Finalmente, en el avance cualitativo es importante relacionar como se elaboró este informe, sus contenidos y como con este documento se logra el avance al 100% de lo programado para el periodo.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</si>
  <si>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 xml:space="preserve">Durante el segundo semestre de 2023 se realizó el acompañamiento técnico a las siguientes políticas públicas: Primera Infancia, Infancia y Adolscencia; Juventud; Adultez; Envejecimiento y Vejez, en el marco del Plan de Acción de Asistencia Técnica de la Dirección Poblacional. El informe da cuenta de las actividades de acompañamiento técnico desarrolladas por la Dirección Poblacional a sus Subdirecciones Técnicas, para las políticas ya mencionadas. Se anexa Plan de Acción actualizado al 31 de diciembre de 2023, en lo correspondiente al Eje 2. Acompañamiento a los distintos ciclos de las políticas.
</t>
  </si>
  <si>
    <t>Verificar y dar visto bueno a los conceptos de enfoque diferencial - poblacional consolidados de acuerdo con las solicitudes realizadas por la Secretaría Distrital de Planeación,  en virtud del procedimiento vigente</t>
  </si>
  <si>
    <t>Reporte de conceptos de enfoque diferencial con visto bueno consolidados de acuerdo con las solicitudes realizadas por la Secretaría Distrital de Planeación,  en virtud del procedimiento vigente</t>
  </si>
  <si>
    <t>Reporte conceptos elaborados/Reporte de conceptos programados</t>
  </si>
  <si>
    <t>Reporte de conceptos de enfoque diferencial con visto bueno consolidados de acuerdo con las solicitudes realizadas por la Secretaría Distrital de Planeación, en virtud del procedimiento vigente</t>
  </si>
  <si>
    <t xml:space="preserve">Dando cumplimiento a la actividad N° 7 del Procedimiento de formulación, modificación y seguimiento a los Planes de acción de las Políticas Públicas, en lo que respecta a la gestión de conceptos del enfoque diferencial - poblacional, se hizo revisión de 6 políticas en formulación y se emtieron los respectivos conceptos correspondientes a las siguientes políticas: PP Economía Circular, PP de Pueblo Raizal, PP Afropalenquelera, PP de seguridad, y paz, PP de nuevos Bogotanos, y PP acción climática. El informe da cuenta de las observaciones realizadas a las políticas mencionadas anteriormente, en el ejericicio de revisióny  aprobación; incluye los conceptos enviados por DADE y la respuesta de la Dirección Poblacional. </t>
  </si>
  <si>
    <t>Desde la revisión de la segunda línea se verifica que los documentos aportados cumplan con los siguientes criterios, de acuerdo con su programación respectiva:
Entregable respecto a la evidencia programada: No cumple
Firmas: No cumple
Periodo de reporte de la evidencia: cumple
Indicador: No cumple
24/07/2023: Se recomienda cargar la evidencia de acuerdo con la evidencia programada la cual corresponde a un reporte de conceptos de enfoque diferencial con visto bueno consolidado de acuerdo con la solicitud de SDP.
01/08/2023 la Dependencia atiende la recomendacion, por lo tanto no se generan observaciones adicionales Igualmente, se sugiere incluir en el reporte las actividades planeadas en el periodo, la ejecución respectiva y conclusiones. De otra parte, se recomienda registrar en el reporte la trazabilidad de las firmas de quien elabora, revisa y aprueba, por una herramienta diferente de AZ Digital. Finalmente, en el avance cualitativo es importante relacionar como se elaboró este reporte, sus contenidos y como con este documento se logra el avance al 100% de lo programado para el periodo.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</si>
  <si>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Dando cumplimiento a la actividad N° 7 del Procedimiento de formulación, modificación y seguimiento a los Planes de acción de las Políticas Públicas, en lo que respecta a la gestión de conceptos de enfoque diferencial - poblacional, se revisaron y emitieron observaciones a los conceptos del diagnóstico y/o documento CONPES de las siguientes políticas públicas: PPPInclusión, Acogida y Desarrollo para los nuevos bogotanos – Flujos Mixtos Migratorios provenientes de Venezuela; PP del Pueblo Rrom en Bogotá; PP de Servicio a la Ciudadanía;  PP del Pueblo Raizal en Bogotá; PP de los Pueblos Indígenas en Bogotá; PP de la población Negra, Afrocolombiana y Palenquera en Bogotá. El informe da cuenta de las observaciones realizadas a las políticas públicas mencionadas anteriormente, en el ejercicio de revisión y aprobación adelantado por la Dirección Poblacional; se adjuntan los conceptos enviados por DADE y las respuestas de esta Dirección.</t>
  </si>
  <si>
    <t>Para este producto no se asocian metas 2020 -2024 teniendo en cuenta que las subdirecciones técnicas de la Dirección Poblacional son quienes tienen a cargo las  políticas públicas y proyecto de inversión y la acción realizada a cargo de la Dirección Poblacional consiste en la elaboración de informes que den cuenta de la gestión</t>
  </si>
  <si>
    <t>Elaborar los informes de seguimiento a las acciones afirmativas en el marco de la implementación del artículo 66 del PDD por un nuevo contrato social y ambiental para la Bogotá del S.XXI</t>
  </si>
  <si>
    <t>Informes de seguimiento a PIAA de los grupos étnicos elaborados</t>
  </si>
  <si>
    <t>Numero de informes elaborados</t>
  </si>
  <si>
    <t>Informes de seguimiento (una matriz por cada acción afirmativa y un informe cualitativo).</t>
  </si>
  <si>
    <t xml:space="preserve">Se realiza el reporte trimestral de las 108 acciones afirmativas concertadas con los grupo étnicos desde la Secretaría Distrital de Integración Social, se relacionan en 5 matrices, una por cada grupo étnico (Pueblos Indígenas, Comunidades Negras y Afrocolombianas, Comunidad Raizal, Kuagro Monari Palenque y Pueblo Rrom Gitano) en relación con los avances con corte IV trimestre 2022 reflejados en acciones concretas para la disminución de la fragilidad social de los grupos étnicos en Bogotá. De igual manera se reporta un informe cualitativo que refleja las atenciones realizadas, dificultades en el cumplimiento y adecuación institucional, reportando de esta manera los 6 informes programados para el presente corte. </t>
  </si>
  <si>
    <t>Desde la revisión de la segunda línea se verifica que los documentos aportados cumplan con los siguientes criterios, de acuerdo con su programación respectiva:
Entregable respecto a la evidencia programada: cumple
Firmas: No cumple
Periodo de reporte de la evidencia: cumple
Indicador: cumple
Recomendación: 18/04/2023 se recomienda incluir la trazabilidad de las firmas de quien elabora, revisa y aprueba, para el caso del informe cualitativo. y tener en cuenta las recomendaicones enviadas en el memorando I2023009000. 24/04/2023: la dependencia realizó el ajuste en las evidencias.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</si>
  <si>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 xml:space="preserve">Se realiza el reporte trimestral de las 108 acciones afirmativas concertadas con los grupo étnicos desde la Secretaría Distrital de Integración Social, se relacionan en 5 matrices, una por cada grupo étnico (Pueblos Indígenas, Comunidades Negras y Afrocolombianas, Comunidad Raizal, Kuagro Monari Palenque y Pueblo Rrom Gitano) en relación con los avances con corte I trimestre 2023 reflejados en acciones concretas para la disminución de la fragilidad social de los grupos étnicos en Bogotá. De igual manera se reporta un informe cualitativo que refleja las atenciones realizadas, dificultades en el cumplimiento y adecuación institucional, reportando de esta manera los 6 informes programados para el presente corte. </t>
  </si>
  <si>
    <t>Desde la revisión de la segunda línea se verifica que los documentos aportados cumplan con los siguientes criterios, de acuerdo con su programación respectiva:
Entregable respecto a la evidencia programada: parcialmente 
Firmas: No cumple
Periodo de reporte de la evidencia: cumple
Indicador: parcialmente
24/07/2023: Se recomienda incluir en las evidencias el informe cualitativo, ya que en la programación se mencionan 6 informes: 5 matrices y 1 informe cualitativo) Este informe debe registrar las actividades programadas y ejecutadas en el periodo y debe contar con la trazabilidad de quien elabora, revisa y aprueba por una herramienta diferente de AZ Digital
02/08/2023, la Dependencia subsano la observacion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</si>
  <si>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Se realiza el reporte trimestral de las 108 acciones afirmativas concertadas con los grupo étnicos desde la Secretaría Distrital de Integración Social, se relacionan en 5 matrices, una por cada grupo étnico (Pueblos Indígenas, Comunidades Negras y Afrocolombianas, Comunidad Raizal, Kuagro Monari Palenque y Pueblo Rrom Gitano) en relación con los avances con corte II trimestre 2023 reflejados en acciones concretas para la disminución de la fragilidad social de los grupos étnicos en Bogotá. De igual manera se reporta un informe cualitativo que refleja las atenciones realizadas, dificultades en el cumplimiento y adecuación institucional, reportando de esta manera los 6 informes programados para el presente corte.  Teniendo en cuenta que dadas las condiciones de la información para este reporte se realizan en la medida de su cumplimiento, para el tercer trimestre se cumplió en su totalidad con el compromiso dela acción, lo cual permitió el logro del cumplimiento del 100% para el trimestre y se consolidó el informe del periodo con las actividades ejecutadas relacionadas en las 5 matrices, para los grupos étnicos a saber: Pueblos Indígenas, Comunidades Negras y Afrocolombianas, Comunidad Raizal, Kuagro Monari Palenque y Pueblo Rrom Gitano.</t>
  </si>
  <si>
    <r>
      <rPr>
        <sz val="9"/>
        <color rgb="FF000000"/>
        <rFont val="Arial"/>
        <family val="2"/>
      </rPr>
      <t>Desde la revisión de la segunda línea se verifica que los documentos aportados cumplan con los siguientes criterios, de acuerdo con su programación respectiva:
Entregable respecto a la evidencia programada: cumple
Firmas: Cumple
Periodo de reporte de la evidencia:Cumple</t>
    </r>
    <r>
      <rPr>
        <sz val="9"/>
        <color rgb="FFC00000"/>
        <rFont val="Arial"/>
        <family val="2"/>
      </rPr>
      <t xml:space="preserve"> 
</t>
    </r>
    <r>
      <rPr>
        <sz val="9"/>
        <color rgb="FF000000"/>
        <rFont val="Arial"/>
        <family val="2"/>
      </rPr>
      <t>Indicador: cumple
23/10/2023: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r>
  </si>
  <si>
    <t>Se elaboraron informes de seguimiento (una matriz por cada acción afirmativa y un informe cualitativo).</t>
  </si>
  <si>
    <t>Gestionar las liquidaciones de los contratos cuya ordenación del gasto corresponde a la Dirección Poblacional.</t>
  </si>
  <si>
    <t xml:space="preserve">Informes de seguimiento trimestral de las liquidaciones gestionadas </t>
  </si>
  <si>
    <t xml:space="preserve">Informe de seguimiento trimestral de las liquidaciones gestionadas </t>
  </si>
  <si>
    <t>Se adjunta el informe de gestión de las liquidaciones a cargo de la Dirección Poblacional correspondiente al primer trimestre de la vigencia 2023</t>
  </si>
  <si>
    <t>Desde la revisión de la segunda línea se verifica que los documentos aportados cumplan con los siguientes criterios, de acuerdo con su programación respectiva:
Entregable respecto a la evidencia programada: cumple
Firmas: No cumple
Periodo de reporte de la evidencia: cumple
Indicador: cumple
Recomendación: 18/04/2023 se recomienda incluir la trazabilidad de las firmas de quien elabora, revisa y aprueba, y tener en cuenta las recomendaicones enviadas en el memorando I2023009000. 24/04/2023 la dependencia incluyó la firma de quien elaboró el informe.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</si>
  <si>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Se adjunta el informe de gestión de las liquidaciones a cargo de la Dirección Poblacional correspondiente al segundo trimestre de la vigencia 2023</t>
  </si>
  <si>
    <t>Desde la revisión de la segunda línea se verifica que los documentos aportados cumplan con los siguientes criterios, de acuerdo con su programación respectiva:
Entregable respecto a la evidencia programada: cumple
Firmas: Cumple
Periodo de reporte de la evidencia: cumple
Indicador: cumple
24/07/2023: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</si>
  <si>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Se reporta el informe de seguimiento trimestral de las liquidaciones gestionadas por la Dirección Poblacional durante el tercer trimestre de la actual vigencia, de esta manera se incluye el detalle de cada proceso, cumpliendo así el 100% de la acción para el trimestre, consolidando el informe para el periodo con las actividades de seguimiento realizadas.</t>
  </si>
  <si>
    <t>Desde la Dirección Poblacional se realizo la gestión de 374 liquidaciones en el ultimo trimestre del año 2023. Se desglosa de la siguiente manera:
Octubre 96 Liquidaciones
Noviembre 77 Liquidaciones
Diciembre 201 Liquidaciones</t>
  </si>
  <si>
    <t>Elaborar los informes de gestión contractual de prestación de servicios de talento humano, compras, contratos y convenios de los servicios a cargo de las áreas adscritas a la Dirección Poblacional</t>
  </si>
  <si>
    <t>informes de gestión contractual de prestación de servicios de talento humano, compras, contratos y convenios de los servicios a cargo de las áreas adscritas a la Dirección Poblacional</t>
  </si>
  <si>
    <t>informe de gestión contractual de prestación de servicios de talento humano, compras, contratos y convenios de los servicios a cargo de las áreas adscritas a la Dirección Poblacional</t>
  </si>
  <si>
    <t>Se adjunta informe de gestión contractual a cargo de la Dirección Poblacional correspondiente al primer trimestre de la vigencia 2023</t>
  </si>
  <si>
    <t>Desde la revisión de la segunda línea se verifica que los documentos aportados cumplan con los siguientes criterios, de acuerdo con su programación respectiva:
Entregable respecto a la evidencia programada: cumple
Firmas: No cumple
Periodo de reporte de la evidencia: cumple
Indicador: cumple
Recomendación: 18/04/2023 se recomienda incluir la trazabilidad de las firmas de quien elabora, revisa y aprueba, y tener en cuenta las recomendaicones enviadas en el memorando I2023009000. 24/04/2023: la dependencia incluyó las firmas de quien elaboró el informe.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</si>
  <si>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Se adjunta informe de gestión contractual a cargo de la Dirección Poblacional correspondiente al segundo trimestre de la vigencia 2023 con corte a 30 de junio</t>
  </si>
  <si>
    <t>Se adjunta informe de gestión contractual de prestación de servicios de talento humano, compras, contratos y convenios de los servicios a cargo de las áreas adscritas a la Dirección Poblacional,cumpliendo así el 100% de la acción para el trimestre, consolidando el informe para el periodo con las actividades de seguimiento realizadas.</t>
  </si>
  <si>
    <r>
      <rPr>
        <sz val="9"/>
        <color rgb="FF000000"/>
        <rFont val="Arial"/>
        <family val="2"/>
      </rPr>
      <t xml:space="preserve">Desde la revisión de la segunda línea se verifica que los documentos aportados cumplan con los siguientes criterios, de acuerdo con su programación respectiva:
Entregable respecto a la evidencia programada: cumple
Firmas: Cumple
Periodo de reporte de la evidencia: </t>
    </r>
    <r>
      <rPr>
        <sz val="9"/>
        <color rgb="FFC00000"/>
        <rFont val="Arial"/>
        <family val="2"/>
      </rPr>
      <t xml:space="preserve">NO Cumple (el informe de plan de accion esta bien. El otro informe de gestion contractual, abre en un lenguaje no legible.)  
</t>
    </r>
    <r>
      <rPr>
        <sz val="9"/>
        <color rgb="FF000000"/>
        <rFont val="Arial"/>
        <family val="2"/>
      </rPr>
      <t>Indicador: cumple
23/10/2023: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r>
  </si>
  <si>
    <t>Se elaboro informe de solicitudes de CONTRATOS NUEVOS tramitados por la direccion poblacional durante el 4o trimestre del año 2023, en este periodo la direccion poblacional, recibio, se asigno, se reviso y se firmaron 205 solitudes de contratos nuevos por la plataforma transaccional SECOP II, se encuentran relacionados en el resumen adjunto, con sus respactivas fechas de tramite y registro presupuestal</t>
  </si>
  <si>
    <t>Elaborar Informes de seguimiento a la ejecución financiera de los recursos a cargo de la Dirección Poblacional</t>
  </si>
  <si>
    <t>Informes de seguimiento trimestral a la ejecución  financiera de los recursos a cargo de la Dirección Poblacional</t>
  </si>
  <si>
    <t>Informe de seguimiento trimestral a la ejecución  financiera de los recursos a cargo de la Dirección Poblacional</t>
  </si>
  <si>
    <t>Se realiza el primer informe de ejecución presupuestal de la Dirección Poblacional del 1er trimestre del 2023.</t>
  </si>
  <si>
    <t>Desde la revisión de la segunda línea se verifica que los documentos aportados cumplan con los siguientes criterios, de acuerdo con su programación respectiva:
Entregable respecto a la evidencia programada: cumple
Firmas: No cumple
Periodo de reporte de la evidencia: cumple
Indicador: cumple
Recomendación: 18/04/2023 se recomienda incluir la trazabilidad de las firmas de quien elabora, revisa y aprueba, y tener en cuenta las recomendaciones enviadas en el memorando I2023009000. Adicionalmente, al tratarse de un informe de seguimiento, es importante relacionar la descripción cualitativa de la ejecución del trimestre, posibles rezagos, pendientes. 05/05/2023 se atiende la observación por parte de la dependencia.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</si>
  <si>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 xml:space="preserve">El documento enviado contiene el informe de ejecución del presupuesto de la vigencia 2023 asignado a la Dirección Poblacional, el cual contiene el avance del primer semestre del año 2023 y las cifras y datos son consistentes con la información reportada en los sistemas propios de la Secretaría Distrital de Integración Social tales como BOGDATA, SEVEN y bases de pasivos exigibles con corte al 30 junio de 2023. El informe está integrado por los cinco proyectos de inversión a cargo de la Dirección Poblacional, proyecto 7757 - Implementación de estrategias y servicios integrales para el abordaje del fenómeno de habitabilidad en calle en Bogotá, proyecto 7740 -Generación "Jóvenes con derechos" en Bogotá, proyecto 7753 – Prevención de la maternidad y paternidad temprana en Bogotá, proyecto 7744 - Generación de Oportunidades para el Desarrollo Integral de la Niñez y la Adolescencia de Bogotá y proyecto 7770 - Compromiso con el envejecimiento activo y una Bogotá cuidadora e incluyente y contiene el detalle del avance en la ejecución financiera para cada proyecto.
Con la elaboración de este informe se cumple al 100% con la acción No.23 del PAII, referente al producto: "Informes de seguimiento a la ejecución financiera".
</t>
  </si>
  <si>
    <t>Desde la revisión de la segunda línea se verifica que los documentos aportados cumplan con los siguientes criterios, de acuerdo con su programación respectiva:
Entregable respecto a la evidencia programada: cumple
Firmas: cumple
Periodo de reporte de la evidencia: cumple
Indicador: cumple
24/07/2023: Se recomienda incluir en la descripción del avance cualitativo, el contenido del informe, y como con la elaboración de esta acción se logró el cumplimiento al 100% de acuerdo con lo programado.
01/08/2023 la Dependencia atiende la recomendacion, por lo tanto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</si>
  <si>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Se elaboró informe de ejecución financiera del presupuesto de la vigencia 2023 asignado a la Dirección Poblacional, el cual contiene el avance del tercer semestre del año 2023 y las cifras y datos son consistentes con la información reportada en los sistemas propios de la Secretaria Distrital de Integración Social tales como BOGDATA, SEVEN y bases de pasivos exigibles con corte al 30 septiembre de 2023, cumpliendo así el 100% de la acción para el trimestre, consolidando el informe para el periodo con las actividades de seguimiento realizadas.</t>
  </si>
  <si>
    <r>
      <rPr>
        <sz val="9"/>
        <color rgb="FF000000"/>
        <rFont val="Arial"/>
        <family val="2"/>
      </rPr>
      <t>Desde la revisión de la segunda línea se verifica que los documentos aportados cumplan con los siguientes criterios, de acuerdo con su programación respectiva:
Entregable respecto a la evidencia programada: cumple
Firmas: Cumple
Periodo de reporte de la evidencia: Cumple</t>
    </r>
    <r>
      <rPr>
        <sz val="9"/>
        <color rgb="FFC00000"/>
        <rFont val="Arial"/>
        <family val="2"/>
      </rPr>
      <t xml:space="preserve"> 
</t>
    </r>
    <r>
      <rPr>
        <sz val="9"/>
        <color rgb="FF000000"/>
        <rFont val="Arial"/>
        <family val="2"/>
      </rPr>
      <t>Indicador: cumple
23/10/2023: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r>
  </si>
  <si>
    <t xml:space="preserve">Se elaboró informe de ejecución financiera del presupuesto de la vigencia 2023 asignado a la Dirección Poblacional, el cual contiene el avance del cuarto trimestre del año 2023 y las cifras y datos son consistentes con la información reportada en los sistemas propios de la Secretaria Distrital de Integración Social tales como BOGDATA, SEVEN y bases de pasivos exigibles con corte al 31 diciembre de 2023, cumpliendo así el 100% de la acción para el trimestre. </t>
  </si>
  <si>
    <t>Elaborar las actas de las sesiones de la Mesa Técnica Gestión Integral Social en el marco de las apuestas institucionales y el Plan Distrital de Desarrollo</t>
  </si>
  <si>
    <t>Porcentaje de actas elaboradas en la mesa técnica gestión integral social</t>
  </si>
  <si>
    <t>Actas elaboradas/sesiones realizadas</t>
  </si>
  <si>
    <t>Actas elaboradas en la mesa técnica gestión integral social realizadas en el trimestre</t>
  </si>
  <si>
    <t xml:space="preserve">En el primer trimestre desde la mesa técnica gestión integral social no se programan reuniones ya que se realizan por demanda. </t>
  </si>
  <si>
    <t>Desde la revisión de la segunda línea se verifica que los documentos aportados cumplan con los siguientes criterios, de acuerdo con su programación respectiva:
Entregable respecto a la evidencia programada: No cumple
Firmas: No cumple
Periodo de reporte de la evidencia: cumple
Indicador: No cumple
Recomendación: 18/04/2023 la evidencia programada comprende la elaboración de las actas de las sesiones de la Mesa Técnica GIS, sin embargo, el reporte menciona que no se adelantaron sesiones de esta instancia.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</si>
  <si>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Durante el segundo trimestre se realizó un mesa GIS realizada el 26/04/2023 y se realizaron 3 mesas preparatorias: el 17, el 20 y el 25 de abril</t>
  </si>
  <si>
    <t>Acta de pre mesa del 13/07/2023  e informe de gestion de la mesa hasta la expedición de la Resolución 1681 del 26 de julio de 2023. Subsecretaría queda como lider de mesa, a partir de acto administrativo,  se hace entrega  de parte de la Dirección Poblacional, cumpliendo así el 100% de la acción para el trimestre, consolidando el informe para el periodo con las actividades de seguimiento realizadas.</t>
  </si>
  <si>
    <t>Durante el IV trimestre del año, correspondiente a los meses de octubre, noviembre y diciembre, se realizaron (2) Mesas Técnica  Gis, la primera el 11/10/ 2024 y la segunda 09/11/2023. Ambas mesas se realizaron con el fin de revisar y validar la  modificación de las fichas técnicas de los servicios de las subdirecciones de vejez, discapacidad, Sgil y Lgbti. Adicionalmente, se aprobaron documentos técnicos dirigidos a la operación de los servicios presentados por las diferentes áreas misionales</t>
  </si>
  <si>
    <t>Desde la revisión de la segunda línea se verifica que los documentos aportados cumplan con los siguientes criterios, de acuerdo con su programación respectiva:
Entregable respecto a la evidencia programada:  cumple
Firmas: Cumple
Periodo de reporte de la evidencia: cumple
Indicador: cumple
15/01/2024: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</si>
  <si>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Elaborar el Informe de actividades de implementación del sistema de gestión en el marco del proceso Prestación de Servicios Sociales para la Inclusión Social</t>
  </si>
  <si>
    <t>Informes implementación del sistema de gestión elaborados</t>
  </si>
  <si>
    <t>N° de informes de implementación del sistema de gestión elaborados</t>
  </si>
  <si>
    <t>Informe semestral de implementación del sistema de gestión</t>
  </si>
  <si>
    <t>Se realiza informe semestral que da cuenta de las actividades de implementación del sistema de gestión en el marco del proceso de prestación de servicios sociales para la inclusión social. En el informe se detalla el la gestión que se realizó con respecto a los riesgos de gestión y corrupción, los indicadores, control de documentos entre otros ítem del proceso de prestación de servicios sociales que es liderado por parte de la Dirección territorial, por lo anterior por su ejecución en el semestre da cuenta al 100% en el porcentaje de cumplimiento.</t>
  </si>
  <si>
    <t>Desde la revisión de la segunda línea se verifica que los documentos aportados cumplan con los siguientes criterios, de acuerdo con su programación respectiva:
Entregable respecto a la evidencia programada: cumple
Firmas: cumple
Periodo de reporte de la evidencia: cumple
Indicador: cumple
24/07/2023: Se recomienda incluir en la descripción del avance cualitativo, el contenido del informe, y como con la elaboración de esta acción se logró el cumplimiento al 100% de acuerdo con lo programado.
02/08/2023, la Dependencia subsano la recomendacion.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</si>
  <si>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Se realiza informe segundo semestre de la vigencia 2023 que da cuenta de las actividades de implementación del sistema de gestión en el marco del proceso de prestación de servicios sociales. En el informe se detalla la gestión que se realizó con respecto a los riesgos de gestión y corrupción, los indicadores, control de documentos, entre otros ítems que están vinculados en el marco del sistema de gestión de la entidad. Lo anterior, cumple con lo establecido en lo programado en un 100%.</t>
  </si>
  <si>
    <t>Desde la revisión de la segunda línea se verifica que los documentos aportados cumplan con los siguientes criterios, de acuerdo con su programación respectiva:
Entregable respecto a la evidencia programada:  cumple
Firmas: Cumple
Periodo de reporte de la evidencia: cumple
Indicador: cumple
12/01/2024: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</si>
  <si>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Elaborar los informes de implementación de los contenidos desarrollados en la escuela territorial para servidores y contratistas de la SDIS</t>
  </si>
  <si>
    <t>Informes de implementación de los contenidos desarrollados en la escuela territorial.</t>
  </si>
  <si>
    <t>No. de informes de la implementación de los contenidos desarrollados en  escuela territorial elaborados</t>
  </si>
  <si>
    <t>Informe semestral de la implementación de los contenidos desarrollados en  escuela territorial</t>
  </si>
  <si>
    <t>Se realiza informe semestral que da cuenta de la implementación de los contenidos desarrollados en la escuela territorial para servidores y contratistas de la SDIS. El contenido de informe detalla como a través de la escuela territorial se brindan las  orientaciones estratégicas, técnicas y operativas a las y los servidores públicos y contratistas de la Secretaría Distrital de Integración Social, en lo referente al abordaje territorial-poblacional y la implementación de las políticas públicas, proyectos, servicios y estrategias que lidera la entidad. Lo anteriror se realizó con lo programado en cada sesión teniendo un porcentaje de cumplimiento del 100%._x000D_</t>
  </si>
  <si>
    <t>Se realiza informe semestral - segundo semestre, que da cuenta de la implementación de los contenidos desarrollados en la escuela territorial para servidores y contratistas de la SDIS. El contenido del informe detalla como a través de la escuela territorial se brindan orientaciones estratégicas, técnicas y operativas a las y los servidores públicos y contratistas de la SDIS en lo referente al abordaje territorial-poblacional y la implementación de las políticas públicas, proyectos, servicios y estrategias que lidera la entidad. Lo anterior, cumple con lo establecido en lo programado en un 100%.</t>
  </si>
  <si>
    <t>33. Fortalecer procesos territoriales en  las 20 localidades,  a partir de la Estrategia Territorial Social - ETIS, vinculando instancias de participación  local, formas organizativas solidarias y  comunitarias de la ciudadanía</t>
  </si>
  <si>
    <t xml:space="preserve">
P.P. de y para la Adultez
P.P. Social para el Envejecimiento y la Vejez
P.P. Infancia y Adolescencia
P.P. Juventud
P.P. Familias
P.P. Habitabilidad en Calle</t>
  </si>
  <si>
    <t xml:space="preserve">Elaborar el informe de implementación de la ETIS </t>
  </si>
  <si>
    <t>Informes de implementación de la ETIS</t>
  </si>
  <si>
    <t>No. de informes de la implementación de la ETIS elaborados.</t>
  </si>
  <si>
    <t>Informe semestral de la implementación de la ETIS</t>
  </si>
  <si>
    <t>Se realiza informe semestral que da cuenta de la implementación de la ETIS. Este informe presenta el avance en la implementación de la estrategia de abordaje territorial ETIS con corte a junio de 2023, en los cinco componentes del eje metodológico. En ese sentido, el documento contiene de manera conceptual qué es la Estrategia, en qué consisten sus componentes y cómo estos se desarrollan en las 20 localidades del Distrito Capital. Las actidades relacionadas dan cuenta de un porcentaje de cumplimiento del 100%.</t>
  </si>
  <si>
    <t>Desde la revisión de la segunda línea se verifica que los documentos aportados cumplan con los siguientes criterios, de acuerdo con su programación respectiva:
Entregable respecto a la evidencia programada: cumple
Firmas: cumple
Periodo de reporte de la evidencia: cumple
Indicador: cumple
24/07/2023: Se recomienda cargar nuevamente la evidencia ya que al parecer muestra el texto con errores en algunas páginas y no permite su visualización de manera correcta. Igualmente, se sugiere incluir en la descripción del avance cualitativo, el contenido del informe, y como con la elaboración de esta acción se logró el cumplimiento al 100% de acuerdo con lo programado.
09/08/2023, la dependencia atiende la recomendacion, por lo tanto no se generan observacioens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</si>
  <si>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Se realiza informe semestral - segundo sementre, que da cuenta a la implementación de la estrategia territorial integral social en la entidad consolidado desde la Dirección Territorial. Lo anterior, cumpliendo con su ejecución del 100%</t>
  </si>
  <si>
    <t>Elaborar informe de acompañamiento a las subdirecciones locales en el seguimiento y autocontrol de la prestación de los servicios sociales</t>
  </si>
  <si>
    <t xml:space="preserve">Informes de acompañamiento a las subdirecciones locales en el seguimiento y autocontrol de la prestación de los servicios sociales </t>
  </si>
  <si>
    <t>No. de informes de acompañamiento a las subdirecciones locales elaborados.</t>
  </si>
  <si>
    <t>Informe semestral de acompañamiento  a las subdirecciones locales en el seguimiento y autocontrol de la prestación de servicios sociales</t>
  </si>
  <si>
    <t>Se realiza informe semestral que da cuenta del acompañamiento a las subdirecciones locales en el seguimiento y autocontrol de la prestación de servicios sociales. El contenido del informe está basado al acompañamiento en las subdirecciones técnicas misionales del nivel local a través del proceso de seguimiento y autocontrol de prestación de los servicios sociales liderado por la Dirección Territorial y orientado por el INS-PSS-071 y sus formatos asociados; FOR-PSS-440, FOR-PSS439 y FOR-PSS-646; logrando la articulación entre los diferentes equipos de la Dirección, las SLIS y las subdirecciones técnicas misionales del nivel central así como con las subdirecciones de los procesos de apoyo. Por lo anterior, presente un porcentaje de cumplimiento del 100%.</t>
  </si>
  <si>
    <t>Se realiza informe semestral - segundo semestre que da cuenta al acompañamiento a las subdirecciones técnicas misionales del nivel local a través del Instructivo INSPSS-071 seguimiento y autocontrol de prestación de los servicios sociales y con la articulación entre los diferentes equipos de la dirección y las subdirecciones técnicas misionales del nivel central. Lo anterior, cumple con lo establecido en lo programado en un 100%.</t>
  </si>
  <si>
    <t xml:space="preserve">Realizar los informes ejecutivos de actividades realizadas por el area juridica de la Dirección Territorial relacionado con las activiades a desarrollar. </t>
  </si>
  <si>
    <t xml:space="preserve">Informes ejecutivos de actividades realizadas por el área jurídica de la Dirección Territorial elaborados </t>
  </si>
  <si>
    <t>No. de informes ejecutivos de actividades realizadas por el área jurídica elaborados.</t>
  </si>
  <si>
    <t>Informe semestral ejecutivos de actividades realizadas por el área jurídica de la Dirección Territorial</t>
  </si>
  <si>
    <t>Se realiza informe semestral que da cuenta a las actividades realizadas por parte del área jurídica de la Dirección territorial.  Se realiza seguimiento a todas las acciones jurídicas de los proyectos de inversión a cargo de las Subdirecciones para La
Gestión Integral Local y para la Identificación, Caracterización e Integración, que hacen parte de la Dirección Territorial. Así mismo se apoya la gestión de respuestas a entes de control y todas las pqrs que llegan a la Dirección Territorial, igualmente se hace acompañamiento a todo el proceso contractual que surge de las necesidades de los proyectos de inversión asignados a la Dirección.</t>
  </si>
  <si>
    <t>Desde la revisión de la segunda línea se verifica que los documentos aportados cumplan con los siguientes criterios, de acuerdo con su programación respectiva:
Entregable respecto a la evidencia programada: 
Firmas: 
Periodo de reporte de la evidencia: 
Indicador: 
24/07/2023: Se requiere el cargue de la evidencia en la carpeta compartida, ya que se encuentra vacía. 
02/08/2023, la dependencia atendió la recomendacion.
Adicionalmente, se recomienda incluir en la descripción del avance cualitativo, el contenido del informe, y como con la elaboración de esta acción se logró el cumplimiento al 100% de acuerdo con lo programado.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</si>
  <si>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Se realiza informe del segundo semestre que da cuenta a las actividades desarrolladas de la parte jurídica de la Dirección Territorial. Lo anterior cumple con lo estipulado al 100%.</t>
  </si>
  <si>
    <t>Realizar el informe Ejecutivo de actividades realizadas por el área financiera de la Dirección Territorial</t>
  </si>
  <si>
    <t xml:space="preserve">Informes ejecutivos de actividades elaborados </t>
  </si>
  <si>
    <t>No. de informes de reporte de actividades realizadas por el área financiera elaborados</t>
  </si>
  <si>
    <t>Informe de actividades realizadas por el areá financiera.</t>
  </si>
  <si>
    <t>Se realiza informe semestral que da cuenta a las actividades realizadas por parte del área financiera de la Dirección territorial</t>
  </si>
  <si>
    <t>Desde la revisión de la segunda línea se verifica que los documentos aportados cumplan con los siguientes criterios, de acuerdo con su programación respectiva:
Entregable respecto a la evidencia programada: 
Firmas: 
Periodo de reporte de la evidencia: 
Indicador: 
24/07/2023: Se requiere el cargue de la evidencia en la carpeta compartida, ya que se encuentra vacía. Adicionalmente, se recomienda incluir en la descripción del avance cualitativo, el contenido del informe, y como con la elaboración de esta acción se logró el cumplimiento al 100% de acuerdo con lo programado.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</si>
  <si>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Se realiza informe del segundo semestre que da cuenta a las actividades desarrolladas del área financiera de la Dirección Territorial. Lo anterior cumple con lo estipulado al 100%.</t>
  </si>
  <si>
    <t>Realizar el reporte de la gestión de divulgación de la información institucional de la entidad en el marco de la Política de Comunicaciones</t>
  </si>
  <si>
    <t>Documento con reporte de avance de las actividades de divulgación de la información definidas para la vigencia en le marco de la política de comunicaciones</t>
  </si>
  <si>
    <t>Número de documentos con reporte de la gestión de las actividades de divulgación de la información realizadas en el marco de la política de comunicaciones</t>
  </si>
  <si>
    <t>Un reporte de avance de la realización de las actividades de divulgación de la información definidas para la vigencia en le marco de la política de comunicaciones correspondientes al primer trimestre</t>
  </si>
  <si>
    <t>Para el periodo a reportar se realiza un informe de seguimiento a las métricas de la divulgación de la información y actividades definidas en los canales oficiales de la entidad.</t>
  </si>
  <si>
    <t>Desde la revisión de la segunda línea se verifica que los documentos aportados cumplan con los siguientes criterios, de acuerdo con su programación respectiva:
Entregable respecto a la evidencia programada: cumple
Firmas: cumple
Periodo de reporte de la evidencia: cumple
Indicador: cumple
Recomendación: 17/04/2023 se recomienda tener en cuenta las recomendaciones enviadas en el memorando I2023009000.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</si>
  <si>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Un reporte de avance de la realización de las actividades de divulgación de la información definidas para la vigencia en le marco de la política de comunicaciones correspondiente al segundo  trimestre</t>
  </si>
  <si>
    <t xml:space="preserve">Para el periodo a reportar se realiza un informe de seguimiento a los temas estratégicos en el marco de la divulgación de la información y actividades definidas en el plan de comunicaciones, donde se detalla la gestión cuantitativa y cualitativa de divulgación pública a través de acciones de difusión de los servicios y las diferentes acciones realizadas por la Secretaría Distrital de Integración Social en cumplimiento de su misionalidad, actividad desarrollada desde los canales oficiales de la entidad encaminada al cumplimiento del Plan Distrital de Desarrollo y el posicionamiento la Entidad como referente en políticas sociales; arrojando que, durante el periodo de enero a junio de 2023 se realizaron 3254 publicaciones de información de interés general en los canales institucionales; se realizó el monitoreo a 532 registros o apariciones de la entidad en los diferentes medios de comunicación (medios impresos, internet, televisión y radio) , del mismo modo, para lo corrido de la vigencia 2023, se han diseñado e implementado 10 campañas y estrategias de comunicaciones de acuerdo con las necesidades de la Entidad. 
</t>
  </si>
  <si>
    <t>Un reporte de avance de la realización de las actividades de divulgación de la información definidas para la vigencia en le marco de la política de comunicaciones correspondiente al tercer  trimestre</t>
  </si>
  <si>
    <t xml:space="preserve">Para el periodo a reportar se realiza un informe de seguimiento a los temas estratégicos en el marco de la divulgación de la información y actividades definidas en el plan de comunicaciones, donde se detalla la gestión cuantitativa y cualitativa de divulgación pública a través de acciones de difusión de los servicios y las diferentes acciones realizadas por la Secretaría Distrital de Integración Social en cumplimiento de su misionalidad, actividad desarrollada desde los canales oficiales de la entidad encaminada al cumplimiento del Plan Distrital de Desarrollo y el posicionamiento la Entidad como referente en políticas sociales; arrojando que, durante el periodo de enero a junio de 2023 se realizaron 4755 publicaciones de información de interés general en los canales institucionales; se realizó el monitoreo a 752 registros o apariciones de la entidad en los diferentes medios de comunicación (medios impresos, internet, televisión y radio) , del mismo modo, para lo corrido de la vigencia 2023, se han diseñado e implementado 14 campañas y estrategias de comunicaciones de acuerdo con las necesidades de la Entidad. 
</t>
  </si>
  <si>
    <t>Un reporte de gestión de la realización de las actividades de divulgación de la información definidas para la vigencia en le marco de la política de comunicaciones correspondiente al cuarto trimestre</t>
  </si>
  <si>
    <t>Para el periodo a reportar se realiza un informe de seguimiento a los temas estratégicos en el marco de la divulgación de la información y actividades definidas en el plan de comunicaciones, donde se detalla la gestión cuantitativa y cualitativa de divulgación pública a través de acciones de difusión de los servicios y las diferentes acciones realizadas por la Secretaría Distrital de Integración Social en cumplimiento de su misionalidad, actividad desarrollada desde los canales oficiales de la entidad encaminada al cumplimiento del Plan Distrital de Desarrollo y el posicionamiento la Entidad como referente en políticas sociales; arrojando que, durante el periodo de enero a diciembre de 2023 se realizaron 6528 publicaciones de información de interés general en los canales institucionales desagregadas de la siguiente manera Portal web 826, Red social X 3289, FaceBook1256, Instagram 575 y finalmente YouTube 582 publicaciones. Del mismo modo, se realizó el monitoreo a 946 registros o apariciones de la entidad en los diferentes medios de comunicación (medios impresos, internet, televisión y radio) , en cuanto a campañas y estrategias comunicativas, para lo corrido de la vigencia 2023, se diseñaron e implementaron 16 campañas y estrategias de comunicaciones de acuerdo con las necesidades de divulgación y sostenimiento de información de la Entidad.</t>
  </si>
  <si>
    <t>Elaborar y realizar seguimiento al Plan de Comunicaciones  de la vigencia</t>
  </si>
  <si>
    <t>Porcentaje del cumplimiento del Plan de Comunicaciones</t>
  </si>
  <si>
    <t>(Número de actividades programadas en el plan para el trimestre / Número de actividades cumplidas de acuerdo con lo programado) *100</t>
  </si>
  <si>
    <t>Plan de Comunicaciones elaborado y 
Seguimiento trimestral al cumplimiento del Plan de Comunicaciones</t>
  </si>
  <si>
    <t>Durante el primer trimestre, se realizó la actualización y publicación del Plan Estratégico de Comunicaciones para la vigencia 2023 y del formato de seguimiento de las actividades del mismo en el módulo del sistema de gestión del proceso de comunicaciones.
Se implementa este último formato para el presente reporte en el cual se puede evidenciar el cumplimiento según la temporalidad programada para cada actividad así. 
De las 9 actividades mensuales programadas (indicadores: PP01, PP05, PP09, PP12, PP15, PP17, PP18, PP23 ,PP125) se cumplieron las 9 actividades , de 1 actividad trimestral programada (Indicador PP3) se cumplió 1 en su totalidad, para la 3 actividades (indicadores PP 04, PP 07 y PP19) se cumplieron las 3 actividades y, finalmente  para 1 la actividad anual de publicación del plan estratégico de comunicaciones (indicador PP13) se cumplió 1 en los tiempos previstos. 
Por lo anterior el cumplimiento para el trimestre reportado es del 100%</t>
  </si>
  <si>
    <t>Desde la revisión de la segunda línea se verifica que los documentos aportados cumplan con los siguientes criterios, de acuerdo con su programación respectiva:
Entregable respecto a la evidencia programada: no cumple
Firmas: N/A
Periodo de reporte de la evidencia: cumple
Indicador: no cumple
Recomendación: 17/04/2023 se recomienda tener en cuenta la evidencia programada que corresponde al plan institucional de comunicaciones aprobado y el respectivo seguimiento con el análisis de cumplimiento de las actividades, dado que el cálculo del indicador corresponde al No. de actividades cumplidas / No. de actividades programadas en el periodo. Finalmente, se sugiere tener en cuenta las recomendaciones enviadas en el memorando I2023009000.
17/04/2023 Subsanado por el área.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</si>
  <si>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Seguimiento trimestral al cumplimiento del Plan de Comunicaciones</t>
  </si>
  <si>
    <r>
      <rPr>
        <sz val="9"/>
        <color rgb="FF000000"/>
        <rFont val="Arial"/>
        <family val="2"/>
      </rPr>
      <t xml:space="preserve">Durante el segundo trimestre, se realizó la gestión a los indicadores  del Plan Estratégico de Comunicaciones para la vigencia 2023 , del mismo modo, se realizó  seguimiento de las actividades que dan cumplimiento al Plan, aportando como evidencia el formato establecido para tal fin y sus respectivos soportes.
Se implementa este último formato para el presente reporte en el cual se puede evidenciar el cumplimiento acumulativo y según temporalidad programada para cada actividad así. 
</t>
    </r>
    <r>
      <rPr>
        <b/>
        <sz val="9"/>
        <color rgb="FF000000"/>
        <rFont val="Arial"/>
        <family val="2"/>
      </rPr>
      <t>Indicador PP01</t>
    </r>
    <r>
      <rPr>
        <sz val="9"/>
        <color rgb="FF000000"/>
        <rFont val="Arial"/>
        <family val="2"/>
      </rPr>
      <t xml:space="preserve">: A  corte al mes de junio se han realizado 155 publicaciones  de solicitadas por la Red de Comunicaciones del Distrito de la Alcaldía Mayor.
</t>
    </r>
    <r>
      <rPr>
        <b/>
        <sz val="9"/>
        <color rgb="FF000000"/>
        <rFont val="Arial"/>
        <family val="2"/>
      </rPr>
      <t>Indicador PP03</t>
    </r>
    <r>
      <rPr>
        <sz val="9"/>
        <color rgb="FF000000"/>
        <rFont val="Arial"/>
        <family val="2"/>
      </rPr>
      <t xml:space="preserve">: A  corte a junio se han realizado  10 campañas  de acuerdo a la necesidad  de la entidad  para cada propósito comunicativo. 
</t>
    </r>
    <r>
      <rPr>
        <b/>
        <sz val="9"/>
        <color rgb="FF000000"/>
        <rFont val="Arial"/>
        <family val="2"/>
      </rPr>
      <t>Indicador PP04</t>
    </r>
    <r>
      <rPr>
        <sz val="9"/>
        <color rgb="FF000000"/>
        <rFont val="Arial"/>
        <family val="2"/>
      </rPr>
      <t xml:space="preserve">: Para dar cumplimiento a la meta semestral se realizó jornada de inducción y reinducción a los contratistas y funcionarios adscritos a la Oficina Asesora de Comunicaciones y se realizó socialización de la actualización documentos y formatos  como herramientas estratégicas para el desarrollo de las actividades. 
</t>
    </r>
    <r>
      <rPr>
        <b/>
        <sz val="9"/>
        <color rgb="FF000000"/>
        <rFont val="Arial"/>
        <family val="2"/>
      </rPr>
      <t>Indicador PP05</t>
    </r>
    <r>
      <rPr>
        <sz val="9"/>
        <color rgb="FF000000"/>
        <rFont val="Arial"/>
        <family val="2"/>
      </rPr>
      <t xml:space="preserve"> Se realizó cubrimientos a 689 actividades  en territorio que dan cumplimiento a la misionalidad de la Secretaría Distrital de Integración Social generando a su vez contenidos de estas actividades. 
</t>
    </r>
    <r>
      <rPr>
        <b/>
        <sz val="9"/>
        <color rgb="FF000000"/>
        <rFont val="Arial"/>
        <family val="2"/>
      </rPr>
      <t>Indicador PP07</t>
    </r>
    <r>
      <rPr>
        <sz val="9"/>
        <color rgb="FF000000"/>
        <rFont val="Arial"/>
        <family val="2"/>
      </rPr>
      <t xml:space="preserve"> Iniciando con esta actividad en el mes de febrero, se actualizó en la encuesta a aplicar y se realizó remisión a las diferentes áreas demandantes de los servicios de la OAC, de este ejercicio se obtuvo respuesta por parte de 181 colaboradores de la entidad con el fin de obtener insumos para el análisis y tabulación e informe semestral, programada para el mes de junio arrojando un 98% de nivel de satisfacción en los tiempos de entrega de los productos.  
</t>
    </r>
    <r>
      <rPr>
        <b/>
        <sz val="9"/>
        <color rgb="FF000000"/>
        <rFont val="Arial"/>
        <family val="2"/>
      </rPr>
      <t>Indicador PP09</t>
    </r>
    <r>
      <rPr>
        <sz val="9"/>
        <color rgb="FF000000"/>
        <rFont val="Arial"/>
        <family val="2"/>
      </rPr>
      <t xml:space="preserve"> A  corte de junio se ha realizado  la publicación de 38 videos  para dar alcance a la audiencia interna con los temas de interés.  
</t>
    </r>
    <r>
      <rPr>
        <b/>
        <sz val="9"/>
        <color rgb="FF000000"/>
        <rFont val="Arial"/>
        <family val="2"/>
      </rPr>
      <t>Indicador PP12</t>
    </r>
    <r>
      <rPr>
        <sz val="9"/>
        <color rgb="FF000000"/>
        <rFont val="Arial"/>
        <family val="2"/>
      </rPr>
      <t xml:space="preserve"> En el mes de junio se gestionó la totalidad de las  756 solicitudes de servicios o productos elevadas por las dependencias de la entidad.  
Con el 100% de la gestión, la oficina Asesora  de Comunicaciones da un cumplimiento satisfactorio de los servicios prestados
</t>
    </r>
    <r>
      <rPr>
        <b/>
        <sz val="9"/>
        <color rgb="FF000000"/>
        <rFont val="Arial"/>
        <family val="2"/>
      </rPr>
      <t>Indicador PP13</t>
    </r>
    <r>
      <rPr>
        <sz val="9"/>
        <color rgb="FF000000"/>
        <rFont val="Arial"/>
        <family val="2"/>
      </rPr>
      <t xml:space="preserve"> En el mes de junio se realizó la Actualización y publicación en el módulo del sistema de gestión de la OAC  del Plan estratégico de Comunicaciones 2023  que permitirá dar la ruta y seguimiento al cumplimiento de los indicadores institucionales planteados para la gestión adecuada de las comunicaciones 
</t>
    </r>
    <r>
      <rPr>
        <b/>
        <sz val="9"/>
        <color rgb="FF000000"/>
        <rFont val="Arial"/>
        <family val="2"/>
      </rPr>
      <t>Indicador PP15</t>
    </r>
    <r>
      <rPr>
        <sz val="9"/>
        <color rgb="FF000000"/>
        <rFont val="Arial"/>
        <family val="2"/>
      </rPr>
      <t xml:space="preserve"> A corte de junio se han realizado el monitoreo de 516 menciones en medios de comunicación entre positivas y neuras, de este ejercicio se remitió 6 informe detallados, uno cada mes al cuerpo directivo de la entidad. 
</t>
    </r>
    <r>
      <rPr>
        <b/>
        <sz val="9"/>
        <color rgb="FF000000"/>
        <rFont val="Arial"/>
        <family val="2"/>
      </rPr>
      <t>Indicador PP17</t>
    </r>
    <r>
      <rPr>
        <sz val="9"/>
        <color rgb="FF000000"/>
        <rFont val="Arial"/>
        <family val="2"/>
      </rPr>
      <t xml:space="preserve"> Con corte al mes de junio se recibieron y gestionaron  2655 preguntas en redes sociales  por parte de la ciudadanía
</t>
    </r>
    <r>
      <rPr>
        <b/>
        <sz val="9"/>
        <color rgb="FF000000"/>
        <rFont val="Arial"/>
        <family val="2"/>
      </rPr>
      <t xml:space="preserve">Indicador PP18 </t>
    </r>
    <r>
      <rPr>
        <sz val="9"/>
        <color rgb="FF000000"/>
        <rFont val="Arial"/>
        <family val="2"/>
      </rPr>
      <t xml:space="preserve">Con corte al mes de junio se realizó el cargue  de 253 videos que permitieron dar alcance a la audiencia interna con los temas de interés, por medio del sitio web  YouTube institucional-perfil institucional 
</t>
    </r>
    <r>
      <rPr>
        <b/>
        <sz val="9"/>
        <color rgb="FF000000"/>
        <rFont val="Arial"/>
        <family val="2"/>
      </rPr>
      <t>Indicador PP19</t>
    </r>
    <r>
      <rPr>
        <sz val="9"/>
        <color rgb="FF000000"/>
        <rFont val="Arial"/>
        <family val="2"/>
      </rPr>
      <t xml:space="preserve"> Con el fin de dar cumplimiento al cronograma del Plan de Comunicaciones vigencia 2023 y herramientas a los directivos de la entidad que les permite tener el conocimiento del manejo adecuado ante los sucesos que son sensibles a convertirse en crisis mediáticas que afecten la imagen y buen nombre de la entidad se realizó un taller de voceros que abordó de manera práctica el protocolo de manejo de comunicación en situación de crisis.
</t>
    </r>
    <r>
      <rPr>
        <b/>
        <sz val="9"/>
        <color rgb="FF000000"/>
        <rFont val="Arial"/>
        <family val="2"/>
      </rPr>
      <t xml:space="preserve">Indicador PP23 </t>
    </r>
    <r>
      <rPr>
        <sz val="9"/>
        <color rgb="FF000000"/>
        <rFont val="Arial"/>
        <family val="2"/>
      </rPr>
      <t xml:space="preserve">Para el periodo de enero a junio se recibieron 64 solicitudes de publicación de contenido en el botón de Transparencia , por parte de la OAC se dio gestión al 100% de las solicitudes.  
</t>
    </r>
    <r>
      <rPr>
        <b/>
        <sz val="9"/>
        <color rgb="FF000000"/>
        <rFont val="Arial"/>
        <family val="2"/>
      </rPr>
      <t xml:space="preserve">Indicador PP25 </t>
    </r>
    <r>
      <rPr>
        <sz val="9"/>
        <color rgb="FF000000"/>
        <rFont val="Arial"/>
        <family val="2"/>
      </rPr>
      <t>Para el periodo de enero a junio se dio la publicación de 269 noticias en la página web con los contenidos comunicativos definidos por la entidad , dando cumpliemiento  al 100% de la gestión de este indicador. 
Por lo tanto, de las 9 actividades mensuales programadas ( PP01,PP05,PP09,PP12,PP15,PP17,PP18,PP23,PP25) se cumplieron  en su totalidad, de 1 actividad trimestral (PP03) se cumplió totalimente, en cuanto a las 3 actividades semestrales programadas (PP04, PP07,PP19) se cumplieron las 3 en su totalidad y finalmente la actividad anual (PP13) se dió cumplimiento en el mes de marzo y reportada en el trimestre inmediatamente anterior. 
Por lo anterior el cumplimiento para el trimestre reportado es del 100%</t>
    </r>
  </si>
  <si>
    <t>Desde la revisión de la segunda línea se verifica que los documentos aportados cumplan con los siguientes criterios, de acuerdo con su programación respectiva:
Entregable respecto a la evidencia programada: parcialmente
Firmas: N/A
Periodo de reporte de la evidencia: cumple
Indicador: No cumple
24/07/2023: Se recomienda incluir en la descripción del avance cualitativo, las actividades programadas para el periodo vs la ejecución de las mismas, para efectos del cálculo del indicador, tal como se realizó en el trimestre anterior. 
02/08/2023, la dependencia atendio la observacion.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</si>
  <si>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r>
      <rPr>
        <sz val="9"/>
        <color rgb="FF000000"/>
        <rFont val="Arial"/>
        <family val="2"/>
      </rPr>
      <t xml:space="preserve">Durante el segundo trimestre, se realizó la gestión a los indicadores  del Plan Estratégico de Comunicaciones para la vigencia 2023 , del mismo modo, se realizó  seguimiento de las actividades que dan cumplimiento al Plan, aportando como evidencia el formato establecido para tal fin y sus respectivos soportes.
Se implementa este último formato para el presente reporte en el cual se puede evidenciar el cumplimiento acumulativo y según temporalidad programada para cada actividad así. 
</t>
    </r>
    <r>
      <rPr>
        <b/>
        <sz val="9"/>
        <color rgb="FF000000"/>
        <rFont val="Arial"/>
        <family val="2"/>
      </rPr>
      <t>Indicador PP01</t>
    </r>
    <r>
      <rPr>
        <sz val="9"/>
        <color rgb="FF000000"/>
        <rFont val="Arial"/>
        <family val="2"/>
      </rPr>
      <t xml:space="preserve">: A corte del mes de septiembre se han realizado 323 publicaciones  de solicitadas por la Red de Comunicaciones del Distrito de la Alcaldía Mayor.  
</t>
    </r>
    <r>
      <rPr>
        <b/>
        <sz val="9"/>
        <color rgb="FF000000"/>
        <rFont val="Arial"/>
        <family val="2"/>
      </rPr>
      <t>Indicador PP03</t>
    </r>
    <r>
      <rPr>
        <sz val="9"/>
        <color rgb="FF000000"/>
        <rFont val="Arial"/>
        <family val="2"/>
      </rPr>
      <t xml:space="preserve">:Para el tercer trimestre  se realizó un  total gestión de 04 campañas de acuerdo a la necesidad de la entidad para cada propósito comunicativo, esto representa un acumulado de 14 campañas durante la vigencia 2023 
</t>
    </r>
    <r>
      <rPr>
        <b/>
        <sz val="9"/>
        <color rgb="FF000000"/>
        <rFont val="Arial"/>
        <family val="2"/>
      </rPr>
      <t>Indicador PP04</t>
    </r>
    <r>
      <rPr>
        <sz val="9"/>
        <color rgb="FF000000"/>
        <rFont val="Arial"/>
        <family val="2"/>
      </rPr>
      <t xml:space="preserve">: Para dar cumplimiento a la meta semestral se realizó jornada de inducción y reinducción a los contratistas y funcionarios adscritos a la Oficina Asesora de Comunicaciones y se realizó socialización de la actualización documentos y formatos  como herramientas estratégicas para el desarrollo de las actividades. 
</t>
    </r>
    <r>
      <rPr>
        <b/>
        <sz val="9"/>
        <color rgb="FF000000"/>
        <rFont val="Arial"/>
        <family val="2"/>
      </rPr>
      <t>Indicador PP05</t>
    </r>
    <r>
      <rPr>
        <sz val="9"/>
        <color rgb="FF000000"/>
        <rFont val="Arial"/>
        <family val="2"/>
      </rPr>
      <t xml:space="preserve"> Con corte a septiembre se realizó cubrimientos a 1246  actividades  en territorio que dan cumplimiento a la misionalidad de la Secretaría Distrital de Integración Social generando a su vez contenidos de estas actividades.  
</t>
    </r>
    <r>
      <rPr>
        <b/>
        <sz val="9"/>
        <color rgb="FF000000"/>
        <rFont val="Arial"/>
        <family val="2"/>
      </rPr>
      <t>Indicador PP07</t>
    </r>
    <r>
      <rPr>
        <sz val="9"/>
        <color rgb="FF000000"/>
        <rFont val="Arial"/>
        <family val="2"/>
      </rPr>
      <t xml:space="preserve"> Iniciando con esta actividad en el mes de febrero, se actualizó en la encuesta a aplicar y se realizó remisión a las diferentes áreas demandantes de los servicios de la OAC, de este ejercicio se obtuvo respuesta por parte de 181 colaboradores de la entidad con el fin de obtener insumos para el análisis y tabulación e informe semestral, programada para el mes de junio arrojando un 98% de nivel de satisfacción en los tiempos de entrega de los productos.  
</t>
    </r>
    <r>
      <rPr>
        <b/>
        <sz val="9"/>
        <color rgb="FF000000"/>
        <rFont val="Arial"/>
        <family val="2"/>
      </rPr>
      <t>Indicador PP09</t>
    </r>
    <r>
      <rPr>
        <sz val="9"/>
        <color rgb="FF000000"/>
        <rFont val="Arial"/>
        <family val="2"/>
      </rPr>
      <t xml:space="preserve"> A  corte de septiembre se ha realizado  la publicación de 75  videos  para dar alcance a la audiencia interna con los temas de interés.   
</t>
    </r>
    <r>
      <rPr>
        <b/>
        <sz val="9"/>
        <color rgb="FF000000"/>
        <rFont val="Arial"/>
        <family val="2"/>
      </rPr>
      <t xml:space="preserve">Indicador PP12 </t>
    </r>
    <r>
      <rPr>
        <sz val="9"/>
        <color rgb="FF000000"/>
        <rFont val="Arial"/>
        <family val="2"/>
      </rPr>
      <t xml:space="preserve">Con corte a septiembre se gestionó la totalidad de las  1211  solicitudes de servicios o productos elevadas por las dependencias de la entidad.  
Con el 100% de la gestión, la oficina Asesora  de Comunicaciones da un cumplimiento satisfactorio de los servicios prestados.   
</t>
    </r>
    <r>
      <rPr>
        <b/>
        <sz val="9"/>
        <color rgb="FF000000"/>
        <rFont val="Arial"/>
        <family val="2"/>
      </rPr>
      <t>Indicador PP13</t>
    </r>
    <r>
      <rPr>
        <sz val="9"/>
        <color rgb="FF000000"/>
        <rFont val="Arial"/>
        <family val="2"/>
      </rPr>
      <t xml:space="preserve"> En el mes de junio se realizó la Actualización y publicación en el módulo del sistema de gestión de la OAC  del Plan estratégico de Comunicaciones 2023  que permitirá dar la ruta y seguimiento al cumplimiento de los indicadores institucionales planteados para la gestión adecuada de las comunicaciones 
</t>
    </r>
    <r>
      <rPr>
        <b/>
        <sz val="9"/>
        <color rgb="FF000000"/>
        <rFont val="Arial"/>
        <family val="2"/>
      </rPr>
      <t>Indicador PP15</t>
    </r>
    <r>
      <rPr>
        <sz val="9"/>
        <color rgb="FF000000"/>
        <rFont val="Arial"/>
        <family val="2"/>
      </rPr>
      <t xml:space="preserve"> A corte de septiembre se han realizado el monitoreo de 752 menciones en medios de comunicación entre positivas y neutras, de este ejercicio se remitió 6 informe detallados, uno cada mes al cuerpo directivo de la entidad.  
</t>
    </r>
    <r>
      <rPr>
        <b/>
        <sz val="9"/>
        <color rgb="FF000000"/>
        <rFont val="Arial"/>
        <family val="2"/>
      </rPr>
      <t>Indicador PP17</t>
    </r>
    <r>
      <rPr>
        <sz val="9"/>
        <color rgb="FF000000"/>
        <rFont val="Arial"/>
        <family val="2"/>
      </rPr>
      <t xml:space="preserve"> Con corte al mes de septiembre se recibieron y gestionaron  4897 preguntas en redes sociales  por parte de la ciudadanía.  
</t>
    </r>
    <r>
      <rPr>
        <b/>
        <sz val="9"/>
        <color rgb="FF000000"/>
        <rFont val="Arial"/>
        <family val="2"/>
      </rPr>
      <t xml:space="preserve">Indicador PP18 </t>
    </r>
    <r>
      <rPr>
        <sz val="9"/>
        <color rgb="FF000000"/>
        <rFont val="Arial"/>
        <family val="2"/>
      </rPr>
      <t xml:space="preserve">Con corte al mes de agosto se realizó el cargue  de 412 videos que permitieron dar alcance a la audiencia interna con los temas de interés, por medio del sitio web  YouTube institucional-perfil institucional  
</t>
    </r>
    <r>
      <rPr>
        <b/>
        <sz val="9"/>
        <color rgb="FF000000"/>
        <rFont val="Arial"/>
        <family val="2"/>
      </rPr>
      <t>Indicador PP19</t>
    </r>
    <r>
      <rPr>
        <sz val="9"/>
        <color rgb="FF000000"/>
        <rFont val="Arial"/>
        <family val="2"/>
      </rPr>
      <t xml:space="preserve"> Con el fin de dar cumplimiento al cronograma del Plan de Comunicaciones vigencia 2023 y herramientas a los directivos de la entidad que les permite tener el conocimiento del manejo adecuado ante los sucesos que son sensibles a convertirse en crisis mediáticas que afecten la imagen y buen nombre de la entidad se realizó un taller de voceros que abordó de manera práctica el protocolo de manejo de comunicación en situación de crisis.
</t>
    </r>
    <r>
      <rPr>
        <b/>
        <sz val="9"/>
        <color rgb="FF000000"/>
        <rFont val="Arial"/>
        <family val="2"/>
      </rPr>
      <t>Indicador PP23</t>
    </r>
    <r>
      <rPr>
        <sz val="9"/>
        <color rgb="FF000000"/>
        <rFont val="Arial"/>
        <family val="2"/>
      </rPr>
      <t xml:space="preserve"> Para el periodo de enero a septiembre se recibieron 103 2olicitudes de publicación de contenido en el botón de Transparencia , por parte de la OAC se dio gestión al 100% de las solicitudes.
</t>
    </r>
    <r>
      <rPr>
        <b/>
        <sz val="9"/>
        <color rgb="FF000000"/>
        <rFont val="Arial"/>
        <family val="2"/>
      </rPr>
      <t>Indicador PP25</t>
    </r>
    <r>
      <rPr>
        <sz val="9"/>
        <color rgb="FF000000"/>
        <rFont val="Arial"/>
        <family val="2"/>
      </rPr>
      <t xml:space="preserve"> Para el periodo de enero a septiembre se dio la publicación de 441 Noticias  en la página web con los contenidos comunicativos definidos por la Entidad dando cumplimiento al 100% de la gestión   
Por lo tanto, de las 9 actividades mensuales programadas ( PP01,PP05,PP09,PP12,PP15,PP17,PP18,PP23,PP25) se cumplieron  en su totalidad, de 1 actividad trimestral (PP03) se cumplió totalimente, en cuanto a las 3 actividades semestrales programadas (PP04, PP07,PP19) se cumplieron las 3 en su totalidad y finalmente la actividad anual (PP13) se dió cumplimiento en el mes de marzo y reportada en el trimestre inmediatamente anterior. 
Por lo anterior el cumplimiento para el trimestre reportado es del 100%
</t>
    </r>
  </si>
  <si>
    <r>
      <rPr>
        <sz val="9"/>
        <color rgb="FF000000"/>
        <rFont val="Arial"/>
        <family val="2"/>
      </rPr>
      <t>Desde la revisión de la segunda línea se verifica que los documentos aportados cumplan con los siguientes criterios, de acuerdo con su programación respectiva:
Entregable respecto a la evidencia programada: cumple
Firmas: Cumple
Periodo de reporte de la evidencia: No Cumple</t>
    </r>
    <r>
      <rPr>
        <sz val="9"/>
        <color rgb="FFC00000"/>
        <rFont val="Arial"/>
        <family val="2"/>
      </rPr>
      <t xml:space="preserve"> (CARPETAS DE LAS EVIDENCIAS ESTAN VACIAS 
</t>
    </r>
    <r>
      <rPr>
        <sz val="9"/>
        <color rgb="FF000000"/>
        <rFont val="Arial"/>
        <family val="2"/>
      </rPr>
      <t>Indicador: cumple
23/10/2023: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r>
  </si>
  <si>
    <t xml:space="preserve">Durante el cuarto trimestre, se realizó la gestión a los indicadores del Plan Estratégico de Comunicaciones para la vigencia 2023 , del mismo modo, se realizó seguimiento de las actividades que dan cumplimiento al Plan, aportando como evidencia el formato establecido para tal fin y sus respectivos soportes.
Se implementa este último formato para el presente reporte en el cual se puede evidenciar el cumplimiento acumulativo y según temporalidad programada para cada actividad así. 
Indicador PP01: A corte al mes de diciembre se realizaron 43 para un total en la vigencia de 498 publicaciones de solicitadas por la Red de Comunicaciones del Distrito de la Alcaldía Mayor 
Indicador PP03:Para el mes de diciembre se realizó el sostenimiento de la campaña (tus monedas no suman) 
Lo cual arroja un total de cierre de 17 campañas oficiales para la vigencia 2023
Indicador PP04: Para dar cumplimiento a la meta semestral se realizó jornada con los contratistas y funcionarios adscritos a la Oficina Asesora de Comunicaciones y se realizó socialización de la actualización documentos y formatos como herramientas estratégicas para el desarrollo de las actividades.
Indicador PP05 Con corte a noviembre se realizó cubrimientos a 1618 actividades en territorio que dan cumplimiento a la misionalidad de la Secretaría Distrital de Integración Social generando a su vez contenidos de estas actividades de estas se gestionaron 83 actividades para el mes diciembre. 
Indicador PP07 Haciendo uso de en los canales internos de la Secretaría Distrital de Integración Social, la oficina Asesora de Comunicaciones emitió mensualmente encuesta de 5 preguntas sobre los productos y servicios prestados por la OAC. De la aplicación de la encuesta se obtuvo respuesta por parte de 315 personas entre funcionarios y colaboradores de la entidad. La tabulación de la encuesta fue remitida a la Jefe de Oficina y líderes de áreas internas con el fin aportar herramientas para la toma de decisiones estratégicas para próximas vigencias. 
Indicador PP09 Para el mes de diciembre realizó la publicación de 4 videos para dar alcance a la audiencia interna con los temas de interés, con esta gestión se da un alcance de 101 videos publicados.
Indicador PP12 Con corte a noviembre se gestionó la totalidad de las 134 solicitudes de servicios o productos elevadas por las dependencias de la entidad. Con el 100% de la gestión, la oficina Asesora de Comunicaciones da un cumplimiento satisfactorio de los servicios prestados a las 1547 solicitudes de la presente vigencia. Con el 100% de la gestión, la oficina Asesora de Comunicaciones da un cumplimiento satisfactorio de los servicios prestados. 
Indicador PP13 Se realiza el seguimiento al plan de comunicaciones en el formato y tiempos establecidos establecido 
Indicador PP15 A corte de diciembre se han realizado el monitoreo de 946 menciones en medios de comunicación entre positivas, neutras y negativas, de este ejercicio se remitió el informe No.12 al cuerpo directivo de la entidad detallando para este mes que el comportamiento fue: 47 noticias positivas, 5 neutras y 0 negativas.. 
Indicador PP17 Durante el mes de diciembre se recibieron 660 preguntas en redes sociales por parte de la ciudadanía, de las cuales 444 son de Facebook, 84 de Instagram, 15 de X-Twitter y 117 de Tik Tok, todas estas fueran gestionadas debidamente 
Indicador PP18 Con corte al mes de diciembre se realizó el cargue de 47 videos que permitieron dar alcance a la audiencia interna y externa con los temas de interés, por medio del sitio web YouTube institucional-perfil institucional, aportado un total de 578 video en la vigencia 2023. 
Indicador PP19 Durante el desarrollo del comité de gestión Institucional del 03 de noviembre de 2023 se realizó la 2da socialización del Protocolo de manejo de las comunicaciones en situación de crisis a los directivos de la entidad, esto permite dar un cumplimiento del 100% de la acción programada
Indicador PP23 Para el periodo de diciembre se recibieron 18 requerimientos para un total de 153 Solicitudes de publicación de contenido en el botón de Transparencia, por parte de la OAC se dio gestión al 100% de las solicitudes durante la vigencia 2023
Indicador PP25 Para el periodo de enero a diciembre se dio la publicación de 610 Noticias en la página web con los contenidos comunicativos definidos por la Entidad, de estas cifras 56 notas corresponden al mes de diciembre dando cumplimiento al 100% de la gestión
Por lo tanto, el corte del cuarto trimestre se cuenta con el cumplimiento de las 14 actividades de acuerdo al cronograma del Plan Estratégico de Comunicaciones arrojando un cumplimiento del 100% reportado. 
</t>
  </si>
  <si>
    <t xml:space="preserve">Presentar informe de gestión de defensa jurídica de la Oficina </t>
  </si>
  <si>
    <t>Informe de gestión de defensa jurídica de la oficina</t>
  </si>
  <si>
    <t>Informe de gestión presentado en el periodo /Número de informes de gestión programados</t>
  </si>
  <si>
    <t>Informe de gestión de defensa jurídica</t>
  </si>
  <si>
    <t>Durante el primer trimestre del presente año, la Oficina jurídica elabora el informe de gestión judicial, relacionando los procesos activos, el seguimiento judicial y actualización procesal, la calificación de riesgo procesal y el tramite de pago de fallos judiciales</t>
  </si>
  <si>
    <t>Desde la revisión de la segunda línea se verifica que los documentos aportados cumplan con los siguientes criterios, de acuerdo con su programación respectiva:
Entregable respecto a la evidencia programada: cumple
Firmas: no cumple
Periodo de reporte de la evidencia: cumple
Indicador: cumple
Recomendación: 17/04/2023 se recomienda gestionar el trámite de firmas de quien elabora, revisa y aprueba el informe. Adicionalmente, se recomienda tener en cuenta las recomendaciones enviadas en el memorando I2023009000.
19/04/2023 Subsanado por el área.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</si>
  <si>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Durante el segundo trimestre del presente año, la Oficina jurídica elabora el informe de gestión judicial, relacionando los procesos activos, el seguimiento judicial y actualización procesal, la calificación de riesgo procesal y Seguimiento al cumplimiento de las sentencias. Adicional, se incluye la defensa judicial del primer semestre en audiencias y Admisiones de demandas. Por lo anterior, se logra un cumplimiento del 100% para el periodo.</t>
  </si>
  <si>
    <t>Durante el tercer trimestre del presente año, la Oficina jurídica elabora el informe de gestión judicial, relacionando los procesos activos, el seguimiento judicial y actualización procesal, la calificación de riesgo procesal y Seguimiento al cumplimiento de las sentencias. Adicional, se incluye el seguimiento contable a las demandas presentadas por la entidad. Por lo anterior, se logra un cumplimiento del 100% para el periodo.</t>
  </si>
  <si>
    <t>"Desde la revisión de la segunda línea se verifica que los documentos aportados cumplan con los siguientes criterios, de acuerdo con su programación respectiva:
Entregable respecto a la evidencia programada: cumple
Firmas: Cumple
Periodo de reporte de la evidencia: Cumple 
Indicador: cumple
23/10/2023: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</si>
  <si>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Durante el cuarto trimestre del presente año, la Oficina jurídica elabora el informe de gestión judicial, relacionando el seguimiento judicial y actualización procesal, la calificación de riesgo procesal y Seguimiento judicial y contable de procesos iniciados por la entidad. Adicional, se incluye el seguimiento al cumplimiento de las sentencias.  Por lo anterior, se logra un cumplimiento del 100% para el periodo.</t>
  </si>
  <si>
    <t>Elaborar el informe de las actuaciones disciplinarias gestionadas en la Oficina de Control Disciplinario Interno.</t>
  </si>
  <si>
    <t>Informe de las actuaciones disciplinarias gestionadas en la Oficina de Control Disciplinario Interno</t>
  </si>
  <si>
    <t xml:space="preserve">Sumatoria de los informes elaborados </t>
  </si>
  <si>
    <t>Oficina de Control Disciplinario Interno</t>
  </si>
  <si>
    <t>Informe de gestión con relación a los datos extraidos de la base de datos general de la OCDI, donde refleja el estado, instruccion y cantidad de actuaciones realizadas en la Dependencia</t>
  </si>
  <si>
    <t xml:space="preserve">Informe de gestión con relación a los datos extraidos de la base de datos general de la OCDI, donde refleja el estado, instruccion y cantidad de actuaciones realizadas en la Dependencia en el primer trimestre de 2023.
</t>
  </si>
  <si>
    <t>Desde la revisión de la segunda línea se verifica que los documentos aportados cumplan con los siguientes criterios, de acuerdo con su programación respectiva:
Entregable respecto a la evidencia programada: parcialmente
Firmas: cumple
Periodo de reporte de la evidencia: cumple
Indicador: cumple
Recomendación: 17/04/2023 se recomienda ajustar el mes en el informe teniendo en cuenta que se menciona el es de abril y el reporte se presenta con corte a 31 de marzo de 2023. Adicionalmente, se recomienda tener en cuenta las recomendaciones enviadas en el memorando I2023009000.
17/04/2023 Subsanado por el área.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</si>
  <si>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Durante el segundo trimestre se adelanto la siguiente actividad; Informe de gestión con relación a los datos extraidos de la base de datos general de la OCDI, donde refleja el estado, instruccion y cantidad de actuaciones realizadas en la Dependencia en el segundo trimestre de 2023. Por lo anterior, se logra un cumplimiento del 100% para el periodo</t>
  </si>
  <si>
    <t>Informe de gestión con relación a los datos extraidos de la base de datos general de la OCDI, donde refleja el estado, instruccion y cantidad de actuaciones realizadas en la Dependencia en el tercer trimestre de 2023.</t>
  </si>
  <si>
    <t>Durante el cuarto trimestre, se adelanto la siguiente actividad en la Oficina de Control Disciplinario Interno: Informe de gestión, con relación a los datos extraídos de la base de datos general de la OCDI, donde refleja el estado, instrucción y cantidad de actuaciones realizadas en la dependencia en el cuarto trimestre de 2023, permitiendo el cumplimiento del informe programado para el periodo. 
Por lo anterior, y de acuerdo con el cálculo del indicador, se logra un cumplimiento del 100% para este periodo, así como también se logra el cumplimiento del 100% para la vigencia del 2023, en cuanto a la actividad N°34 del PAII.</t>
  </si>
  <si>
    <t>Realizar jornadas de sensibilización sobre el Regimen Disciplinario aplicable, dirigidas a los servidores públicos y colaboradores de la entidad,  para la prevención de faltas disciplinarias</t>
  </si>
  <si>
    <t>Jornadas de sensibilización para la prevención de faltas disciplinarias realizadas</t>
  </si>
  <si>
    <t xml:space="preserve">Sumatoria de las  jornadas de sensibilización realizadas  </t>
  </si>
  <si>
    <t>Actas de reunión y/o listados de asistencia de las jornadas de sensibilización, en el período a reportar.</t>
  </si>
  <si>
    <t>Actas de reunión y/o listados de asistencia de las jornadas de sensibilización, en el período a reportar.
(Se efectuó una sensibilización adicional para este trimestre, la cual fue en la inducción a los nuevos funcionarios de la SDIS en compensar, solicitud de la Subdirección de Gestión y Desarrollo del Talento Humano)</t>
  </si>
  <si>
    <t xml:space="preserve">Para el segundo trimestre del 2023 se programaron tres (3) jornadas de sensibilización, 1). En la Subdirección Local San Cristóbal. 2). En el Comité Ampliado de la Dirección poblacional y  3).En el Centro Proteger La María.
Se adelantaron dichas actividades (Sub Local San Cristóbal, Comité Ampliado Dirección poblacional, Centro Proteger La María), que permitieron el cumplimiento de la acción; 
Adicional para este trimestre, se efectuó una sensibilización de más, la cual fue realizada con los funcionarios de la subdirección Local de Engativá.
</t>
  </si>
  <si>
    <t>Desde la revisión de la segunda línea se verifica que los documentos aportados cumplan con los siguientes criterios, de acuerdo con su programación respectiva:
Entregable respecto a la evidencia programada: parcialmente
Firmas: N/A
Periodo de reporte de la evidencia: cumple
Indicador: No cumple
24/07/2023: Se recomienda incluir en la descripción del avance cualitativo, las actividades programadas para el periodo vs la ejecución de las mismas, adicionalmente, se encuentran en la carpeta de evidencias 4 listas de asistencia, sin embargo en dos no se encuentra evidencia de haber adelantado las jornadas de sensibilización ya que se menciona otro asunto en las reuniones, por lo cual se sugiere incluir las actas con el detalle de los temas abordados en las jornadas.
08/08/2023, la dependencia atiende la recomendacion, por lo tanto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</si>
  <si>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 xml:space="preserve">Para el tercer trimestre del 2023 se programaron tres (3) jornadas de sensibilización, 1). Dentro de la inducción a los nuevos funcionarios de la SDIS realizada en las instalaciones de COMPENSAR, el 02 de agosto de 2023. 2). Socialización C.G.D. a servidores de la Subdirección de Gestión del Talento Humano, Salón de reuniones - Centro Día Teusaquillo, el 14 de agosto de 2023 y  3).En el CDC La Victoria, SLIS San Cristóbal, Comité Rector – Talento Humano, 18 de septiembre de 2023.
Se adelantaron dichas actividades (Induccion - Compensar, Centro Día Teusaquillo, CDC La Victoria), que permitieron el cumplimiento de la acción; </t>
  </si>
  <si>
    <t>Durante el cuarto trimestre, se adelantó una sensibilización sobre C.G.D., lo que permitió el cumplimiento de la acción en la vigencia 2023. 
Debido a que en los trimestres anteriores se había reportado  dos socializaciones adicionales a las esperadas en esos periodos, solamente hacía falta una socialización para completar la totalidad de actividades programadas en el 2023, dicha socialización se llevó a cabo en la comisaría octava de familia de Kennedy 4, el 08 de noviembre de 2023, llegando con esta socialización a 12 realizadas, de 12 programadas, es decir cumpliendo al 100% del avance de la actividad N° 35 del PAII.</t>
  </si>
  <si>
    <t>Ejecutar el Plan Anual de Auditoría aprobado</t>
  </si>
  <si>
    <t>Porcentaje de cumplimiento del Plan Anual de Auditoría.</t>
  </si>
  <si>
    <t>(N° de actividades ejecutadas durante el trimestre/ N° de actividades programadas durante el trimestre)*100</t>
  </si>
  <si>
    <t>Plan Anual de Auditoría con seguimiento</t>
  </si>
  <si>
    <t xml:space="preserve">Durante el primer trimestre, se adelantaron las siguientes actividades que permitieron el cumplimiento de la acción:  
Una (1) actividad programada de liderazgo estratégico en el Plan Anual de Auditoría, cumpliendo al 100% con las actividades programadas.  
Ocho (8) actividades programadas o solicitadas de enfoque hacia la prevención del Plan Anual de Auditoría, cumpliendo al 100% con las actividades programadas o solicitadas.
Una (1) actividad programada de Evaluación de la gestión del Riesgo en el Plan Anual de Auditoría, cumpliendo al 100% con las actividades programadas.
Dieciséis (16) actividades programadas de Evaluación independiente del Plan Anual de Auditoría, cumpliendo al 100% con las actividades programadas. 
Ciento ochenta (180) actividades solicitadas de relación con entes externos de control del Plan Anual de Auditoría, cumpliendo al 100% con las actividades solicitadas. 
Por lo anterior y de acuerdo con el cálculo del indicador, se logró un cumplimiento del 100% para este periodo. </t>
  </si>
  <si>
    <t>Desde la revisión de la segunda línea se verifica que los documentos aportados cumplan con los siguientes criterios, de acuerdo con su programación respectiva:
Entregable respecto a la evidencia programada: cumple
Firmas: N/A
Periodo de reporte de la evidencia: cumple
Indicador: parcialmente
Recomendación: 17/04/2023 se recomienda describir en el avance cualitativo, el detalle de las actividades programadas y ejecutadas para el primer trimestre con el fin de calcular el  indicador con la información del numerador y denominador. Adicionalmente, se recomienda tener en cuenta las recomendaciones enviadas en el memorando I2023009000.
19/04/2023 Subsanado por el área.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</si>
  <si>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Durante el segundo trimestre se adelantaron las siguientes actividades que permitieron el cumplimiento de la acción:  
Una (1) actividad programada de liderazgo estratégico en el Plan Anual de Auditoría, cumpliendo al 100% con las actividades programadas.  
Tres (3) actividades programadas o solicitadas de enfoque hacia la prevención del Plan Anual de Auditoría, cumpliendo al 100% con las actividades programadas o solicitadas.
Diecisiete (17) actividades programadas de Evaluación independiente del Plan Anual de Auditoría, cumpliendo al 100% con las actividades programadas. 
Ciento veintisiete (127) actividades solicitadas de relación con entes externos de control del Plan Anual de Auditoría, cumpliendo al 100% con las actividades solicitadas. 
Por lo anterior y de acuerdo con el cálculo del indicador, se logró un cumplimiento del 100% para este periodo.</t>
  </si>
  <si>
    <t xml:space="preserve">Durante el tercer trimestre se adelantaron las siguientes actividades que permitieron el cumplimiento de la acción:  
Una (1) actividad programada de liderazgo estratégico en el Plan Anual de Auditoría, cumpliendo al 100% con las actividades programadas.  
Nueve (9) actividades programadas o solicitadas de enfoque hacia la prevención del Plan Anual de Auditoría, cumpliendo al 100% con las actividades programadas o solicitadas.
Una (1) actividad programada de evaluación de la gestión del riesgo del Plan Anual de Auditoría, cumpliendo al 100% con las actividades programadas. 
Diecisiete (17) actividades programadas de Evaluación independiente del Plan Anual de Auditoría, cumpliendo al 100% con las actividades programadas. 
Ochenta y dos (82) actividades solicitadas de relación con entes externos de control del Plan Anual de Auditoría, cumpliendo al 100% con las actividades solicitadas. 
Por lo anterior y de acuerdo con el cálculo del indicador, se logró un cumplimiento del 100% para este periodo. </t>
  </si>
  <si>
    <t xml:space="preserve">Durante el cuarto trimestre se adelantaron las siguientes actividades que permitieron el cumplimiento de la acción:  
Una (1) actividad programada de liderazgo estratégico en el Plan Anual de Auditoría, cumpliendo al 100% con las actividades programadas.  
Una (1) actividad programada de evaluación de la gestión del riesgo del Plan Anual de Auditoría, cumpliendo al 100% con las actividades programadas. 
Trece (13) actividades programadas de Evaluación independiente del Plan Anual de Auditoría, cumpliendo al 100% con las actividades programadas. 
Ciento veintiséis (126) actividades solicitadas de relación con entes externos de control del Plan Anual de Auditoría, cumpliendo al 100% con las actividades solicitadas. 
Por lo anterior y de acuerdo con el cálculo del indicador, se logró un cumplimiento del 100% para este periodo. </t>
  </si>
  <si>
    <t>Desde la revisión de la segunda línea se verifica que los documentos aportados cumplan con los siguientes criterios, de acuerdo con su programación respectiva:
Entregable respecto a la evidencia programada:  cumple
Firmas:  No aplica
Periodo de reporte de la evidencia: cumple
Indicador: cumple
12/01/2024: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</si>
  <si>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Elaborar el informe de actividades de implementación  del sistema de gestión en la dependencia Slis Barrios Unidos - Teusaquillo</t>
  </si>
  <si>
    <t>Informes de implementación del sistema de gestión elaborados Barrios Unidos - Teusaquillo</t>
  </si>
  <si>
    <t>Se realiza informe semestral de actividades de implementación del sistema de gestión en la dependencia SLIS Barrios Unidos - Teusaquillo. Por lo anterior se logra un cumplimiento del 100% para el periodo</t>
  </si>
  <si>
    <t>Se realiza informe segundo semestre de la vigencia 2023 que da cuenta de las actividades de implementación del sistema de gestión de la subdirección local  de Barrios Unidos - Teusaquillo. En el informe se detalla la gestión que se realizó con respecto a los riesgos de gestión y corrupción, acciones de mejora, control de documentos, entre otros ítems que están vinculados en el marco del sistema de gestión de la entidad. Lo anterior cumple con lo programado, teniendo un 100% de cumplimiento.</t>
  </si>
  <si>
    <t>Elaborar el informe de implementación de la ETIS en la Subdirección Local Barrios Unidos - Teusaquillo</t>
  </si>
  <si>
    <t>Informes de implementación de la ETIS elaborados  Barrios Unidos - Teusaquillo</t>
  </si>
  <si>
    <t>N° de informes de implementación de la ETIS elaborados</t>
  </si>
  <si>
    <t>Informe semestral de implementación del modelo ETIS</t>
  </si>
  <si>
    <t>Se realiza informe semestral de actividades de implementación de la ETIS en la dependencia SLIS Barrios Unidos - Teusaquillo. Por lo anterior se logra un cumplimiento del 100% para el periodo</t>
  </si>
  <si>
    <t xml:space="preserve">Se realiza informe semestral de actividades de implementación de la Estrategia territorial Integral Social - ETIS - en la dependencia SLIS Barrios Unidos - Teusaquillo. Por lo anterior, se logra un cumplimiento del 100% para el período. </t>
  </si>
  <si>
    <t>Elaborar el informe de actividades de implementación  del sistema de gestión en la dependencia Slis Bosa</t>
  </si>
  <si>
    <t>Informes de implementación del sistema de gestión elaborados Bosa</t>
  </si>
  <si>
    <t>Se realiza informe semestral de actividades de implementación del sistema de gestión en la dependencia SLIS Bosa. Por lo anterior se logra un cumplimiento del 100% para el periodo</t>
  </si>
  <si>
    <t>Se realiza informe segundo semestre de la vigencia 2023 que da cuenta de las actividades de implementación del sistema de gestión de la subdirección local  de Bosa. En el informe se detalla la gestión que se realizó con respecto a los riesgos de gestión y corrupción, acciones de mejora, control de documentos, entre otros ítems que están vinculados en el marco del sistema de gestión de la entidad. Lo anterior cumple con lo programado, teniendo un 100% de cumplimiento.</t>
  </si>
  <si>
    <t>Elaborar el informe de implementación de la ETIS en la Subdirección Local Bosa</t>
  </si>
  <si>
    <t>Informes de implementación de la ETIS elaborados  Bosa</t>
  </si>
  <si>
    <t>Se realiza informe semestral de actividades de implementación de la ETIS en la dependencia SLIS Bosa. Por lo anterior se logra un cumplimiento del 100% para el periodo</t>
  </si>
  <si>
    <t xml:space="preserve">Se realiza informe semestral de actividades de implementación de la Estrategia territorial Integral Social - ETIS - en la dependencia SLIS Bosa. Por lo anterior, se logra un cumplimiento del 100% para el período. </t>
  </si>
  <si>
    <t>Elaborar el informe de actividades de implementación  del sistema de gestión en la dependencia Slis Chapinero</t>
  </si>
  <si>
    <t>Informes de implementación del sistema de gestión elaborados Chapinero</t>
  </si>
  <si>
    <t>Se realiza informe semestral de actividades de implementación del sistema de gestión en la dependencia SLIS Chapinero. Por lo anterior se logra un cumplimiento del 100% para el periodo</t>
  </si>
  <si>
    <t>Se realiza informe segundo semestre de la vigencia 2023 que da cuenta de las actividades de implementación del sistema de gestión de la subdirección local  de Chapinero. En el informe se detalla la gestión que se realizó con respecto a los riesgos de gestión y corrupción, acciones de mejora, control de documentos, entre otros ítems que están vinculados en el marco del sistema de gestión de la entidad. Lo anterior cumple con lo programado, teniendo un 100% de cumplimiento.</t>
  </si>
  <si>
    <t>Elaborar el informe de implementación de la ETIS en la Subdirección Local Chapinero</t>
  </si>
  <si>
    <t>Informes de implementación de la ETIS elaborados  Chapinero</t>
  </si>
  <si>
    <t>Se realiza informe semestral de actividades de implementación de la ETIS en la dependencia SLIS Chapinero. Por lo anterior se logra un cumplimiento del 100% para el periodo</t>
  </si>
  <si>
    <t xml:space="preserve">Se realiza informe semestral de actividades de implementación de la Estrategia territorial Integral Social - ETIS - en la dependencia SLIS Chapinero. Por lo anterior, se logra un cumplimiento del 100% para el período. </t>
  </si>
  <si>
    <t>Elaborar el informe de actividades de implementación  del sistema de gestión en la dependencia Slis Ciudad Bolívar</t>
  </si>
  <si>
    <t>Informes de implementación del sistema de gestión elaborados Ciudad Bolívar</t>
  </si>
  <si>
    <t>Se realiza informe semestral de actividades de implementación del sistema de gestión en la dependencia SLIS Ciudad Bolívar. Por lo anterior se logra un cumplimiento del 100% para el periodo</t>
  </si>
  <si>
    <t>Se realiza informe segundo semestre de la vigencia 2023 que da cuenta de las actividades de implementación del sistema de gestión de la subdirección local de Ciudad Bolívar. En el informe se detalla la gestión que se realizó con respecto a los riesgos de gestión y corrupción, acciones de mejora, control de documentos, entre otros ítems que están vinculados en el marco del sistema de gestión de la entidad. Lo anterior cumple con lo programado, teniendo un 100% de cumplimiento.</t>
  </si>
  <si>
    <t>Elaborar el informe de implementación de la ETIS en la Subdirección Local Ciudad Bolívar</t>
  </si>
  <si>
    <t>Informes de implementación de la ETIS elaborados  Ciudad Bolívar</t>
  </si>
  <si>
    <t>Se realiza informe semestral de actividades de implementación de la ETIS en la dependencia SLIS Ciudad Bolívar. Por lo anterior se logra un cumplimiento del 100% para el periodo</t>
  </si>
  <si>
    <t>Desde la revisión de la segunda línea se verifica que los documentos aportados cumplan con los siguientes criterios, de acuerdo con su programación respectiva:
Entregable respecto a la evidencia programada: parcialmente
Firmas: N/A
Periodo de reporte de la evidencia: cumple
Indicador: 
24/07/2023: Se recomienda cargar nuevamente la evidencia dado que no permite su visualización de manera correcta. 
09/08/2023, la dependencia atiende la recomendacion, por lo tanto no se geeneran mas recomendaciones.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</si>
  <si>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 xml:space="preserve">Se realiza informe semestral de actividades de implementación de la Estrategia territorial Integral Social - ETIS - en la dependencia SLIS Ciudad Bolívar. Por lo anterior, se logra un cumplimiento del 100% para el período. </t>
  </si>
  <si>
    <t>Elaborar el informe de actividades de implementación  del sistema de gestión en la dependencia Slis Engativá</t>
  </si>
  <si>
    <t>Informes de implementación del sistema de gestión elaborados Engativá</t>
  </si>
  <si>
    <t>Se realiza informe semestral de actividades de implementación del sistema de gestión en la dependencia SLIS Engativá. Por lo anterior se logra un cumplimiento del 100% para el periodo</t>
  </si>
  <si>
    <t>Se realiza informe segundo semestre de la vigencia 2023 que da cuenta de las actividades de implementación del sistema de gestión de la subdirección local de  Engativá. En el informe se detalla la gestión que se realizó con respecto a los riesgos de gestión y corrupción, acciones de mejora, control de documentos, entre otros ítems que están vinculados en el marco del sistema de gestión de la entidad. Lo anterior cumple con lo programado, teniendo un 100% de cumplimiento.</t>
  </si>
  <si>
    <t>Elaborar el informe de implementación de la ETIS en la Subdirección Local Engativá</t>
  </si>
  <si>
    <t>Informes de implementación de la ETIS elaborados Engativá</t>
  </si>
  <si>
    <t>Se realiza informe semestral de actividades de implementación de la ETIS en la dependencia SLIS Engativá. Por lo anterior se logra un cumplimiento del 100% para el periodo</t>
  </si>
  <si>
    <t xml:space="preserve">Se realiza informe semestral de actividades de implementación de la Estrategia territorial Integral Social - ETIS - en la dependencia SLIS Engativá. Por lo anterior, se logra un cumplimiento del 100% para el período. </t>
  </si>
  <si>
    <t>Elaborar el informe de actividades de implementación  del sistema de gestión en la dependencia Slis Fontibón</t>
  </si>
  <si>
    <t>Informes de implementación del sistema de gestión elaborados Fontibón</t>
  </si>
  <si>
    <t>Se realiza informe semestral de actividades de implementación del sistema de gestión en la dependencia Fontibón. Por lo anterior se logra un cumplimiento del 100% para el periodo</t>
  </si>
  <si>
    <t>Se realiza informe segundo semestre de la vigencia 2023 que da cuenta de las actividades de implementación del sistema de gestión de la subdirección local de Fontibón. En el informe se detalla la gestión que se realizó con respecto a los riesgos de gestión y corrupción, acciones de mejora, control de documentos, entre otros ítems que están vinculados en el marco del sistema de gestión de la entidad. Lo anterior cumple con lo programado, teniendo un 100% de cumplimiento.</t>
  </si>
  <si>
    <t>Elaborar el informe de implementación de la ETIS en la Subdirección Local Fontibón</t>
  </si>
  <si>
    <t>Informes de implementación de la ETIS elaborados Fontibón</t>
  </si>
  <si>
    <t>Se realiza informe semestral de actividades de implementación de la ETIS en la dependencia SLIS Fontibón. Por lo anterior se logra un cumplimiento del 100% para el periodo</t>
  </si>
  <si>
    <t xml:space="preserve">Se realiza informe semestral de actividades de implementación de la Estrategia territorial Integral Social - ETIS - en la dependencia SLIS Fontibón. Por lo anterior, se logra un cumplimiento del 100% para el período. </t>
  </si>
  <si>
    <t>Elaborar el informe de implementación de la ETIS en la Subdirección Local Kennedy</t>
  </si>
  <si>
    <t>Informes de implementación de la ETIS elaborados Kennedy</t>
  </si>
  <si>
    <t>Se realiza informe semestral de actividades de implementación del sistema de gestión en la dependencia SLIS Kennedy. Por lo anterior se logra un cumplimiento del 100% para el periodo</t>
  </si>
  <si>
    <t>Se realiza informe segundo semestre de la vigencia 2023 que da cuenta de las actividades de implementación del sistema de gestión de la subdirección local de Kennedy En el informe se detalla la gestión que se realizó con respecto a los riesgos de gestión y corrupción, acciones de mejora, control de documentos, entre otros ítems que están vinculados en el marco del sistema de gestión de la entidad. Lo anterior cumple con lo programado, teniendo un 100% de cumplimiento.</t>
  </si>
  <si>
    <t>Elaborar el informe de actividades de implementación  del sistema de gestión en la dependencia Slis Kennedy</t>
  </si>
  <si>
    <t>Informes de implementación del sistema de gestión elaborados Kennedy</t>
  </si>
  <si>
    <t>Se realiza informe semestral de actividades de implementación de la ETIS en la dependencia SLIS Kennedy. Por lo anterior se logra un cumplimiento del 100% para el periodo</t>
  </si>
  <si>
    <t>Desde la revisión de la segunda línea se verifica que los documentos aportados cumplan con los siguientes criterios, de acuerdo con su programación respectiva:
Entregable respecto a la evidencia programada: parcialmente
Firmas: N/A
Periodo de reporte de la evidencia: cumple
Indicador: 
24/07/2023: Se recomienda cargar nuevamente la evidencia dado que no permite su visualización de manera correcta. 
01/08/2023 la Dependencia atiende la recomendacion, por lo tanto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</si>
  <si>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 xml:space="preserve">Se realiza informe semestral de actividades de implementación de la Estrategia territorial Integral Social - ETIS - en la dependencia SLIS Kennedy. Por lo anterior, se logra un cumplimiento del 100% para el período. </t>
  </si>
  <si>
    <t>Elaborar el informe de actividades de implementación  del sistema de gestión en la dependencia Slis Los Mártires</t>
  </si>
  <si>
    <t>Informes de implementación del sistema de gestión elaborados Los mártires</t>
  </si>
  <si>
    <t>Se realiza informe semestral de actividades de implementación del sistema de gestión en la dependencia SLIS Los Mártires. Por lo anterior se logra un cumplimiento del 100% para el periodo</t>
  </si>
  <si>
    <t>Se realiza informe segundo semestre de la vigencia 2023 que da cuenta de las actividades de implementación del sistema de gestión de la subdirección local de Los Mártires. En el informe se detalla la gestión que se realizó con respecto a los riesgos de gestión y corrupción, acciones de mejora, control de documentos, entre otros ítems que están vinculados en el marco del sistema de gestión de la entidad. Lo anterior cumple con lo programado, teniendo un 100% de cumplimiento.</t>
  </si>
  <si>
    <t>Elaborar el informe de implementación de la ETIS en la Subdirección Local Los Mártires</t>
  </si>
  <si>
    <t>Informes de implementación de la ETIS elaborados Los Mártires</t>
  </si>
  <si>
    <t>Se realiza informe semestral de actividades de implementación de la ETIS en la dependencia SLIS Los Mártires. Por lo anterior se logra un cumplimiento del 100% para el periodo</t>
  </si>
  <si>
    <t xml:space="preserve">Se realiza informe semestral de actividades de implementación de la Estrategia territorial Integral Social - ETIS - en la dependencia SLIS Los Mártires. Por lo anterior, se logra un cumplimiento del 100% para el período. </t>
  </si>
  <si>
    <t>Elaborar el informe de actividades de implementación  del sistema de gestión en la dependencia Slis Puente Aranda - Antonio Nariño</t>
  </si>
  <si>
    <t>Informes de implementación del sistema de gestión elaborados Puente Aranda - Antonio Nariño</t>
  </si>
  <si>
    <t>Se realiza informe semestral de actividades de implementación del sistema de gestión en la dependencia SLIS Puente Aranda - Antonio Nariño. Por lo anterior se logra un cumplimiento del 100% para el periodo</t>
  </si>
  <si>
    <t>Se realiza informe segundo semestre de la vigencia 2023 que da cuenta de las actividades de implementación del sistema de gestión de la subdirección local de Puente Aranda - Antonio Nariño. En el informe se detalla la gestión que se realizó con respecto a los riesgos de gestión y corrupción, acciones de mejora, control de documentos, entre otros ítems que están vinculados en el marco del sistema de gestión de la entidad. Lo anterior cumple con lo programado, teniendo un 100% de cumplimiento.</t>
  </si>
  <si>
    <t>Elaborar el informe de implementación de la ETIS en la Subdirección Local Puente Aranda - Antonio Nariño</t>
  </si>
  <si>
    <t>Informes de implementación de la ETIS elaborados Puente Aranda - Antonio Nariño</t>
  </si>
  <si>
    <t>Se realiza informe semestral de actividades de implementación de la ETIS en la dependencia SLIS Puente Aranda - Antonio Nariño. Por lo anterior se logra un cumplimiento del 100% para el periodo</t>
  </si>
  <si>
    <t xml:space="preserve">Se realiza informe semestral de actividades de implementación de la Estrategia territorial Integral Social - ETIS - en la dependencia SLIS Puente Aranda - Antonio Nariño. Por lo anterior, se logra un cumplimiento del 100% para el período. </t>
  </si>
  <si>
    <t>Elaborar el informe de actividades de implementación  del sistema de gestión en la dependencia Slis Rafael Uribe Uribe</t>
  </si>
  <si>
    <t>Informes de implementación del sistema de gestión elaborados Rafael Uribe Uribe</t>
  </si>
  <si>
    <t>Se realiza informe semestral de actividades de implementación del sistema de gestión en la dependencia SLIS Rafael Uribe Uribe. Por lo anterior se logra un cumplimiento del 100% para el periodo</t>
  </si>
  <si>
    <t>Se realiza informe segundo semestre de la vigencia 2023 que da cuenta de las actividades de implementación del sistema de gestión de la subdirección local de Rafael Uribe Uribe. En el informe se detalla la gestión que se realizó con respecto a los riesgos de gestión y corrupción, acciones de mejora, control de documentos, entre otros ítems que están vinculados en el marco del sistema de gestión de la entidad. Lo anterior cumple con lo programado, teniendo un 100% de cumplimiento.</t>
  </si>
  <si>
    <t>Elaborar el informe de implementación de la ETIS en la Subdirección Local Rafael Uribe Uribe</t>
  </si>
  <si>
    <t>Informes de implementación de la ETIS elaborados Rafael Uribe Uribe</t>
  </si>
  <si>
    <t>Se realiza informe semestral de actividades de implementación de la ETIS en la dependencia SLIS Rafael Uribe Uribe. Por lo anterior se logra un cumplimiento del 100% para el periodo</t>
  </si>
  <si>
    <t xml:space="preserve">Se realiza informe semestral de actividades de implementación de la Estrategia territorial Integral Social - ETIS - en la dependencia SLIS Rafael Uribe Uribe. Por lo anterior, se logra un cumplimiento del 100% para el período. </t>
  </si>
  <si>
    <t>Elaborar el informe de actividades de implementación  del sistema de gestión en la dependencia Slis San Cristóbal</t>
  </si>
  <si>
    <t>Informes de implementación del sistema de gestión elaborados San Cristóbal</t>
  </si>
  <si>
    <t>Se realiza informe semestral de actividades de implementación del sistema de gestión en la dependencia SLIS San Cristóbal. Por lo anterior se logra un cumplimiento del 100% para el periodo</t>
  </si>
  <si>
    <t>Se realiza informe segundo semestre de la vigencia 2023 que da cuenta de las actividades de implementación del sistema de gestión de la subdirección local de San Cristóbal. En el informe se detalla la gestión que se realizó con respecto a los riesgos de gestión y corrupción, acciones de mejora, control de documentos, entre otros ítems que están vinculados en el marco del sistema de gestión de la entidad. Lo anterior cumple con lo programado, teniendo un 100% de cumplimiento.</t>
  </si>
  <si>
    <t>Elaborar el informe de implementación de la ETIS en la Subdirección Local San Cristóbal</t>
  </si>
  <si>
    <t>Informes de implementación de la ETIS elaborados San Cristóbal</t>
  </si>
  <si>
    <t>Se realiza informe semestral de actividades de implementación de la ETIS en la dependencia SLIS San Cristóbal. Por lo anterior se logra un cumplimiento del 100% para el periodo</t>
  </si>
  <si>
    <t xml:space="preserve">Se realiza informe semestral de actividades de implementación de la Estrategia territorial Integral Social - ETIS - en la dependencia SLIS San Cristóbal. Por lo anterior, se logra un cumplimiento del 100% para el período. </t>
  </si>
  <si>
    <t>Elaborar el informe de actividades de implementación  del sistema de gestión en la dependencia Slis Santa Fe - Candelaria</t>
  </si>
  <si>
    <t>Informes de implementación del sistema de gestión elaborados Santa Fe - Candelaria</t>
  </si>
  <si>
    <t>Se realiza informe semestral de actividades de implementación del sistema de gestión en la dependencia SLIS Santa Fe - La Candelaria. Por lo anterior se logra un cumplimiento del 100% para el periodo</t>
  </si>
  <si>
    <t>Se realiza informe segundo semestre de la vigencia 2023 que da cuenta de las actividades de implementación del sistema de gestión de la subdirección local de Santa Fe - La Candelaria. En el informe se detalla la gestión que se realizó con respecto a los riesgos de gestión y corrupción, acciones de mejora, control de documentos, entre otros ítems que están vinculados en el marco del sistema de gestión de la entidad. Lo anterior cumple con lo programado, teniendo un 100% de cumplimiento.</t>
  </si>
  <si>
    <t>Elaborar el informe de implementación de la ETIS en la Subdirección Local Santa Fe - Candelaria</t>
  </si>
  <si>
    <t>Informes de implementación de la ETIS elaborados Santa Fe - Candelaria</t>
  </si>
  <si>
    <t>Se realiza informe semestral de actividades de implementación de la ETIS en la dependencia SLIS Santa Fe - La Candelaria. Por lo anterior se logra un cumplimiento del 100% para el periodo</t>
  </si>
  <si>
    <t xml:space="preserve">Se realiza informe semestral de actividades de implementación de la Estrategia territorial Integral Social - ETIS - en la dependencia SLIS Santa Fe - La Candelaria. Por lo anterior, se logra un cumplimiento del 100% para el período. </t>
  </si>
  <si>
    <t>Elaborar el informe de actividades de implementación  del sistema de gestión en la dependencia Slis Suba</t>
  </si>
  <si>
    <t>Informes de implementación del sistema de gestión elaborados Suba</t>
  </si>
  <si>
    <t>Se realiza informe semestral de actividades de implementación del sistema de gestión en la dependencia SLIS Suba.Por lo anterior se logra un cumplimiento del 100% para el periodo</t>
  </si>
  <si>
    <t>Se realiza informe segundo semestre de la vigencia 2023 que da cuenta de las actividades de implementación del sistema de gestión de la subdirección local de Suba. En el informe se detalla la gestión que se realizó con respecto a los riesgos de gestión y corrupción, acciones de mejora, control de documentos, entre otros ítems que están vinculados en el marco del sistema de gestión de la entidad. Lo anterior cumple con lo programado, teniendo un 100% de cumplimiento.</t>
  </si>
  <si>
    <t>Elaborar el informe de implementación de la ETIS en la Subdirección Local Suba</t>
  </si>
  <si>
    <t>Informes de implementación de la ETIS elaborados Suba</t>
  </si>
  <si>
    <t>Se realiza informe semestral de actividades de implementación de la ETIS en la dependencia SLIS Suba. Por lo anterior se logra un cumplimiento del 100% para el periodo</t>
  </si>
  <si>
    <t xml:space="preserve">Se realiza informe semestral de actividades de implementación de la Estrategia territorial Integral Social - ETIS - en la dependencia SLIS Suba. Por lo anterior, se logra un cumplimiento del 100% para el período. </t>
  </si>
  <si>
    <t>Elaborar el informe de actividades de implementación  del sistema de gestión en la dependencia Slis Tunjuelito</t>
  </si>
  <si>
    <t>Informes de implementación del sistema de gestión elaborados Tunjuelito</t>
  </si>
  <si>
    <t>Se realiza informe semestral de actividades de implementación del sistema de gestión en la dependencia SLIS Tunjuelito. Por lo anterior se logra un cumplimiento del 100% para el periodo</t>
  </si>
  <si>
    <t>Se realiza informe segundo semestre de la vigencia 2023 que da cuenta de las actividades de implementación del sistema de gestión de la subdirección local de Tunjuelito. En el informe se detalla la gestión que se realizó con respecto a los riesgos de gestión y corrupción, acciones de mejora, control de documentos, entre otros ítems que están vinculados en el marco del sistema de gestión de la entidad. Lo anterior cumple con lo programado, teniendo un 100% de cumplimiento.</t>
  </si>
  <si>
    <t>Elaborar el informe de implementación de la ETIS en la Subdirección Local Tunjuelito</t>
  </si>
  <si>
    <t>Informes de implementación de la ETIS elaborados Tunjuelito</t>
  </si>
  <si>
    <t>Se realiza informe semestral de actividades de implementación de la ETIS en la dependencia SLIS Tunjuelito. Por lo anterior se logra un cumplimiento del 100% para el periodo</t>
  </si>
  <si>
    <t xml:space="preserve">Se realiza informe semestral de actividades de implementación de la Estrategia territorial Integral Social - ETIS - en la dependencia SLIS Tunjuelito. Por lo anterior, se logra un cumplimiento del 100% para el período. </t>
  </si>
  <si>
    <t>Elaborar el informe de actividades de implementación  del sistema de gestión en la dependencia Slis Usaquén</t>
  </si>
  <si>
    <t>Informes de implementación del sistema de gestión elaborados Usaquén</t>
  </si>
  <si>
    <t>Se realiza informe semestral de actividades de implementación del sistema de gestión en la dependencia SLIS Usaquén. Por lo anterior se logra un cumplimiento del 100% para el periodo</t>
  </si>
  <si>
    <t>Se realiza informe segundo semestre de la vigencia 2023 que da cuenta de las actividades de implementación del sistema de gestión de la subdirección local de Usaquén. En el informe se detalla la gestión que se realizó con respecto a los riesgos de gestión y corrupción, acciones de mejora, control de documentos, entre otros ítems que están vinculados en el marco del sistema de gestión de la entidad. Lo anterior cumple con lo programado, teniendo un 100% de cumplimiento.</t>
  </si>
  <si>
    <t>Elaborar el informe de implementación de la ETIS en la Subdirección Local Usaquén</t>
  </si>
  <si>
    <t>Informes de implementación de la ETIS elaborados Usaquén</t>
  </si>
  <si>
    <t>Se realiza informe semestral de actividades de implementación de la ETIS en la dependencia SLIS Usaquén. Por lo anterior se logra un cumplimiento del 100% para el periodo</t>
  </si>
  <si>
    <t>Desde la revisión de la segunda línea se verifica que los documentos aportados cumplan con los siguientes criterios, de acuerdo con su programación respectiva:
Entregable respecto a la evidencia programada: cumple
Firmas: cumple
Periodo de reporte de la evidencia: cumple
Indicador: cumple
24/07/2023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</si>
  <si>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 xml:space="preserve">Se realiza informe semestral de actividades de implementación de la Estrategia territorial Integral Social - ETIS - en la dependencia SLIS Usaquén. Por lo anterior, se logra un cumplimiento del 100% para el período. </t>
  </si>
  <si>
    <t>Elaborar el informe de actividades de implementación  del sistema de gestión en la dependencia Slis Usme - Sumapaz</t>
  </si>
  <si>
    <t>Informes de implementación del sistema de gestión elaborados Usme - Sumapaz</t>
  </si>
  <si>
    <t>Se realiza informe semestral de actividades de implementación del sistema de gestión en la dependencia SLIS Usme - Sumapaz. Por lo anterior se logra un cumplimiento del 100% para el periodo</t>
  </si>
  <si>
    <t>Se realiza informe segundo semestre de la vigencia 2023 que da cuenta de las actividades de implementación del sistema de gestión de la subdirección local de Usme - Sumapaz. En el informe se detalla la gestión que se realizó con respecto a los riesgos de gestión y corrupción, acciones de mejora, control de documentos, entre otros ítems que están vinculados en el marco del sistema de gestión de la entidad. Lo anterior cumple con lo programado, teniendo un 100% de cumplimiento.</t>
  </si>
  <si>
    <t>Elaborar el informe de implementación de la ETIS en la Subdirección Local Usme - Sumapaz</t>
  </si>
  <si>
    <t>Informes de implementación de la ETIS elaborados Usme - Sumapaz</t>
  </si>
  <si>
    <t>Se realiza informe semestral de actividades de implementación de la ETIS en la dependencia SLIS Usme - Sumapaz. Por lo anterior se logra un cumplimiento del 100% para el periodo</t>
  </si>
  <si>
    <t xml:space="preserve">Se realiza informe semestral de actividades de implementación de la Estrategia territorial Integral Social - ETIS - en la dependencia SLIS Usme - Sumapaz. Por lo anterior, se logra un cumplimiento del 100% para el período. </t>
  </si>
  <si>
    <t>Desde la revisión de la segunda línea se verifica que los documentos aportados cumplan con los siguientes criterios, de acuerdo con su programación respectiva:
Entregable respecto a la evidencia programada:  cumple
Firmas: Cumple
Periodo de reporte de la evidencia: cumple
Indicador: cumple
15/01/2024: Se recomienda trazabilidad de firmas de quien elabora y revisa el informe. 16/01/2024 La dependencia atendió la recomendación.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</si>
  <si>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35.Garantizar la eficiencia y la eficacia  ambiental, logística, operativa y de gestión documental de la entidad, para la  oportuna prestación de los servicios  sociales incluyendo componentes que demanden la reformulación de los programas.</t>
  </si>
  <si>
    <t>Actualizar y socializar los lineamientos del proceso de gestión documental; formalización de transferencias documentales a partir de los traslados realizados en años anteriores por las diferentes areas de la entidad al archivo central y la gestión para la adquisición de insumos de archivo y espacios para la conservación del acervo documental de la entidad.</t>
  </si>
  <si>
    <t>Informes de avance de los objetivos 3,4,11 y 13 del PINAR en periodos trimestrales, relacionados con: Avances en el inventario documental en archivo central; socializaciones realizadas de lineamientos actualizados del proceso de gestión documental en  mesas operativas y visitas de seguimiento a las areas que hacen parte de la estructura organica de la entidad; Formalización de Transferencias documentales que se encuentran pendientes de formalizar en el archivo central y la gestion para la entrega de insumos de archivo y bioseguridad y optimización de espacion para custodia de archivo</t>
  </si>
  <si>
    <t>No. de informes de avance</t>
  </si>
  <si>
    <t>Informe Trimestral</t>
  </si>
  <si>
    <t>Para el primer trimestre de enero a marzo de 2023, se ha generado un informe general que da cuenta del cumplimiento de las actividades definidas para cada uno de los objetivos 3,4,11 y 13 establecidos en el Plan Institucional de Archivos PINAR.</t>
  </si>
  <si>
    <t>Durante el segundo trimestre entre abril a junio de 2023, se elaboró el segundo informe que da cuenta de los avancs en las actividades relacionadas con el cumplimiento de los objetivos 3,4,11 y13 del Plan Institucional de Archivos Pinar, puntualmente relacionados con el inventario documental, la recepción de transferencias documentales, la actualización y socialización de lineamientos de gestión documental y solicitud de recursos para el proceso que permita adquirir los insumos de archivo.</t>
  </si>
  <si>
    <t xml:space="preserve">Durante el tercer trimestre de 2023 comprendido entre julio y septiembre de la misma vigencia, se realizó el tercer informe que da cuenta de las actividades desarrolladas por el proceso de gestión documental, para avanzar con los objetivos Nos. 3,4,11 y 13 establecidos en el Plan Institucional de Archivos PINAR. Relacionados con avance en el levantamiento del inventario en el archivo central, el cumplimiento al plan de transferencias documentales primarias, la socialización de lineamientos, y el compromiso de la entidad para adquirir insumos de archivo. </t>
  </si>
  <si>
    <t>Durante el cuarto trimestre de 2023 comprendido entre octubre a diciembre de la misma vigencia, se realizó el cuarto informe que da cuenta de las actividades desarrolladas por el proceso de gestión documental, para avanzar con los objetivos Nos. 3,4,11 y 13 establecidos en el Plan Institucional de Archivos PINAR. Relacionados con avance en el levantamiento del inventario en el archivo central, el cumplimiento al plan de transferencias documentales primarias, la socialización de lineamientos, y el compromiso de la entidad para adquirir insumos de archivo.</t>
  </si>
  <si>
    <t>7749 - Fortalecimiento de la gestión institucional y desarrollo integral del talento humano en Bogotá</t>
  </si>
  <si>
    <t>Elaborar el informe de avance de los programas del Plan de Conservación Documental</t>
  </si>
  <si>
    <t xml:space="preserve">Informes de avance en la implementación del programa de almacenamiento y realmacenamiento del acervo documental custodiado en el archivo central y el programa de monitoreo y control de condiciones ambientales en los archivos de la SDIS. </t>
  </si>
  <si>
    <t>No. de Informes de avance de las actividades implementadas de los dos programas de conservación documental</t>
  </si>
  <si>
    <t>Para el primer trimestre de enero a marzo de 2023, se ha generado un informe general que da cuenta del cumplimiento a la implementación de los programas del Sistema Integrado de Conservación relacionados con: implementación del programa de almacenamiento y realmacenamiento del acervo documental custodiado en el archivo central y el programa de monitoreo y control de condiciones ambientales en los archivos de la SDIS</t>
  </si>
  <si>
    <t>Durante el segudo semestre de 2023, de abril a junio se elaboró el segundo informe que da cuenta de los avances en la implementación de los programas del sistema inregrado de conservación,  en el cual se agrego los avances en otros dos programas a saber, programa de capacitación,  programa de saneamiento ambiental.</t>
  </si>
  <si>
    <t>Durante el tercer trimestre de 2023, se elaboró el tercer informe que da cuenta del avance en la implementación de los programas del Sistema Integrado de Conservación, mencionando los avances para cada uno de ellos, particularmente en lo relacionado con los programas de: monitoreo y control, saneamiento ambiental, almacenamiento y realmacenamiento, capacitación.</t>
  </si>
  <si>
    <t>Durante el cuarto trimestre de 2023, se elaboró el cuarto informe que da cuenta del avance en la implementación de los programas del Sistema Integrado de Conservación, mencionando los avances para cada uno de ellos, particularmente en lo relacionado con los programas de: monitoreo y control, saneamiento ambiental, almacenamiento y realmacenamiento, capacitación.</t>
  </si>
  <si>
    <t>Realizar el seguimiento y gestión de requerimientos derivados de las alertas tempranas recibidas en los servicios logísticos (Vigilancia, manipulación de alimentos,  aseo y cafetería, papelería-fotocopiado y transportes)</t>
  </si>
  <si>
    <t>Diligenciamiento de los formatos de seguimiento y gestión en los servicios logísticos (Vigilancia, manipulación de alimentos,  aseo y cafetería, papelería-fotocopiadoy transportes) con la información obtenida de la atención oportuna de requerimientos recibidos de las unidades operativas y administrativas de la SDIS.</t>
  </si>
  <si>
    <t>(Número de formatos de seguimientos y gestión diligenciados en el periodo / visitas de seguimientos programados para el periodo)*100</t>
  </si>
  <si>
    <t>Formatos de seguimiento y gestión diligenciados en el periodo</t>
  </si>
  <si>
    <t>Durante el primer trimestre del 2023 fueron diligenciados los formatos de seguimiento de la gestión, realizada para dicho periodo.</t>
  </si>
  <si>
    <t>Desde la revisión de la segunda línea se verifica que los documentos aportados cumplan con los siguientes criterios, de acuerdo con su programación respectiva:
Entregable respecto a la evidencia programada: No cumple
Firmas: No cumple
Periodo de reporte de la evidencia: cumple
Indicador: No cumple
Recomendación: 19/04/2023 se recomienda revisar el indicador y evidencia programada para el periodo, dado que las evidencias cargadas no corresponden al entregable programado. Adicionalmente, se encuentran carpetas vacías. Finalmente, en el avance cualitativo es necesario describir las actividades realizadas para el cumplimiento de la programación, o los rezagos presentados para su cumplimiento. Se recomienda tener en cuenta las recomendaciones enviadas en el memorando I2023009000.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</si>
  <si>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Durante el segundo trimestre del 2023 fueron diligenciados los formatos de seguimiento de la gestión, realizada para el periodo en mensiòn.</t>
  </si>
  <si>
    <t xml:space="preserve">Desde la revisión de la segunda línea se verifica que los documentos aportados cumplan con los siguientes criterios, de acuerdo con su programación respectiva:
Entregable respecto a la evidencia programada: cumple
Firmas: cumple
Periodo de reporte de la evidencia: cumple
Indicador: cumple
21/07/2023 En esta actividad no presenta la información en formatos de acuerdo a lo registrado en la programación. 
25/07/2023 el area encargada atiende la recomendacion, por lo tanto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
</t>
  </si>
  <si>
    <t>Durante el tercer trimestre del 2023 fueron diligenciados los formatos de seguimiento de la gestión, realizada para el trimestre en mención.</t>
  </si>
  <si>
    <t xml:space="preserve">Durante el cuarto trimestre, se ejecutaron todos los servicios requeridos por parte de la SDIS referentes a fotocopiado, vigilancia, papelería, transporte, manipulación de alimentos y aseo y cafetería, que permitieron el cumplimiento de la acción, por medio de los formatos de seguimiento de los servicios realizados para este periodo. 
Transporte: octubre 1.375, noviembre 1.526 y diciembre 1.481, para un total de 4.382.
Vigilancia: octubre 597, noviembre 610 y diciembre 641, para un total de 1.848.
Manipulación de alimentos y aseo y cafetería: octubre 2.536, noviembre 2.408 y diciembre 2.082, para un total de 7.026.
Fotocopiado: octubre 70, noviembre 70 y diciembre 70, para un total de 210.
Papelería: octubre 29, noviembre 63 y diciembre 67, para un total de 159.
Por lo anterior y de acuerdo con el cálculo del indicador, se logra un cumplimiento del 100% para este periodo.
</t>
  </si>
  <si>
    <t xml:space="preserve">Desde la revisión de la segunda línea se verifica que los documentos aportados cumplan con los siguientes criterios, de acuerdo con su programación respectiva:
Entregable respecto a la evidencia programada:  cumple
Firmas: Cumple
Periodo de reporte de la evidencia: cumple
Indicador: cumple
15/01/2024: Se recomienda describir las actividades realizadas en el marco de la acción y evidencias formuladas, número de visitas realizadas en el trimestre para efectos del cálculo del indicador y señalar que con estas actividades se da cumplimiento al 100% de la programación para el periodo. Lo anterior para efectos del cálculo del indicador. 16/01/2024 La dependencia ajustó el avance cualitativo.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
</t>
  </si>
  <si>
    <t>Realizar el seguimiento y gestión de requerimientos derivados de las alertas tempranas recibidas en los servicios logísticos de mantenimiento de bienes muebles a traves de la herramienta dispuesta para realizar dichas solicitudes</t>
  </si>
  <si>
    <t>Informe de seguimiento y gestión de requerimientos derivados de las alertas tempranas recibidas en los servicios logísticos de mantenimiento de bienes muebles a traves de la herramienta dispuesta para realizar dichas solicitudes</t>
  </si>
  <si>
    <t>No. de informes de seguimiento y gestión de requerimientos derivados de las alertas tempranas recibidas en los servicios logísticos de mantenimiento de bienes muebles a traves de la herramienta dispuesta para realizar dichas solicitudes</t>
  </si>
  <si>
    <t xml:space="preserve">Un informe trimestral  </t>
  </si>
  <si>
    <t>Para el primer trimestre del 2023, se ha generado un informe general que da cuenta del seguimiento y gestión de los requerimientos, derivados de las alertas tempranas, recibidas en los servicios logísticos de mantenimiento de bienes y muebles.</t>
  </si>
  <si>
    <t>Para el segundo trimestre del 2023, se ha generado un informe general que da cuenta del seguimiento y gestión de los requerimientos, derivados de las alertas tempranas, recibidas en los servicios logísticos de mantenimiento de bienes y muebles.</t>
  </si>
  <si>
    <t>Para el tercer trimestre del 2023, se ha generado un informe general por cada mes (Julio, agosto y septiembre) que da cuenta del seguimiento y gestión de los requerimientos, derivados de las alertas tempranas, recibidas en los servicios logísticos de mantenimiento de bienes y muebles.</t>
  </si>
  <si>
    <t>Para el cuarto trimestre del 2023, se ha generado un informe general por cada mes (octubre, noviembre y diciembre) que da cuenta del seguimiento y gestión de los requerimientos, derivados de las alertas tempranas, recibidas en los servicios logísticos de mantenimiento de bienes y muebles.</t>
  </si>
  <si>
    <t>Realizar pruebas representativas de inventarios</t>
  </si>
  <si>
    <t>Diligenciamiento del formato de pruebas representativas realizadas</t>
  </si>
  <si>
    <t>Número de unidades operativas con prueba representativa / Número de unidades operativas activas de la SDIS</t>
  </si>
  <si>
    <t>Formatos de pruebas representativas realizadas</t>
  </si>
  <si>
    <t>Durante el primer trimestre del 2023 fueron realizadas las pruebas representativas correspondientes a lo establecido en la normativiad vigente, obteniendo como resultado 1896 solicitudes en total, cumpliendo el 100%.</t>
  </si>
  <si>
    <t>Desde la revisión de la segunda línea se verifica que los documentos aportados cumplan con los siguientes criterios, de acuerdo con su programación respectiva:
Entregable respecto a la evidencia programada: cumple
Firmas: N/A
Periodo de reporte de la evidencia: cumple
Indicador: parcialmente
Recomendación: 19/04/2023 se recomienda registrar en el avance cualitativo, el total de pruebas programadas para calcular el indicador de acuerdo con lo ejecutado.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</si>
  <si>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Durante el segundo trimestre del 2023 fueron realizadas las pruebas representativas correspondientes a lo establecido en la normativiad vigente, obteniendo como resultado  233 pruebas representativas y 15940 bienes en total, cumpliendo el 100%.</t>
  </si>
  <si>
    <t xml:space="preserve">De conformidad con la circular 26 de 2023 por medio de la cual se realiza la toma física de la SDIS a partir del 14 de agosto de 2023, todos los servidores de la entidad se encuentran en la verificación de los bienes de inventario. Por tal motivo no se estarán realizando mas pruebas representativas por esta vigencia.
De acuerdo con lo anterior, el número de pruebas representativas por trimestre es el siguiente:
- Primer Trimestre: 90
- Segundo Trimestre: 233
- Tercer Trimestre: 33
Para un total de 356 pruebas representativas con una identificación de 23.830 bienes de inventario en las Subdirecciones Locales y Subdirecciones Técnicas por parte de los referentes de Nivel Central y los Gestores Locales de Inventario, no obstante, teniendo que la toma Física cumple con el mismo propósito de esta actividad de control, se entiende que estas pruebas representativas se surten en un 100%. </t>
  </si>
  <si>
    <r>
      <rPr>
        <sz val="9"/>
        <color rgb="FF000000"/>
        <rFont val="Arial"/>
        <family val="2"/>
      </rPr>
      <t xml:space="preserve">"Desde la revisión de la segunda línea se verifica que los documentos aportados cumplan con los siguientes criterios, de acuerdo con su programación respectiva:
Entregable respecto a la evidencia programada: cumple
Firmas: Cumple
Periodo de reporte de la evidencia: </t>
    </r>
    <r>
      <rPr>
        <sz val="9"/>
        <color rgb="FFC00000"/>
        <rFont val="Arial"/>
        <family val="2"/>
      </rPr>
      <t xml:space="preserve">No cumple (PARCIALMENTE, UNA DE LAS PRUEBAS REPRESENTATIVAS DEL MES DE AGOSTO, MARTIRES CENTRO AMAR II,   NO ABRE EL ARCHIVO)
</t>
    </r>
    <r>
      <rPr>
        <sz val="9"/>
        <color rgb="FF000000"/>
        <rFont val="Arial"/>
        <family val="2"/>
      </rPr>
      <t>Indicador: cumple
23/10/2023: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r>
  </si>
  <si>
    <t xml:space="preserve">Durante el cuarto trimestre, teniendo en cuenta la circular 26 de 2023, por parte del equipo de trabajo del grupo de Inventario se adelantó la toma física de la SDIS puesto que esta se realiza cada dos años, la cual permite el cumplimiento de la acción, toda vez que, esta toma física cumple con el mismo propósito de esta actividad de control e incluso es más rigurosa ya que se obtiene el inventario del 100% de la Entidad. Por lo anterior y de acuerdo con el cálculo del indicador, se logra un cumplimiento del 100% para este periodo.
De acuerdo con lo anterior, esta toma física se puede validar en el siguiente enlace 
https://app.powerbi.com/view?r=eyJrIjoiMmM4NGI0NGQtMGJmMi00YzEyLTliNmUtYmRlNjhlNDE5NmE5IiwidCI6ImIzZTMwODA4LWU5YTgtNGYyYS05YmMxLWE3NjBhZTkxMGNmNSIsImMiOjR9&amp;pageName=ReportSection&amp;disablecdnExpiration=1692058090
</t>
  </si>
  <si>
    <t>Desde la revisión de la segunda línea se verifica que los documentos aportados cumplan con los siguientes criterios, de acuerdo con su programación respectiva:
Entregable respecto a la evidencia programada: cumple
Firmas: Cumple
Periodo de reporte de la evidencia: cumple
Indicador: parcialmente
15/01/2024: se recomienda justificar en el avance cualitativo el método para el cálculo del indicador dado el argumento de la toma física respecto a las pruebas representativas. Lo anterior, para efectos del cálculo del indicador programado en la columna R. 17/01/2024 la dependencia ajustó el avance cualitativo.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</si>
  <si>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Elaborar un informe trimestral de implementación y seguimiento al Plan Anual de adquisiciones del proyecto 7745, que garantiza las compras de alimentos para los servicios de la SDIS</t>
  </si>
  <si>
    <t>Informe trimestral de implementación y seguimiento al Plan Anual de adquisiciones del proyecto 7745, que garantiza las compras de alimentos para los servicios de la SDIS</t>
  </si>
  <si>
    <t>Se elaboró el informe trimestral de implementación y seguimiento al Plan Anual de adquisiciones del proyecto de inversión 7745 - compromiso por una alimentación integral en Bogotá, el cual da cuenta del avance en el PAA para garantizar las compras de alimentos requeridas para los servicios sociales de la SDIS.</t>
  </si>
  <si>
    <t>Se elaboró el informe trimestral de implementación y seguimiento al Plan Anual de adquisiciones del proyecto de inversión 7745 - compromiso por una alimentación integral en Bogotá, el cual da cuenta del avance en el PAA para garantizar las compras de alimentos requeridas para los servicios sociales de la SDIS. Al corte del segundo trimestre 2023, se evidencia un avance significativo del 89,9% en la ejecución del presupuesto del proyecto 7745, el cual cobija las compras de alimmentos proyectadas para la vigencia.</t>
  </si>
  <si>
    <t>Se elaboró el informe para el tercer trimestre 2023, de implementación y seguimiento al Plan Anual de adquisiciones del proyecto de inversión 7745 - compromiso por una alimentación integral en Bogotá, el cual da cuenta del avance en el PAA para garantizar las compras de alimentos requeridas para los servicios sociales de la SDIS. Al corte de septiembre 2023, se presenta un avance significativo del 90,1% en la ejecución (CRP) del presupuesto del proyecto 7745 y pagos del 42,8%, lo cual cobija las compras de alimentos proyectadas para la vigencia, así como el talento humano de apoyo a la supervisión, seguimiento y línea técnica requeridos. De acuerdo con el cálculo del indicador, se logra un cumplimiento del 100% para este trimestre.</t>
  </si>
  <si>
    <t>Se elaboró el informe del cuarto trimestre 2023, de implementación y seguimiento al Plan Anual de Adquisiciones del proyecto de inversión 7745 - compromiso por una alimentación integral en Bogotá, el cual da cuenta del avance y cierre del PAA para garantizar las compras de alimentos requeridas para los servicios sociales de la SDIS. Al corte de diciembre 2023, se presenta una excelente ejecución (CRP) del presupuesto del proyecto 7745, llegando al 99,4% de compromisos y pagos del 86,3%, lo cual cobija las compras de alimentos proyectadas para la vigencia, así como el talento humano de apoyo a la supervisión, seguimiento y línea técnica requeridos. De acuerdo con el cálculo del indicador, se logra un cumplimiento del 100% para este trimestre.</t>
  </si>
  <si>
    <t>36. Implementar el 100% del plan de acción de la política pública de gestión  integral del talento humano en la  prestación de los servicios sociales con  énfasis en los componentes de trabajo  decente y digno garantizando las  condiciones de protección y prevención  en materia de seguridad y salud en el  trabajo</t>
  </si>
  <si>
    <t>Publicar la ruta de SECOP Il del Plan Anual de Compras 2023 y respectivas actualizaciones en la página web.</t>
  </si>
  <si>
    <t>Pantallazo de la ruta de SECOP Il del Plan Anual de Compras 2023 publicado</t>
  </si>
  <si>
    <t>N° de pantallazos de secop II de PAA 2023 publicado en la página web de la SDIS</t>
  </si>
  <si>
    <t xml:space="preserve">Pantallazo Link Secop II  en pagina web de la SDIS </t>
  </si>
  <si>
    <t>El plan anual de adquisiciones se carga en la página web de la entidad, en el botón de transparencia 3.1 Plan Anual de Adquisiciones Vigencia 2023.  https://community.secop.gov.co/Public/App/AnnualPurchasingPlanEditPublic/View?id=266618</t>
  </si>
  <si>
    <r>
      <rPr>
        <sz val="9"/>
        <color rgb="FF000000"/>
        <rFont val="Arial"/>
        <family val="2"/>
      </rPr>
      <t>"Desde la revisión de la segunda línea se verifica que los documentos aportados cumplan con los siguientes criterios, de acuerdo con su programación respectiva:
Entregable respecto a la evidencia programada: cumple
Firmas:No aplica
Periodo de reporte de la evidencia: Cumple</t>
    </r>
    <r>
      <rPr>
        <sz val="9"/>
        <color rgb="FFC00000"/>
        <rFont val="Arial"/>
        <family val="2"/>
      </rPr>
      <t xml:space="preserve"> 
</t>
    </r>
    <r>
      <rPr>
        <sz val="9"/>
        <color rgb="FF000000"/>
        <rFont val="Arial"/>
        <family val="2"/>
      </rPr>
      <t>Indicador: cumple
23/10/2023: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r>
  </si>
  <si>
    <t>El plan anual de adquisiciones se carga en la página web de la entidad, en el botón Gestión-Contratación, el cual se encuentra enrutado desde el botón de transparencia 3.1 Plan Anual de Adquisiciones vigente.</t>
  </si>
  <si>
    <t>Desde la revisión de la segunda línea se verifica que los documentos aportados cumplan con los siguientes criterios, de acuerdo con su programación respectiva:
Entregable respecto a la evidencia programada:  cumple
Firmas: N/A
Periodo de reporte de la evidencia: cumple
Indicador: cumple
15/01/2024: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</si>
  <si>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Acompañar técnicamente la retroalimentación y validación de los reportes de seguimiento de los planes de acción de las políticas públicas de competencia de la entidad.</t>
  </si>
  <si>
    <t>Porcentaje de reportes de seguimiento de los planes de acción de las políticas públicas de competencia de la entidad, retroalimentados y validados.</t>
  </si>
  <si>
    <t>(Sumatoria de reportes de seguimiento de los planes de acción de las políticas públicas, retroalimentados / Sumatoria de reportes de seguimiento de los planes de acción de las políticas públicas recibidos)*100</t>
  </si>
  <si>
    <t>Reportes de seguimiento de los planes de acción de las políticas públicas de competencia de la entidad, retroalimentados.</t>
  </si>
  <si>
    <t xml:space="preserve">Durante el primer trimestre de 2023 se realizó retroalimentación a la totalidad de los reportes de seguimiento de los planes de accion de las políticas públicas en las que participa la entidad, con corte a cuarto trimestre 2022: 01.Política Pública de Ruralidad, 02.Política Pública de Servicio a la Ciudadanía, 03.Política Pública de Prevención del Consumo de Sustancias Psicoactivas, 04.Política Pública LGBTI, 05.Política Pública deDerechos Humanos, 06.Política Pública de Transparencia, Integridad y no Tolerancia con la Corrupción, 07.Política Pública de Lucha contra la Trata de Personas, 08.Política Pública de Mujeres y Equidad de Género, 09.Política Pública de Actividades Sexuales Pagadas, 10.Política Pública de Seguridad Alimentaria y Nutricional, 11.Acciones afirmativas para el pueblo gitano, 12.Acciones afirmativas para la comunidad palenquera, 13.Acciones afirmativas para la comunidad raizal, 14.Acciones afirmativas para los pueblos indígenas, 15.Acciones afirmativas para las comunidades negras afrocolombianas.16 Política Pública de Juventud, 17.Política Pública de y para la Adultez, 18.Política Pública de para el Envejecimiento y la Vejez, 19.Política Pública para las Familias, 20.Política Pública para el Fenómeno de Habitabilidad en Calle, 21. Plan de igualdad de oportunidades para la Equidad de Género y 22. matriz de logros de género. Lo anterior permitió el cumplimiento de la acción: Reporte de retroalimentación al seguimiento de los planes de accion de politicas públicas de competencia de la entidad, programados para el periodo. Por lo anterior, y de acuerdo con el cálculo del indicador, se logra un cumplimiento del 100% para este periodo. </t>
  </si>
  <si>
    <r>
      <t xml:space="preserve">Desde la revisión de la segunda línea se verifica que los documentos aportados cumplan con los siguientes criterios, de acuerdo con su programación respectiva:
Entregable respecto a la evidencia programada: cumple
Firmas: N/A
Periodo de reporte de la evidencia: cumple
Indicador: cumple
</t>
    </r>
    <r>
      <rPr>
        <b/>
        <sz val="9"/>
        <color rgb="FF000000"/>
        <rFont val="Arial"/>
        <family val="2"/>
      </rPr>
      <t>Recomendación: 17/04/2023 se recomienda incluir en el avance cualitativo el plan de igualdad de oportunidades para la Equidad de Género y la matriz de logros de género. 17/04/2023 la dependencia atendió la recomendación.</t>
    </r>
    <r>
      <rPr>
        <sz val="9"/>
        <color rgb="FF000000"/>
        <rFont val="Arial"/>
        <family val="2"/>
      </rPr>
      <t xml:space="preserve">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r>
  </si>
  <si>
    <t>Durante el segundo trimestre, se recibió solicitud y se realizó seguimiento a los siguientes planes de acción de políticas públicas en lo correspondiente al primer trimestre de 2023: 01.Política Pública de Servicio a la Ciudadanía, 02.Política Pública LGBTI, 03.Política Pública de Derechos Humanos, 04.Política Pública de Transparencia, Integridad y no Tolerancia con la Corrupción, 05.Política Pública de Lucha contra la Trata de Personas, 06.Política Pública de Mujeres y Equidad de Género, 07.Política Pública de Actividades Sexuales Pagadas, 08.Política Pública de Seguridad Alimentaria y Nutricional, 09.Política Pública de Deporte, Recreación, Actividad Física, Parques y Escenario, 10.Política Pública de Gestión Integral de Hábitat, 11.Política Pública del Espacio Público, 12.Política Pública de Educación, 13.Acciones afirmativas para el pueblo gitano, 14.Acciones afirmativas para la comunidad palenquera, 15.Acciones afirmativas para la comunidad raizal, 16.Acciones afirmativas para los pueblos indígenas, 17.Acciones afirmativas para las comunidades negras afrocolombianas. 
Así como a los instrumentos de la Secretaría de la Mujer: 18. Logros transversales de género.
También se brindó apoyo a las áreas de la entidad que son líderes de política pública, para dar respuesta a la solicitud del reporte de seguimiento del primer trimestre de 2023 frente a los indicadores de producto y resultado de las políticas públicas propias de la entidad: 19 Política Pública de Juventud, 20.Política Pública de y para la Adultez, 21.Política Pública de para el Envejecimiento y la Vejez, 22.Política Pública para las Familias, 23.Política Pública para el Fenómeno de Habitabilidad en Calle.
El desarrollo de estas actividades permitió el cumplimiento de la acción “acompañar técnicamente la retroalimentación y validación de los reportes de seguimiento de los planes de acción de las políticas públicas de competencia de la entidad” programado para el periodo. Por lo anterior, y de acuerdo con el cálculo del indicador, se logra un cumplimiento del 100% para este periodo ((23/23)*100= 100%).</t>
  </si>
  <si>
    <t xml:space="preserve">Durante el tercer trimestre, se recibió solicitud y se realizó seguimiento a los siguientes planes de acción de políticas públicas en lo correspondiente al segundo trimestre de 2023: 01. Política Pública de Mujeres y Equidad de Género, 02. Política Pública LGBTI, 03. Política Pública de Transparencia, Integridad y no Tolerancia con la Corrupción, 04. Política Pública de Servicio a la Ciudadanía, 05. Política Pública de Educación, 06. Política Pública de Seguridad Alimentaria y Nutricional 07. Política Pública de Derechos Humanos, 08. Política Pública de Lucha contra la Trata de Personas, 09. Política Pública de Actividades Sexuales Pagadas, 10. Política Pública para la Superación de la Pobreza, 11. Política Pública de Gestión Integral de Hábitat, 12. Política Pública de Deporte, Recreación, Actividad Física, Parques y Escenario, 13. Política Pública del Espacio Público, 14. Política Pública de Lectura, Escritura y Oralidad
Así como a los instrumentos de la Secretaría de la Mujer: 15. Logros transversales de género.
También se brindó apoyo a las áreas de la entidad que son líderes de política pública, para dar respuesta a la solicitud del reporte de seguimiento del segundo trimestre de 2023 frente a los indicadores de producto y resultado de las políticas públicas propias de la entidad: 16. Política Pública de Juventud, 17.Política Pública de y para la Adultez, 18.Política Pública de para el Envejecimiento y la Vejez, 19.Política Pública para las Familias, 20.Política Pública para el Fenómeno de Habitabilidad en Calle, 21. Política Pública de Discapacidad para Bogotá, 22. Política Pública de Primera Infancia, Infancia y Adolescencia 
El desarrollo de estas actividades permitió el cumplimiento de la acción “acompañar técnicamente la retroalimentación y validación de los reportes de seguimiento de los planes de acción de las políticas públicas de competencia de la entidad” programado para el periodo. Por lo anterior, y de acuerdo con el cálculo del indicador, se logra un cumplimiento del 100% para este periodo ((20/20)*100= 100%).
</t>
  </si>
  <si>
    <t>Desde la revisión de la segunda línea se verifica que los documentos aportados cumplan con los siguientes criterios, de acuerdo con su programación respectiva:
Entregable respecto a la evidencia programada: cumple
Firmas:No aplica
Periodo de reporte de la evidencia: cumple
Indicador: cumple
10/10/2023: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</si>
  <si>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Durante el cuarto trimestre, se recibió solicitud y se realizó seguimiento a los siguientes planes de acción de políticas públicas en lo correspondiente al tercer trimestre (incluido el mes de octubre) de 2023: 01. Política Pública de Mujeres y Equidad de Género, 02. Política Pública LGBTI, 03. Política Pública de Transparencia, Integridad y no Tolerancia con la Corrupción, 04. Política Pública de Servicio a la Ciudadanía, 05. Política Pública de Educación, 06. Política Pública de Seguridad Alimentaria y Nutricional 07. Política Pública de Derechos Humanos, 08. Política Pública de Lucha contra la Trata de Personas, 09. Política Pública de Actividades Sexuales Pagadas, 10. Política Pública para la Superación de la Pobreza, 11. Política Pública de Gestión Integral de Hábitat, 12. Política Pública del Espacio Público, 13. Política Pública de Lectura, Escritura y Oralidad. 
Así como a los instrumentos de la Secretaría de la Mujer: 14. Logros transversales de género.
También se brindó apoyo a las áreas de la entidad que son líderes de política pública, para dar respuesta a la solicitud del reporte de seguimiento del tercer trimestre (incluido el mes de octubre) de 2023 frente a los indicadores de producto y resultado de las políticas públicas propias de la entidad: 15. Política Pública de Juventud, 16.Política Pública de y para la Adultez, 17. Política Pública de para el Envejecimiento y la Vejez, 18. Política Pública para las Familias, 19.Política Pública para el Fenómeno de Habitabilidad en Calle, 20. Política Pública de Discapacidad para Bogotá, 21. Política Pública de Primera Infancia, Infancia y Adolescencia. 
El desarrollo de estas actividades permitió el cumplimiento de la acción “acompañar técnicamente la retroalimentación y validación de los reportes de seguimiento de los planes de acción de las políticas públicas de competencia de la entidad” programado para el periodo. Por lo anterior, y de acuerdo con el cálculo del indicador, se logra un cumplimiento del 100% para este periodo ((21/21)*100= 100%).</t>
  </si>
  <si>
    <t>Elaborar el documento de alertas y recomendaciones del seguimiento de los planes de acción de las políticas públicas de competencia de la entidad.</t>
  </si>
  <si>
    <t>Documentos de alertas y recomendaciones del seguimiento de los planes de acción de las políticas públicas de competencia de la entidad, elaborados.</t>
  </si>
  <si>
    <t>Sumatoria de documentos de alertas y recomendaciones del seguimiento de los planes de acción de las políticas públicas de competencia de la entidad, elaborados.</t>
  </si>
  <si>
    <t>30/09/2023</t>
  </si>
  <si>
    <t>Durante el primer trimestre de 2023, se realizó el análisis del seguimiento al cumplimiento de los planes de acción de las políticas públicas en las que participa la Entidad con la informacion preliminar del CONPES D.C. con corte a 31 de diciembre de 2022, generando alertas y recomendaciones a los mismos. Lo anterior permitió el cumplimiento de la acción Documento de alertas y recomendaciones sobre el seguimiento de los planes de acción de las Políticas Públicas de competencia de la entidad, programado para el periodo. Por lo anterior, y de acuerdo con el cálculo del indicador, se logra un cumplimiento del 100% para este periodo.</t>
  </si>
  <si>
    <t xml:space="preserve">No programado </t>
  </si>
  <si>
    <t>Durante el tercer trimestre, se elaboró el documento de alertas y recomendaciones del seguimiento a las políticas públicas con corte a junio de 2023.</t>
  </si>
  <si>
    <t>Desde la revisión de la segunda línea se verifica que los documentos aportados cumplan con los siguientes criterios, de acuerdo con su programación respectiva:
Entregable respecto a la evidencia programada: cumple
Firmas:Cumple
Periodo de reporte de la evidencia: cumple
Indicador: cumple
10/10/2023: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</si>
  <si>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37. Aumentar en un 43% la inspección y  vigilancia en los servicios y programas  prestados por la Secretaría Distrital de Integración Social que cuentan con estándares de calidad</t>
  </si>
  <si>
    <t xml:space="preserve">Acompañar la elaboración o actualización de los documentos de Anexos técnicos de estándares de servicios sociales </t>
  </si>
  <si>
    <t>Actas de aprobación y anexos técnicos de estándares de servicios sociales elaborados o actualizados</t>
  </si>
  <si>
    <t>Sumatoria de actas de aprobación y anexos técnicos de servicios sociales elaborados o actualizados, con visto bueno por parte  de la Subdirección Técnica respectiva</t>
  </si>
  <si>
    <t xml:space="preserve">Acta de aprobación de los anexos técnicos de estandares por parte de la Subdirección técnica </t>
  </si>
  <si>
    <t xml:space="preserve">Se desarrollaron las mesas de trabajo para la actualización de los estándares de calidad del servicio Gestión del Riesgo, en las cuales se formularon los requisitos para los estándares de calidad de Talento humano, Atención, Gestión administrativa, Ambientes adecuados y seguros. Se realizó primera presentación de la propuesta a la Subdirectora ICI a finales de la vigencia 2022 y se sugirieron ajustes al estándar de Ambientes adecuados y seguros, los cuales se realizaron en el primer semestre de la vigencia 2023, así como la presentación de los ajustes a la Subdirectora ICI quien aprobó los ajustes y a nivel general la propuesta. dE acuerdo con el indicador propuesto, y con este resultado se cumple con la meta propuesta para el periodo de reporte y se cuenta con el anexo técnico programado, dando como resultado un cumplimento del 100%.
Como evidencia se tiene el acta de aprobación de la propuesta del Anexo técnico, el anexo técnico y el acta de la reunión de presentación del anexo técnico </t>
  </si>
  <si>
    <t>Se desarrollaron las mesas de trabajo para la formulación de los estándares de calidad para los servicios Atención sociosanitaria para población habitante de calle y Alta dependencia física, mental, cognitiva para la población habitante de calle, en las cuales se formularon los requisitos para los estándares de calidad de Talento humano, Atención, Nutrición y salubridad, Gestión administrativa, Ambientes adecuados y seguros. Se realizó primera presentación de la propuesta al Subdirector para la adultez en el mes de junio del 2023, donde se sugirieron ajustes al estándar de Talento humano, los cuales se realizaron en el tercer trimestre de la vigencia 2023, así como la presentación de los ajustes al Subdirector para la adultez quien aprobó a nivel general la propuesta de estándares para los dos servicios. Con este resultado se cumple con la meta propuesta para el periodo de reporte, logrando un 100% de avance de acuerdo con la programación del indicador.</t>
  </si>
  <si>
    <t xml:space="preserve">Se desarrollaron las mesas de trabajo para la formulación de los estándares de calidad para el servicio social Cuidado transitorio día - noche, en las cuales se formularon los requisitos de los estándares de calidad de Talento humano, Atención, Nutrición y salubridad, Gestión administrativa, Ambientes adecuados y seguros. Se realizó presentación de la propuesta a la Subdirectora para la vejez en el mes de octubre del 2023, quien aprobó la propuesta de estándares para el servicio en referencia. Con este resultado se cumple con la meta propuesta para el periodo de reporte, logrando un 100% de avance de acuerdo con la programación del indicador.
Como evidencia se anexa el acta de la socialización de los estandares del servicio cuidado transitorio y el documento del anexo técnico del servicio cuidado transitorio </t>
  </si>
  <si>
    <t>Elaborar las cartas de gestión y alertas con el estado de los componentes de los procesos institucionales en el marco del sistema de gestión</t>
  </si>
  <si>
    <t>Cartas de gestión y alerta a los procesos institucionales enviadas</t>
  </si>
  <si>
    <t>(Número de cartas de gestión y alerta a los procesos institucionales enviadas / Número de procesos institucionales vigentes en el periodo)*100</t>
  </si>
  <si>
    <t>Cartas de gestión y alertas por proceso, correspondientes al primer trimestre 2023, con los memorandos o correos electrónicos de envío.</t>
  </si>
  <si>
    <t>Se elaboraron 19 cartas de gestión y alerta, correspondientes a los 19 procesos vigentes, que incluyen los reconocimientos, observaciones o alertas respecto al desempeño de los procesos en los componentes de indicadores, documentos y riesgos, con corte al 31 de marzo de 2021. Estas cartas fueron enviadas mediante memorando o correo electrónico a los respectivos líderes de proceso y gestores, logrando de esta manera un cumplimiento del 100% en el periodo.</t>
  </si>
  <si>
    <t>Desde la revisión de la segunda línea se verifica que los documentos aportados cumplan con los siguientes criterios, de acuerdo con su programación respectiva:
Entregable respecto a la evidencia programada: cumple
Firmas: cumple
Periodo de reporte de la evidencia: cumple
Indicador: cumple
21/07/2023 Se recomienda registrar la trazabilidad de las firmas de quien elabora, revisa y aprueba en las cartas de alerta.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</si>
  <si>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Cartas de gestión y alertas por proceso, correspondientes al segundo trimestre 2023, con los memorandos o correos electrónicos de envío.</t>
  </si>
  <si>
    <t>Se elaboraron 19 cartas de gestión y alerta, correspondientes a los 19 procesos vigentes, que incluyen los reconocimientos, observaciones o alertas respecto al desempeño de los procesos en los componentes de indicadores, documentos y riesgos, con corte al 30 de junio de 2023. Estas cartas fueron enviadas mediante memorando o correo electrónico a los respectivos líderes de proceso y gestores, logrando de esta manera un cumplimiento del 100% en el periodo.</t>
  </si>
  <si>
    <t>Desde la revisión de la segunda línea se verifica que los documentos aportados cumplan con los siguientes criterios, de acuerdo con su programación respectiva:
Entregable respecto a la evidencia programada: cumple
Firmas: No aplica 
Periodo de reporte de la evidencia: cumple
Indicador: cumple
10/10/2023: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</si>
  <si>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Cartas de gestión y alertas por proceso, correspondientes al tercer trimestre 2023, con los memorandos o correos electrónicos de envío.</t>
  </si>
  <si>
    <t>Se elaboraron 19 cartas de gestión y alerta, correspondientes a los 19 procesos vigentes, que incluyen los reconocimientos, observaciones o alertas respecto al desempeño de los procesos en los componentes de indicadores, documentos y riesgos, con corte al 30 de septiembre de 2023. Estas cartas fueron enviadas mediante memorando o correo electrónico a los respectivos líderes de proceso y gestores, logrando de esta manera un cumplimiento del 100% en el periodo.
Debido a que la creación del proceso Gestión de transferencias se formaliza a partir del 27 de septiembre, no se requiere carta de detalle por componente y la descripción de la gestión adelantada por el proceso se encuentra en el memorando.</t>
  </si>
  <si>
    <t>Emitir alertas y recomendaciones en el marco del seguimiento a los proyectos de inversiòn de la Entidad</t>
  </si>
  <si>
    <t>Porcentaje de cartas de alerta y recomendaciones remitidas a los Gerentes de proyectos de inversión</t>
  </si>
  <si>
    <t>(Número de cartas de alerta y recomendaciones enviadas a proyectos de inversion/ Número de proyectos de inversion )*100</t>
  </si>
  <si>
    <t>Memorandos de envío con las cartas de alerta y recomendaciones a los proyectos de inversión correspondientes a Diciembre 2022 y febrero 2023</t>
  </si>
  <si>
    <t>Durante el primer trimestre de 2023, se realizó seguimiento a los proyectos de inversion de la Entidad, elaborándose y enviándose las cartas de alerta y recomendaciones de los mismos para los periodos diciembre 2022 (18 proyectos), y enero a febrero 2023 (19 proyectos). Lo anterior permitió el cumplimiento de la acción: Memorandos de envío con las cartas de alertas y recomendaciones a los proyectos de inversion correspondientes a diciembre 2022 y febrero 2023, programados para el periodo. Por lo anterior, y de acuerdo con el cálculo del indicador, se logra un cumplimiento del 100% para este periodo.</t>
  </si>
  <si>
    <t>Memorandos de envío con las cartas de alerta y recomendaciones a los proyectos de inversión correspondientes a marzo, abril y mayo de 2023</t>
  </si>
  <si>
    <t>Durante el segundo trimestre de 2023, se realizó seguimiento a los proyectos de inversion de la Entidad, elaborándose y enviándose las cartas de alerta y recomendaciones  correspondientes a los meses de marzo, abril y mayo  de los 19 proyectos.  Lo anterior permitió el cumplimiento de la acción: Memorandos de envío con las cartas de alertas y recomendaciones a los proyectos de inversión, programados para el periodo. Por lo anterior, y de acuerdo con el cálculo del indicador, se logra un cumplimiento del 100% para este periodo.</t>
  </si>
  <si>
    <t>Memorandos de envío con las cartas de alerta y recomendaciones a los proyectos de inversión correspondientes a junio, julio y agosto de 2023</t>
  </si>
  <si>
    <t>Durante el tercer trimestre de 2023, se realizó seguimiento a los proyectos de inversion de la Entidad, elaborándose y enviándose las cartas de alerta y recomendaciones  correspondientes a los meses de junio, julio y agosto  de los 19 proyectos.  Lo anterior permitió el cumplimiento de la acción: Memorandos de envío con las cartas de alertas y recomendaciones a los proyectos de inversión, programados para el periodo. Por lo anterior, y de acuerdo con el cálculo del indicador, se logra un cumplimiento del 100% para este periodo.</t>
  </si>
  <si>
    <t>Desde la revisión de la segunda línea se verifica que los documentos aportados cumplan con los siguientes criterios, de acuerdo con su programación respectiva:
Entregable respecto a la evidencia programada: cumple
Firmas: Cumple
Periodo de reporte de la evidencia: cumple
Indicador: cumple
10/10/2023: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</si>
  <si>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Memorandos de envío con las cartas de alerta y recomendaciones a los proyectos de inversión correspondientes a septiembre, octubre y noviembre de 2023</t>
  </si>
  <si>
    <t>Durante el cuarto trimestre de 2023, se realizó seguimiento a los proyectos de inversion de la Entidad, elaborándose y enviándose las cartas de alerta y recomendaciones  correspondientes a los meses de septiembre, octubre y noviembre de los 19 proyectos.  Lo anterior permitió el cumplimiento de la acción: Memorandos de envío con las cartas de alertas y recomendaciones a los proyectos de inversión, programados para el periodo. Por lo anterior, y de acuerdo con el cálculo del indicador, se logra un cumplimiento del 100% para este periodo.</t>
  </si>
  <si>
    <t xml:space="preserve">Inversión  </t>
  </si>
  <si>
    <t>Consolidar los reportes mensuales de Seguimiento al modulo Plan anual de adquisiciones (PAA) del aplicativo ERP SEVEN</t>
  </si>
  <si>
    <t xml:space="preserve">Suma </t>
  </si>
  <si>
    <t>Reportes de seguimiento al Plan Anual de Adquisiciones</t>
  </si>
  <si>
    <t xml:space="preserve">Sumatoria de reportes mensuales de seguimiento al módulo Plan Anual de Adquisiciones en el aplicativo ERP SEVEN </t>
  </si>
  <si>
    <t>Reportes mensuales de seguimiento al Plan Anual de Adquisiciones primer trimestre 2023</t>
  </si>
  <si>
    <t>Durante el primer trimestre de 2023, se adelantó el seguimiento a la programación y ejecución del plan anual de adquisiciones para los rubros de funcionamiento y los proyectos de inversión de la Secretaria Distrital de Integración a través del reporte mensual de los meses enero, febrero y marzo de 2023. Lo anterior permitió el cumplimiento de la acción: Reportes mensuales de seguimiento al Plan Anual de Adquisiciones, programados para el periodo. Por lo anterior, y de acuerdo con el cálculo del indicador, se logra un cumplimiento del 100% para este periodo.</t>
  </si>
  <si>
    <t>Reportes mensuales de seguimiento al Plan Anual de Adquisiciones segundo trimestre 2023</t>
  </si>
  <si>
    <t>Durante el segundo trimestre de 2023, se adelantó el seguimiento a la programación y ejecución del plan anual de adquisiciones para los rubros de funcionamiento y los proyectos de inversión de la Secretaria Distrital de Integración a través del reporte mensual de los meses de abril ,amyo y junio de 2023. Lo anterior permitió el cumplimiento de la acción: Reportes mensuales de seguimiento al Plan Anual de Adquisiciones, programados para el periodo. Por lo anterior, y de acuerdo con el cálculo del indicador, se logra un cumplimiento del 100% para este periodo.</t>
  </si>
  <si>
    <t>Reportes mensuales de seguimiento al Plan Anual de Adquisiciones  tercer trimestre 2023</t>
  </si>
  <si>
    <t>Durante el tercer trimestre de 2023, se adelantó el seguimiento a la programación y ejecución del plan anual de adquisiciones para los rubros de funcionamiento y los proyectos de inversión de la Secretaria Distrital de Integración a través del reporte mensual de los meses de julio ,agosto y septiembre de 2023. Lo anterior permitió el cumplimiento de la acción: Reportes mensuales de seguimiento al Plan Anual de Adquisiciones, programados para el periodo. Por lo anterior, y de acuerdo con el cálculo del indicador, se logra un cumplimiento del 100% para este periodo.</t>
  </si>
  <si>
    <t>Reportes mensuales de seguimiento al Plan Anual de Adquisiciones cuarto trimestre 2023</t>
  </si>
  <si>
    <t>Durante el cuarto trimestre de 2023, se adelantó el seguimiento a la programación y ejecución del plan anual de adquisiciones para los rubros de funcionamiento y los proyectos de inversión de la Secretaria Distrital de Integración a través del reporte mensual de los meses de octubre, noviembre y diciembre de 2023. Lo anterior permitió el cumplimiento de la acción: Reportes mensuales de seguimiento al Plan Anual de Adquisiciones, programados para el periodo. Por lo anterior, y de acuerdo con el cálculo del indicador, se logra un cumplimiento del 100% para este periodo.</t>
  </si>
  <si>
    <t>Realizar el reporte de gestión de solicitudes de información del sistema de información misional</t>
  </si>
  <si>
    <t>Porcentaje de solicitudes de información del sistema de información misional gestionadas oportunamente</t>
  </si>
  <si>
    <t>(Número de solicitudes de información del sistema de información misional gestionadas oportunamente /Numero de solicitudes de información del sistema de información misional recibidas al día 15 del mes de corte)  *100</t>
  </si>
  <si>
    <t>Reporte de oportunidad en la atencion de solicitudes de información del sistema de información misional corte 15 de marzo</t>
  </si>
  <si>
    <t xml:space="preserve">Durante el primer trimestre de 2023 (del 1 de enero al 15 de marzo) se recibieron se recibieron 411 solicitudes de información del sistema de información misional a traves de Aranda web, de las cuales 399 fueron atendidas con oportunidad al 31 de marzo de 2023 y 12 quedaron en estado “Cancelado”. Lo anterior permitió el cumplimiento de la acción: Reporte de oportunidad en la atencion de solicitudes de informacion misional recibidas con corte a 15 de marzo de 2023, programado para el periodo. Por lo anterior, y de acuerdo con el cálculo del indicador, se logra un cumplimiento del 100% para este periodo. </t>
  </si>
  <si>
    <t>Reporte de oportunidad en la atencion de solicitudes de información del sistema de información misional corte 15 de junio</t>
  </si>
  <si>
    <t xml:space="preserve">En el periodo comprendido entre el 1 de enero al 15 de junio de 2023 se gestionaron 859 requerimientos de información del Sistema de Información Misional a través de la aplicación Aranda web, de los cuales al corte 30 de junio de 2023, 827 casos fueron solucionados, 31 quedaron en estado “Cancelado” por solicitud del usuario o por ser inviables, y un caso quedó con el estado 'En Revisión' debido al alto volumen y complejidad de la información a procesar. Lo anterior permitió el cumplimiento de la acción: Reporte de oportunidad en la atencion de solicitudes de informacion misional recibidas con corte a 15 de junio de 2023, programado para el periodo. Por lo anterior, y de acuerdo con el cálculo del indicador, se logra un cumplimiento del 100% para este periodo. </t>
  </si>
  <si>
    <t>Reporte de oportunidad en la atencion de solicitudes de información del sistema de información misional corte 15 de septiembre</t>
  </si>
  <si>
    <t xml:space="preserve">En el periodo comprendido entre el 1 de enero al 15 de septiembre de 2023 se gestionaron 1.305 requerimientos de información del Sistema de Información Misional a través de la aplicación Aranda web, de los cuales al corte 30 de septiembre de 2023, 1267 casos fueron solucionados y a 38 casos se les asignó  el estado “Cancelado” por solicitud del usuario o por ser inviables. Lo anterior permitió el cumplimiento de la acción: Reporte de oportunidad en la atencion de solicitudes de informacion misional recibidas con corte a 15 de septiembre de 2023, programado para el periodo. De acuerdo con el cálculo del indicador, se logra un cumplimiento del 100% para este periodo. </t>
  </si>
  <si>
    <t>"Desde la revisión de la segunda línea se verifica que los documentos aportados cumplan con los siguientes criterios, de acuerdo con su programación respectiva:
Entregable respecto a la evidencia programada: cumple
Firmas: Cumple
Periodo de reporte de la evidencia: cumple
Indicador: cumple
23/10/2023: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</si>
  <si>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Reporte de oportunidad en la atencion de solicitudes de información del sistema de información misional corte 15 de diciembre</t>
  </si>
  <si>
    <t xml:space="preserve">En el periodo comprendido entre el 1 de enero al 15 de diciembre de 2023 se gestionaron 1.706 requerimientos de información del Sistema de Información Misional a través de la aplicación Aranda web, de los cuales al corte 31 de diciembre de 2023, 1663 casos fueron solucionados y a 43 casos se les asignó  el estado “Cancelado” por solicitud del usuario o por ser inviables. Lo anterior permitió el cumplimiento de la acción: Reporte de oportunidad en la atencion de solicitudes de informacion misional recibidas con corte a 15 de diciembre de 2023, programado para el periodo. De acuerdo con el cálculo del indicador, se logra un cumplimiento del 100% para este periodo. </t>
  </si>
  <si>
    <t>7748 - Fortalecimiento de la gestión de la información y el conocimiento con enfoque participativo y territorial</t>
  </si>
  <si>
    <t>Elaborar el reporte de asesoría metodológica a las dependencias en la formulación o modificaciones de planes de mejoramiento</t>
  </si>
  <si>
    <t>Reportes de asesorías metodológicas a las dependencias en la formulación o modificaciones de planes de mejoramiento</t>
  </si>
  <si>
    <t>Sumatoria de reportes  de asesorías metodológicas a las dependencias en la formulación o modificaciones de planes de mejoramiento realizados</t>
  </si>
  <si>
    <t>Reporte en excel de las asesorías metodológicas realizadas junto con sus evidencias.</t>
  </si>
  <si>
    <t xml:space="preserve">Durante el primer trimestre de 2023 se recibieron 31 solicitudes y se realizó igual número de asesorías o revisiones metodológicas en planes de mejoramiento de las dependencias de la entidad. Lo anterior permitió el cumplimiento de la acción: Reporte de las asesorías metodológicas a las dependencias para la formulacion o modificacion de sus planes de mejoramiento realizadas en el primer trimestre 2023, programados para el periodo. Por lo anterior, y de acuerdo con el cálculo del indicador, se logra un cumplimiento del 100% para este periodo. </t>
  </si>
  <si>
    <t xml:space="preserve">Durante el segundo trimestre de 2023 se recibieron 73 solicitudes y se realizó igual número de respuestas en cuanto a asesorías o revisiones metodológicas en planes de mejoramiento de las dependencias de la entidad. Lo anterior permitió el cumplimiento de la acción: Reporte de las asesorías metodológicas a las dependencias para la formulacion o modificacion de sus planes de mejoramiento realizadas en el segundo trimestre 2023, programados para el periodo. Por lo anterior, y de acuerdo con el cálculo del indicador, se logra un cumplimiento del 100% para este periodo. </t>
  </si>
  <si>
    <t xml:space="preserve">Durante el tercer trimestre de 2023 se recibieron 54 solicitudes y se realizó igual número de respuestas en cuanto a asesorías o revisiones metodológicas en planes de mejoramiento de las dependencias de la entidad. Lo anterior permitió el cumplimiento de la acción: Reporte de las asesorías metodológicas a las dependencias para la formulacion o modificacion de sus planes de mejoramiento realizadas en el segundo trimestre 2023, programados para el periodo. Por lo anterior, y de acuerdo con el cálculo del indicador, se logra un cumplimiento del 100% para este periodo. </t>
  </si>
  <si>
    <t>Desde la revisión de la segunda línea se verifica que los documentos aportados cumplan con los siguientes criterios, de acuerdo con su programación respectiva:
Entregable respecto a la evidencia programada: cumple
Firmas: No aplica
Periodo de reporte de la evidencia: cumple
Indicador: cumple
10/10/2023: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</si>
  <si>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Durante el cuarto trimestre del 2023 se recibieron 71 solicitudes y se realizó igual número de respuestas en cuanto a asesorías o revisiones metodológicas en planes de mejoramiento de las dependencias de la entidad. Lo anterior permitió el cumplimiento de la acción: Reporte de asesorías metodológicas a las dependencias para la formulación o modificación de sus planes de mejoramiento realizadas en el cuarto trimestre, programados para el periodo.  Por lo anterior y de acuerdo con el cálculo del indicador, se logra un cumplimiento del 100% para este periodo</t>
  </si>
  <si>
    <t>36. Implementar el 100% del plan de acción de la política pública de gestión  integral del talento humano en la  prestación de los servicios sociales con  énfasis en los componentes de trabajo  decente y digno garantizando las  condiciones de protección y</t>
  </si>
  <si>
    <t>Formular y publicar el Plan Estratégico de Talento Humano</t>
  </si>
  <si>
    <t>Plan Estratégico de Talento Humano Formulado y Publicado</t>
  </si>
  <si>
    <t xml:space="preserve">Avance en la formulación y publicación del Plan Estratégico de Talento Humano </t>
  </si>
  <si>
    <t>30/03/2023</t>
  </si>
  <si>
    <t>Plan estratégico aprobado y publicado</t>
  </si>
  <si>
    <t>En el periodo objeto de reporte fue completada esta actividad, ya que fue formulado el Plan Estrategico de Talento Humano y publicado. El link de publicación es el siguiente: 
https://www.integracionsocial.gov.co/images/_docs/2023/gestion/230127_Plan_Estrategico_Talento_Humano_2023.pdf</t>
  </si>
  <si>
    <t>Formular y ejecutar el Plan de vacantes</t>
  </si>
  <si>
    <t>Porcentaje de ejecución Plan anual de Vacantes</t>
  </si>
  <si>
    <t>(N° de actividades ejecutadas en el periodo/N° actividades programadas para el periodo reportado)*100
Nota. El reporte de avances se encuentra sujeto a la programación de actividades para el respectivo periodo</t>
  </si>
  <si>
    <t xml:space="preserve"> - Plan Formulado
 - Cronograma de actividades con fechas programadas
- Soportes que den cuenta de las actividades ejecutadas
Nota. El reporte de avances se encuentra sujeto a la programación de actividades para el respectivo periodo</t>
  </si>
  <si>
    <t>Durante el periodo se formuló el Plan Estratégico de Talento Humano, el cual a su vez incluye el Plan anual de vacantes y Provisión de Empleo de la vigencia 2023. Este plan fue adoptado oficialmente a través de la Resolución N°0124 de 27 de enero de 2023. Lo anterior se puede verificar en los siguientes links: 
1. https://www.integracionsocial.gov.co/images/_docs/2023/transparencia/publicacion/0124_de_2023_Plan_Estrategico_de_Talento_Humano.pdf
2. https://www.integracionsocial.gov.co/images/_docs/2023/gestion/230117_Plan_de_Vacantes_SDIS_2023.pdf
De acuerdo con lo establecido en el cronograma de actividades, del Plan de Vacantes y provisión de empleo, para este trimestre se encontraba programada 1 actividad, la cual fue cumplida, al 100% así: 
6. Durante el primer trimestre de 2023, se posesionaron 12 elegibles de la convocatoria Distrito 4, y 6 elegibles de la convocatoria 818 de 2018, para un total de 18 elegibles que se encuentran desempeñando el período de prueba, autorizados por la CNSC en el año 2022 por uso de listas, y que solicitaron prórroga para posesión y otros autorizados en el año 2023 a través del aplicativo SIMO 4.0, para proveer vacantes con uso de listas como consecuencia de derogatorias o renuncias de los elegibles. 
Adicionalmente, la CNSC como respuesta a la solicitud de la SDIS para hacer uso de listas de elegibles, envió oficio con radicado 2023RS014591  del veinticuatro (24) de febrero de 2023, donde autoriza por mismo empleo, el uso de lista de elegibles para 5 vacantes del nivel técnico, identificados en SIMO con los códigos Nro. 84569 y 84580 de la convocatoria 818 de 2018, en proceso de posesión.
De igual manera, previa solicitud de la SDIS, la CNSC mediante oficio 2023RS029321 del veintitrés (23) de marzo, autorizó el uso de listas de elegibles para 15 empleos de la convocatoria Distrito 4 de diferentes OPEC, en proceso de proyección del acto administrativo de nombramiento.
Se reportó en el aplicativo SIMO de la CNSC 275 vacantes definitivas para nuevo proceso de selección, Convocatoria Distrito 5, y a través de oficio S2023038835 de fecha 10 de marzo de 2023, se envió a la CNSC la información solicitada como parte del proceso de planeación de dicha convocatoria. 
Por otra parte, la SDIS solicitó a la CNSC la autorización para el uso de lista de elegibles con el fin de cubrir nuevas vacantes definitivas surgidas con posterioridad a las convocatorias por las novedades (derogatorias, renuncias) de algunas OPEC de la convocatoria Distrito 4 y 818 de 2018, con el reporte correspondiente en el aplicativo SIMO de la CNSC y SIDEAP, de la siguiente manera:
Oficio S2023014827 de 31 de enero de 2023 – 30 vacantes - Convocatoria 818 de 2018.
Oficio S2023015641 de 01 de febrero de 2023 – 32 vacantes - Convocatoria Distrito 4.
Oficio S2023034585 de 03 de marzo de 2023 – 05 vacantes convocatoria  818 de 2018 y 8 de Distrito 4.
Se anexa como evidencia el consolidado de los elegibles posesionados y los oficios mencionados.</t>
  </si>
  <si>
    <t xml:space="preserve"> - Cronograma de actividades con fechas programadas
- Soportes que den cuenta de las actividades ejecutadas
Nota. El reporte de avances se encuentra sujeto a la programación de actividades para el respectivo periodo</t>
  </si>
  <si>
    <t xml:space="preserve">6. Oferta Pública de Empleos de Carrera. Durante el segundo trimestre de 2023, se posesionaron 27 elegibles de la convocatoria Distrito 4, y 10 elegibles de la convocatoria 818 de 2018, para un total de 37 elegibles que se encuentran desempeñando el período de prueba, autorizados por la CNSC a través del aplicativo SIMO 4.0, para proveer vacantes con uso de listas como consecuencia de derogatorias o renuncias de los elegibles o por mismo empleo que solicitaron prórroga (ver cuadro denominado Segundo Trimestre Evidencia). 
Adicionalmente, la CNSC como respuesta a la solicitud de la SDIS para hacer uso de listas de elegibles, envió oficio con radicado 2023RS060908 del 05 de mayo de 2023, donde autoriza por mismo empleo, el uso de lista de elegibles para 15 vacantes de la convocatoria 818 de 2018 y de la convocatoria Distrito 4, y con oficio radicado 2023RS061620 del 09 de mayo de 2023 deja sin efectos las autorizaciones de dos elegibles (OPEC 150816 y OPEC 137583) porque no corresponde al orden de mérito de la lista de elegibles.
De igual manera, previa solicitud de la SDIS, la CNSC mediante oficio 2023RS044568 del 12 de abril de 2023, autorizó el uso de listas de elegibles para 2 empleos de la OPEC 137583 de la convocatoria Distrito 4. No obstante en el aplicativo SIMO de la CNSC, la fecha de reporte de la novedad es 17 de mayo de 2023, fecha en la cual la SDIS puede observar la autorización. Las autorizaciones se encuentran en proceso de proyección del acto administrativo de nombramiento.
Por otra parte, la CNSC autorizó en el aplicativo SIMO de la CNSC el uso de listas para 24 vacantes de diferentes OPEC de la convocatoria 818 de 2018 y Distrito 4, con ocasión de renuncias, derogatorias y declaratoria de vacantes definitivas que se encuentran en el proceso de proyección de acto administrativo de nombramiento y posesión.
Se anexa como evidencia el consolidado de los elegibles posesionados y los oficios mencionados.
Se reportó en el aplicativo SIMO de la CNSC 5 nuevas vacantes definitivas para nuevo proceso de selección, Convocatoria Distrito 6, con base en la actualización permanente de las situaciones administrativas registradas en la base de datos de planta
</t>
  </si>
  <si>
    <t>Durante el tercer trimestre se realizó se adelantaron las siguientes acciones:
6. Oferta Pública de Empleos de Carrera: se posesionaron 23 elegibles de la convocatoria Distrito 4, y 19 elegibles de la convocatoria 818 de 2018, para un total de 42 elegibles que se encuentran desempeñando el período de prueba, autorizados por la CNSC a través del aplicativo SIMO 4.0.
Adicionalmente, la CNSC, como respuesta a la solicitud de la SDIS para hacer uso de listas de elegibles, envió oficio con radicado 2023RS093222 del 11 de julio de 2023, donde autoriza por mismo empleo, el uso de lista de elegibles para proveer 26 vacantes de la convocatoria Distrito 4, en proceso de posesión.
Por otra parte, la CNSC autorizó en el aplicativo SIMO de la CNSC el uso de listas para proveer 20 vacantes de diferentes OPEC de la convocatoria 818 de 2018 y Distrito 4, con ocasión de renuncias, derogatorias y declaratoria de vacantes definitivas que se encuentran en el proceso de proyección de acto administrativo de nombramiento y posesión.
Con relación a la planeación de la Convocatoria Distrito 6, en julio de 2023, la SDIS participó en dos mesas de trabajo convocadas por la CNSC, con el fin de revisar y ajustar los empleos previamente migrados al proceso de selección, en atención a la certificación emitida por la Dirección de Carrera Administrativa – DACA, así como revisión de la planta global de la entidad, análisis del estado de provisión de cada una de las vacantes. Producto de ello, la CNSC informa que se autorizará por mismo empleo el uso de listas de la convocatoria 431 de 2016. Ante ello, la SDIS envió oficios a la CNSC, con radicado S2023138338 y S2023171395, cargados a través de la Ventanilla Única, solicitando aclaración al respecto y presentando el sustento del desacuerdo frente a dicha posición de la CNSC, sin respuesta específica a la fecha.
En septiembre de 2023, la CNSC envía oficio con radicado 2023RS123826, a la Secretaría de Integración Social, informando aspectos asociados con el desarrollo del Proceso de Selección Distrito Capital 6.
Se anexa como evidencia el consolidado de los elegibles posesionados y oficios mencionados. 
Se reportó en el aplicativo SIMO de la CNSC 16 vacantes definitivas para ser evaluadas por esta entidad e incluidas en el proceso de selección - Convocatoria Distrito 6, con base en la actualización permanente de las situaciones administrativas registradas en la base de datos de planta.</t>
  </si>
  <si>
    <r>
      <rPr>
        <sz val="9"/>
        <color rgb="FF000000"/>
        <rFont val="Arial"/>
        <family val="2"/>
      </rPr>
      <t xml:space="preserve">"Desde la revisión de la segunda línea se verifica que los documentos aportados cumplan con los siguientes criterios, de acuerdo con su programación respectiva:
Entregable respecto a la evidencia programada: cumple
Firmas:No aplica
Periodo de reporte de la evidencia: </t>
    </r>
    <r>
      <rPr>
        <sz val="9"/>
        <color rgb="FFC00000"/>
        <rFont val="Arial"/>
        <family val="2"/>
      </rPr>
      <t xml:space="preserve">No cumple (FALTA EL CRONOGRAMA)
</t>
    </r>
    <r>
      <rPr>
        <sz val="9"/>
        <color rgb="FF000000"/>
        <rFont val="Arial"/>
        <family val="2"/>
      </rPr>
      <t>Indicador: cumple
23/10/2023: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r>
  </si>
  <si>
    <t>Durante el cuarto trimestre de 2023, se posesionaron 29 elegibles de la convocatoria Distrito 4, 11 elegibles de la convocatoria 818 de 2018, y 2 elegibles de la convocatoria 431 de 2016, para un total de 42 elegibles que se encuentran desempeñando el período de prueba, autorizados por la CNSC.  
Con relación a las autorizaciones de la CNSC durante el período del reporte, dicha entidad envió los siguientes oficios:
- 2023RS134833 del 06 de octubre de 2023, autorización de 28 vacantes de la convocatoria 818 de 2108 y Distrito 4.
- 2023RS143240 del 27 de octubre de 2023, autorización de 8 vacantes de la convocatoria 431 de 2016.
- 2023RS144838 del 31 de octubre de 2023, autorización de 9 vacantes de la convocatoria Distrito 4.
 Por otra parte, la CNSC autorizó en el aplicativo SIMO 4.0 de la CNSC el uso de listas para proveer 18 vacantes de diferentes OPEC de la convocatoria 818 de 2018 y Distrito 4, con ocasión de renuncias, derogatorias y declaratoria de vacantes definitivas que se encuentran en el proceso de proyección de acto administrativo de nombramiento y posesión.  
Adicionalmente la SDIS, envió oficio radicado S2023226193 del 28 de noviembre de 2023, reiterando la solicitud autorización por mismo empleo o empleo equivalente con uso de listas de elegibles vigentes de las convocatorias 818 de 2018 y Distrito Capital 4, de las vacantes reportadas en SIMO 4.0 surgidas por las diferentes situaciones administrativas.
La SDIS reportó las nuevas vacantes definitivas surgidas por las diferentes situaciones administrativas para análisis de la CNSC, determinando la inclusión en la Convocatoria Distrito 6, en consecuencia, en diciembre de 2023, la CNSC envió para firma de la Secretaria de Integración Social, el Acuerdo 116 del 20 de diciembre de 2023, “Por el cual se convoca y se establecen las reglas del Proceso de Selección, en las modalidades de ASCENSO y ABIERTO, para proveer los empleos en vacancia definitiva pertenecientes al Sistema General de Carrera Administrativa de la planta de personal de la SECRETARÍA DISTRITAL DE INTEGRACIÓN SOCIAL – SDIS - Proceso de Selección No. 2556 de 2023 – DISTRITO CAPITAL 6”, el cual fue firmado por la Secretaria y remitido a la CNSC.  
Se anexa como evidencia el consolidado de los elegibles posesionados y oficios mencionados.</t>
  </si>
  <si>
    <t>Formular y ejecutar el Plan de previsión de recursos humanos</t>
  </si>
  <si>
    <t>Porcentaje de ejecución Plan de Previsión de Recursos Humanos</t>
  </si>
  <si>
    <t>(N° de actividades ejecutadas en el periodo/N° actividades programadas para el periodo reportado)*100
Nota. El reporte de avances se encuentra sujeto a la programación de actividades para el respectivo periodo</t>
  </si>
  <si>
    <t>Durante el periodo se formuló el Plan Estratégico de Talento Humano, el cual a su vez incluye el Plan anual de vacantes y Provisión de Empleo de la vigencia 2023. Este plan fue adoptado oficialmente a través de la Resolución N°0124 de 27 de enero de 2023. Lo anterior se puede verificar en los siguientes links: 
1. https://www.integracionsocial.gov.co/images/_docs/2023/transparencia/publicacion/0124_de_2023_Plan_Estrategico_de_Talento_Humano.pdf
2. https://www.integracionsocial.gov.co/images/_docs/2023/gestion/230117_Plan_de_Vacantes_SDIS_2023.pdf
De acuerdo con lo establecido en el cronograma de actividades, del Plan de Vacantes y provisión de empleo, para este trimestre se encontraban programadas 3 actividades, las cuales fueron cumplidas, al 100% así:
6.4. Provisión temporal mediante la figura de encargos:
En cumplimiento a lo ordenado en la Ley 909 de 2004, a lo estipulado en la Circular No. 021 del 08 de julio de 2022, así como lo manifestado en audiencia de encargos fase 2, el 30 de enero de 2023 se realizó la audiencia para aceptación del encargo del empleo Profesional Universitario, Código 219, Grado 01, con las servidoras que continuaban en la ficha en orden de mérito, para proveer cinco vacantes definitivas surgidas por renuncias al encargo ocurridas entre el mes de noviembre, diciembre y enero de 2023.
El día 06 de febrero de 2023, cuatro (4) servidoras tomaron posesión del encargo del empleo Profesional Universitario, Código 219, Grado 01, una servidora desistió por lo cual se proyectó la derogatoria.
A marzo de 2023, se tiene un total de 4 vacantes definitivas sin proveer del empleo Profesional Universitario, Código 219, Grado 01, como consecuencia de la renuncia y derogatoria de las servidoras, ocurridas en el mes de febrero.
Por otra parte, y en cumplimento a lo ordenado en la Ley 909 de 2004 así como lo establecido en la Circular de Encargos No. 031 del 03 de octubre de 2022, y la priorización de necesidades de la Secretaría Distrital de Integración Social, en el mes de enero de 2023, se realizó ampliación de estudios con los servidores/as que superaron el período de prueba, del perfil 15 de la fase 3 de encargos vigencia 2022, del empleo Instructor, Código 313, Grado 05,  así como la publicación y la etapa de reclamación para proveer nueve (9) vacantes temporales surgidas por el encargo del titular en el empleo Profesional Universitario, Código 219, Grado 01 y que fueron declaradas desiertas en la etapa anterior, quienes tomaron posesión del encargo del empleo Instructor, código 313, grado 05, el día 21 de febrero de 2023.
Las evidencias se encuentran publicadas en la página de la SDIS en el link: https://www.integracionsocial.gov.co/index.php/gestion/talento-humano
6.5. Provisión temporal mediante nombramiento provisional.
Durante el primer trimestre de 2023, la SDIS realizó el nombramiento en provisionalidad y posesión de 2 servidores teniendo en cuenta: cumplimiento a fallo de tutela y como acción afirmativa por condición de especial protección constitucional, considerando el empleo que no es susceptible de ofertarse en encargo al personal de carrera de la entidad, toda vez que no existe empleo de menor jerarquía en la planta de la entidad. 
Se presenta como evidencia el reporte de planta de los servidores con nombramiento en provisionalidad durante el período.
6.6. Se analizarón posibles areas de intervencion y metodologias de analisis organizacional  a aplicar para priorizar y definir alcance del ejercicio de Rediseño con impacto en las necesidades y requerimientos institucionales, se elaboró propuesta inicial de trabajo incluyendo las metodologías de analisis organizacional y fases del mismo. Se efectuarón mesas técnicas de trabajo con la Dirección Territorial y Subdirecciones Locales para dar continuidad y ampliar aplicación del ejercicio de analisis funcional. Se elaboró estudio técnico preliminar para la creación de grupos internos de trabajo GIT en las SDIS conforme de Directiva 001 del 17 de enero de 2023 (Secretaría General y DASCD). Se adjunta borrador estudio tecnico, listados de asistencia a las mesas tecnicas y presentación realizada a los asistentes</t>
  </si>
  <si>
    <t xml:space="preserve">Durante el segundo trimestre de 2023 se realiza provisión temporal de 2 vacantes a través de la figura de encargos y 27 por nombramiento en provisionalidad.
6.4. Provisión temporal mediante la figura de encargos: En cumplimiento a la Ley 909 de 2004 y teniendo en cuenta la priorización de necesidades de la Secretaría Distrital de Integración Social, el 17 de mayo de 2023 se publicó la Circular de Encargos No. 018 del 12 de mayo de 2023, así como la Ficha de verificación de cumplimiento de requisitos con los/as servidores/as de Carrera Administrativa con derecho preferencial, para la provisión mediante encargo del empleo Profesional Universitario, Código 219, Grado 01 para 6 vacantes surgidas por renuncia al encargo entre el mes de febrero y mayo de 2023.  Se realizó la etapa de reclamación, la posterior publicación de la ficha definitiva de estudios y el día 31 de mayo se llevó a cabo la audiencia de aceptación de encargo y elección de plaza, donde cuatro (4) servidoras aceptaron el encargo y dos (2) vacantes quedaron desiertas. En el mes de junio se proyectó el acto administrativo de nombramiento en encargo y se realizó la posesión de 2 servidoras, puesto que 2 solicitaron prórroga de posesión para el mes de julio por encontrarse en vacaciones. Las evidencias se encuentran publicadas en la página de la SDIS en el link: https://www.integracionsocial.gov.co/index.php/gestion/talento-humano
6.5. Provisión temporal mediante nombramiento provisional. Durante el segundo trimestre de 2023, la SDIS realizó el nombramiento en provisionalidad y posesión de 27 servidores teniendo en cuenta: cumplimiento a fallo de tutela y como acción afirmativa por condición de especial protección constitucional, y considerando el empleo que no es susceptible de ofertarse en encargo al personal de carrera de la entidad, toda vez que no existe empleo de menor jerarquía en la planta de la entidad.
Se presenta como evidencia el reporte de planta de los servidores con nombramiento en provisionalidad durante el período, el cual se puede observa en el siguiente link: https://sdisgovco-my.sharepoint.com/:x:/g/personal/jzunigas_sdis_gov_co/EWEl7RK70HtHol4tGbX32TkBUO899fm1kCxR0PnoUhGxvA?e=19kVdS
6.6 Se da continuidad al proceso de aplicación metodologia para recolección de información. Socialización y aplicación de la metodología en dependencias de la entidad, recolección de la información. Se adjuntan los informes de avance para los meses de marzo, abril y mayo de 2023
</t>
  </si>
  <si>
    <t>Desde la revisión de la segunda línea se verifica que los documentos aportados cumplan con los siguientes criterios, de acuerdo con su programación respectiva:
Entregable respecto a la evidencia programada: cumple
Firmas: No aplica
Periodo de reporte de la evidencia: cumple
Indicador: cumple
21/07/2023 Se recomienda incluir el cronograma de actividades definido para determinar el indicador de acuerdo con las actividades programadas vs las ejecutadas. 
01/08/2023 la Dependencia atiende la recomendacion, por lo tanto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</si>
  <si>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Durante el tercer trimestre  se realiza nombramiento para provisión temporal de 18 vacantes a través de la figura de encargo y 1 por nombramiento en provisionalidad.
6.4. Provisión temporal mediante la figura de encargos: En el tercer trimestre de 2023 se desarrolló el proceso de encargos según lo establecido en la Circular No. 022 del 30 de junio de 2023, es así como el 17 de julio de 2023 se realizó la audiencia para aceptación del encargo de los siguientes empleos: Profesional Especializado Código 222, Grado 28 (1 empleo), Profesional Especializado Código 222, Grado 23 (5 empleos) y Profesional Especializado Código 222, Grado 21 (6 empleos), a partir de lo cual se expide la resolución 1807 del 14 de agosto de 2023, proveyendo un total de 12 empleos por encargo.
Adicionalmente, con fundamento en la Circular 018 del 12 de mayo de 2023, se realiza el proceso de encargos correspondiente y mediante Resolución 2052 del 11 de septiembre de 2023, se provee de manera temporal por encargo cinco (5) vacantes definitivas del empleo Profesional Universitario, Código 219, Grado 01, no obstante, una servidora desistió del nombramiento, por lo cual se expidió la resolución derogatoria 2068 del 12 de septiembre de 2023. En consecuencia, se realiza nombramiento en encargo de la servidora que continúa en orden de mérito en la ficha de estudio, establecido en la Resolución 2193 del 22 de septiembre de 2023. Las evidencias se encuentran publicadas en la página de la SDIS en el link: https://www.integracionsocial.gov.co/index.php/gestion/talento-humano
6.5. Provisión temporal mediante nombramiento provisional. Durante el tercer trimestre de 2023, la SDIS realizó el nombramiento en provisionalidad y posesión de 01 servidora teniendo en cuenta cumplimiento a fallo de tutela. Se presenta como evidencia el reporte de planta de la servidora con nombramiento en provisionalidad durante el período.
6.6 Se da continuidad al proceso de aplicación metodología para recolección de información. Socialización y aplicación de la metodología en dependencias de la entidad, recolección de la información. Se adjuntan los informes de avance para los meses de julio, agosto y septiembre de 2023.</t>
  </si>
  <si>
    <r>
      <rPr>
        <sz val="9"/>
        <color rgb="FF000000"/>
        <rFont val="Arial"/>
        <family val="2"/>
      </rPr>
      <t xml:space="preserve">"Desde la revisión de la segunda línea se verifica que los documentos aportados cumplan con los siguientes criterios, de acuerdo con su programación respectiva:
Entregable respecto a la evidencia programada: cumple
Firmas:No aplica 
Periodo de reporte de la evidencia: </t>
    </r>
    <r>
      <rPr>
        <sz val="9"/>
        <color rgb="FFC00000"/>
        <rFont val="Arial"/>
        <family val="2"/>
      </rPr>
      <t xml:space="preserve">No cumple (FALTA EL CRONOGRAMA)
</t>
    </r>
    <r>
      <rPr>
        <sz val="9"/>
        <color rgb="FF000000"/>
        <rFont val="Arial"/>
        <family val="2"/>
      </rPr>
      <t>Indicador: cumple
23/10/2023: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r>
  </si>
  <si>
    <t>Durante el cuarto trimestre de 2023 se realiza provisión temporal de 39 vacantes a través de encargos y 11 por nombramiento en provisionalidad.
6.4. Provisión temporal mediante la figura de encargos 
 En el mes de octubre de 2023, se desarrolló el proceso de encargos 3, con fundamento en la Circular 032 del 03 de octubre de 2023, ofertando 22 cargos del nivel profesional y una vez cumplidas las etapas correspondientes, fueron aceptados 14 encargos (8 en vacancia temporal y 6 en vacancia definitiva), nombrados mediante Resolución 2519 del 02 de octubre de 2023. No obstante, una servidora desistió del nombramiento al encargo del empleo Profesional Universitario, Código 219, Grado 16, por lo cual se realizó el proceso correspondiente y se realiza nombramiento en encargo de la servidora que continúa en orden de mérito en la ficha de estudio, mediante la Resolución 2786 del 04 de diciembre de 2023.
Adicionalmente, en atención a la priorización de las necesidades reportadas por las dependencias de la SDIS, mediante Circular 036 del 14 de Noviembre de 2023, se inició el proceso 4 de encargos, para proveer 55 vacantes temporales del nivel técnico, empleo Instructor, Código 313, Grado 05, estudio realizado con los servidores con derecho preferencial con cargo titular del nivel asistencial, hasta el grado 08, y en la audiencia de aceptación de encargo y elección de plazas, 25 servidores manifestaron la aceptación al encargo, nombrados mediante Resolución 2791 del 05 de diciembre de 2023. En razón a las vacantes desiertas, se hizo necesario ampliar los estudios con los servidores que superaron el período de prueba y una vez cumplidas las etapas correspondientes, fueron aceptados 8 encargos, el acto administrativo de nombramiento se encuentra en trámite de proyección.
Las evidencias se encuentran publicadas en la página de la SDIS en el link: https://www.integracionsocial.gov.co/index.php/gestion/talento-humano 
6.5. Provisión temporal mediante nombramiento provisional. 
Durante el cuarto trimestre de 2023, la SDIS realizó el nombramiento en provisionalidad y posesión de 11 servidores teniendo en cuenta: cumplimiento a fallo de tutela y como acción afirmativa por condición de especial protección constitucional, y considerando el empleo que no es susceptible de ofertarse en encargo al personal de carrera de la entidad, toda vez que no existe empleo de menor jerarquía en la planta de la entidad. 
Se presenta como evidencia el reporte de planta de los servidores con nombramiento en provisionalidad durante el período.
6.6 Durante el cuarto trimestre se continua con el proceso de aplicación metodología para recolección de información. Socialización y aplicación de la metodología en dependencias de la entidad, recolección de la información. Se adjuntan los informes de avance para los meses de octubre noviembre y diciembre de 2023. De otra parte, se elabora y radica en el DASCD el estudio técnico de rediseño de la SDIS. Se adjunta Estudio Técnico ampliación planta Comisarias de Familia en PDF, Proyecto Decreto modificación Planta en PDF, Manual de funciones en Word, el Matriz-cambios-Manual de funciones en Excel, el Oficio radicación ante DASCD en WORD y el correo de notificación por parte de DASDC con el número de radicación en PDF</t>
  </si>
  <si>
    <t>Formular y ejecutar el Plan de capacitación</t>
  </si>
  <si>
    <t>Porcentaje de ejecución Plan Institucional de Capacitación-PIC</t>
  </si>
  <si>
    <t>(N° de actividades ejecutadas en el periodo/N° actividades programadas para el periodo)*100
Nota. El reporte de avances se encuentra sujeto a la programación de actividades para el respectivo periodo</t>
  </si>
  <si>
    <t>Durante el periodo se formuló el Plan Estratégico de Talento Humano, el cual a su vez incluye el Plan Institucional de Capacitación para la vigencia 2023. Este plan fue adoptado oficialmente a través de la Resolución N°0124 de 27 de enero de 2023. Lo anterior se puede verificar en los siguientes links: 
1. "Durante el periodo se formuló el Plan Estratégico de Talento Humano, el cual a su vez incluye el Plan Institucional de Capacitación para la vigencia 2023. Este plan fue adoptado oficialmente a través de la Resolución N°0124 de 27 de enero de 2023. Lo anterior se puede verificar en los siguientes links: 
1. https://www.integracionsocial.gov.co/images/_docs/2023/transparencia/publicacion/0124_de_2023_Plan_Estrategico_de_Talento_Humano.pdf
2. https://www.integracionsocial.gov.co/images/_docs/2023/gestion/Plan_Institucional_de_Capacitacion_2023.pdf
 A la fecha del presente reporte, la SGDTH se encuentra adelantando el proceso contractual para la ejecución del Plan de Capacitación, sin embargo:
Para el primer trimeste se encontraba programada una (1) actividad en el cronograma del Plan Institucional de Capacitación para la vigencia 2023; la cual correspondia a la Inducción Institucional a los servidores y servidoras que ingresaron a la entidad, esta se llevo a cabo durante los días febrero 21, 22 y 23, cumpliendo de esta manera con el 100% de las actividades planeadas para el periodo.
Por otra parte, se adelantaron las siguientes siete (7) acciones formativas que estaban pendientes de ejecución y se relacionan a continuación, correspondientes al Plan Institucional de Capacitación 2023, de las cuales participaron un total de 286 servidores y servidores:
Flexibilidad y adaptación al cambio
Transparencia en la gestión pública y servicio al ciudadano
Técnicas de negociación colectiva (Texto y discurso del pliego de solicitudes)
Seguridad informática
Elementos de Clasificación Documental
Empatía y solidaridad
Ética de lo público
EVIDENCIA APORTADA:
Plan Institucional de Capacitación vigencia 2023
Listados de Asistencia Inducción Institucional
Agenda Inducción Institucional
Listados asistencia actividades Plan Institucional de Capacitación 2023"</t>
  </si>
  <si>
    <t>Desde la revisión de la segunda línea se verifica que los documentos aportados cumplan con los siguientes criterios, de acuerdo con su programación respectiva:
Entregable respecto a la evidencia programada: cumple
Firmas: cumple
Periodo de reporte de la evidencia: cumple
Indicador: parcialmente
Recomendación: 19/04/2023 se recomienda registrar en el avance cualitativo, el total de actividades programadas y el total de actividades ejecutadas para calcular el indicador de acuerdo con lo ejecutado. 24/04/2023 la dependencia atiende la recomendación.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</si>
  <si>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Durante el segundo trimestre se finalizó el proceso contractual para la ejecución de las actividades previstas en el Plan Institucional de Capacitación para la vigencia 2023 y se ajustó el cronograma de ejecución para el segundo semestre del año en fechas y temáticas de acuerdo con el presupuesto.
Igualmente, se realizaron las siguientes acciones a costo cero (0) con Instituciones externas:
Trabajo en equipo
Lengua de Señas Colombiano
EVIDENCIA APORTADA:
Cronograma Plan Institucional de Capacitación vigencia 2023
Listados asistencia actividades a costo cero (0)
https://sdisgovco-my.sharepoint.com/:f:/g/personal/jzunigas_sdis_gov_co/EkfQAuIYy65NksmNcKSzu84B73Q4CydMGm3Wd_vz3liB7w?e=gZaki8</t>
  </si>
  <si>
    <t>Para el tercer trimestre, se adelantaron las siguientes acciones formativas en ejecución del Plan Institucional de Capacitación para la vigencia:
Lengua de Señas Colombiano
Ortografía, Redacción tipologías textuales de la organización (correos electrónicos, actas de reunión, informes, comunicación organizacional, entre otros) y Comprensión de lectura
Estrategias para el análisis de datos cualitativos y cuantitativos
Atención al ciudadano con enfoque diferencial
Inteligencia emocional (autonomía, seguridad personal, autoestima, autocontrol, creatividad, asertividad, comunicación, empatía)
Igualmente se realizó, como parte del Plan Institucional de Capacitación para la vigencia 2023, durante los días agosto 1, 2, 3  y 4 una jornada de Inducción Institucional a los servidores y servidoras que ingresaron a la entidad.
Por otra parte se realiza la citación al diplomado de contratación y al diplomado de innovación
EVIDENCIA APORTADA:
Listados de Asistencia Inducción Institucional
Agenda Inducción Institucional
Listados asistencia actividades Plan Institucional de Capacitación 2023</t>
  </si>
  <si>
    <t>"Desde la revisión de la segunda línea se verifica que los documentos aportados cumplan con los siguientes criterios, de acuerdo con su programación respectiva:
Entregable respecto a la evidencia programada: cumple
Firmas:No aplica
Periodo de reporte de la evidencia: Cumple
Indicador: cumple
23/10/2023: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</si>
  <si>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Para el último trimeste del año 2023, se adelantaron las siguientes acciones formativas en ejecución del Plan Institucional de Capacitación para la vigencia:
Jornada de Reinducción Institucional
HERRAMIENTAS DIGITALES Y OFIMÁTICAS (Herramientas de Office 365, Big data y trabajo colaborativo)
Nueva Reforma Tributaria
Inteligencia emocional (autonomía, seguridad personal, autoestima, autocontrol, creatividad, asertividad, comunicación, empatía)
Habilidades para el trabajo colaborativo (coaching, liderazgo y trabajo en equipo) 
Para el caso de los Diplomados en Contratación Pública (Ley 80 de 1993- Contratación pública y manejo de plataforma SECOP) y en Innovación Pública, es importante anotar, que se encontraban en ejecución desde el mes de agosto y finalizaron en el mes de octubre de 2023, por lo anterior, su reporte se da en este trimestre del año.
Durante este trimestre, en el marco de actualizaciones a dependencias, se realizó el pago de cupos al IX Congreso Colombiano de Contratación Pública para tres (3) Directivos de la entidad.
Igualmente se realizó, como parte del Plan Institucional de Capacitación para la vigencia 2023, durante los días noviembre 27, 28, 29 y 30 una jornada de Inducción Institucional a los servidores y servidoras que ingresaron a la entidad.
EVIDENCIA APORTADA:
Cronograma de ejecución PIC 2023
Listados de Asistencia Inducción Institucional
Listados asistencia actividades Plan Institucional de Capacitación 2023</t>
  </si>
  <si>
    <t>Formular y ejecutar el Plan de Bienestar</t>
  </si>
  <si>
    <t>Porcentaje de ejecución Plan de Bienestar</t>
  </si>
  <si>
    <t>Durante el periodo se formuló el Plan Estratégico de Talento Humano, el cual a su vez incluye el Plan de Bienestar e Incentivos para la vigencia 2023. Este plan fue adoptado oficialmente a través de la Resolución N°0124 de 27 de enero de 2023. Lo anterior se puede verificar en los siguientes links: 
1. https://www.integracionsocial.gov.co/images/_docs/2023/transparencia/publicacion/0124_de_2023_Plan_Estrategico_de_Talento_Humano.pdf
2. https://www.integracionsocial.gov.co/images/_docs/2023/gestion/230127_Plan_Bienestar_Social_e_Incentivos_2023.Firmado.pdf
Para el trimestre enero- marzo de 2023, se programaron 5 actividades, las cuales se desarrollaron a traves de 9 actividades de bienestar social, asi: 
1.Taller traslado de régimen pensional: Esta actividad se llevó a cabo el día 23 de febrero de 2023, con la participación de 86 personas.
2). Taller comunicación asertiva: Esta actividad se llevó a cabo el día 24 de febrero de 2023, con la participación de 66 personas. 
3). Actividad encuentro de solteros y solteras SDIS 2023: Esta actividad se llevó a cabo los días 25 y 26 de febrero de 2023, con asistencia  de 170  servidores y servidoras de la SDIS.
4). Conversatorio a qué hora "El amor", se convirtio en un asunto de riesgo para la mujer : Esta actividad se llevó a cabo el día 08 de marzo de 2023, con la participación de 30 personas .
5). Conferencia Todos podemos hablar de suicidio prevención y abordaje : Esta actividad se llevó a cabo el día 23 de marzo de 2023, con la participación de 17 personas.
6). Conferencia autoevaluación y reflexión positiva: Esta actividad se llevó a cabo el día 28 de marzo de 2023, con participación de  102 personas.
7).conferencia Régimen y Control Fiscal: Esta actividad se llevó a cabo el día 29 de marzo de 2023, con la participación de  63 personas..
8). Entrega de tarjetas virtuales por cumpleaños: Esta actividad se ejecuta de forma continua y consiste en el envio de una tarjeta virtual de felicitación el día de cumpleaños, de servidores y servidoras de la SDIS. En el trimestre enero - marzo de 2023 se realiza envio de un total de 435 tarjetas.
9). Se modifica el Instructivo  " solicitud y trámite de permisos, licencias y descansos"  código INS-TH-012, documento que en su numeral 3.3.2 "permisos remunerados", literal E especifica " La Secretaría Distrital de Integración Social otorgara a cada servidor/a publico/a de la entidad, un (1) día de trabajo remunerado cada semestre para que puedan compartir con su familia. Este permiso lo concede el superior jerárquico, teniendo en cuenta la no afectación del servicio, y deberá remitirse a la Subdirección de Gestión y Desarrollo de Talento Humano" 
Se adjuntan las evidencias de las actividades en PDF, adicionalmente modificación del cronograma de actividades y acta de aprobación de la modificación suscrita por la Subdirectora de Talento humano</t>
  </si>
  <si>
    <t>Durante el segundo trimestre de 2023 se adelantaron las siguientes acciones en el marco del Plan de Bienestar:
1) Conferencia el Líder que Quiero Ser: esta actividad se llevó a cabo el día 21 de abril de 2023, con la participación de 54 asistentes.                                                                                         
2) Caminata Ecológica: esta actividad se llevó a cabo el día 14 de abril de 2023, con asistencia de 34 servidores y colaboradores.                                                                                                        
3) Rodada Ambiental: esta actividad se llevó a cabo el día 14 de abril de 2023, con la asistencia de 7 participantes.                                         
4)  Feria de Servicios. Subdirección local Bosa 21 de abril de 2023, participación de 11 asistentes.                                                                               5) Caminata Usme Rural: esta actividad se llevó a cabo el día 28 de abril de 2023, con asistencia de 35 participantes.                                                                                
6) Caminata paraíso Quiba: esta actividad se llevó a cabo el día 28 de abril de 2023, con una participación de 71 asistentes.                     
7)  Feria de Servicios. Subdirección local Engativá 28 de abril de 2023, participación de 14 asistentes.                                                                      8) Caminata Aula Ambiental Soratama: esta actividad se llevó a cabo el día 12 de mayo de 2023, un total de 15 asistentes.                                                                          
9)Caminata Parque Nacional E.O.H.: esta actividad se llevó a cabo el día 12 de mayo de 2023, con una participación de 20 asistentes.                                                                                                                                                                                                                                                                                 10) Feria de Servicios. Subdirección local San Cristóbal 19 de mayo de 2023, participación de 20 asistentes.                                                                                                                                                                                                                                                                                                 11) Caminata paraíso Quiba: esta actividad se llevó a cabo el día 26 de mayo de 2023, con un total de 25 asistentes                                                                                     
12) Actividad Trabajo en Equipo: esta actividad se llevó a cabo el día 26 de mayo de 2023, con una participación de 23 asistentes. 
13) Taller Derechos Sexuales y Derechos Reproductivos: esta actividad se llevó a cabo el día 25 Un total de 29 asistentes.                      
14) Feria de Servicios. Subdirección local Usaquén 2 de junio de 2023, participación de 7 asistentes.                                                                      15) Sistema General de Pensiones-Colpensiones: esta actividad se llevó el 7 de junio de 2023, se contó con la asistencia de 60 personas.                                                                                                                                                                                                                                                                                   16) Caminata Parque Nacional E.O.H.: esta actividad se llevó a cabo el día 9 de junio de 2023, participación de 50 asistentes.                                                                  
17) Caminata Parque Nacional E.O.H.: esta actividad se llevó a cabo el día 23 de junio de 2023, participación de 37 personas                                                                 
18) Actividad Trabajo en Equipo: Conferencia manejo crisis interpersonales, esta actividad se llevó a cabo el día 23 de junio de 2023, con la participación de 30 personas.                                                                                                                                                                                                                                                                19) Semana Ambiental: Se realizó acompañamiento del 1-7 de junio de 2023 con la premiación para las dos modalidades en el marco del concurso y asesoría técnica en los criterios y requisitos para la presentación en el auditorio Huitaca de la Alcaldía Mayor de Bogotá.                                                                                                                                                                                                                                                                              20) Entrega de tarjetas virtuales por cumpleaños: Esta actividad se ejecuta de forma continua y consiste en el envío de una tarjeta virtual de felicitación el día de cumpleaños, de servidores y servidoras de la SDIS. En el trimestre abril – junio de 2023 se realiza envío de un total de 406 tarjetas.
21) El 27 de junio se abren las inscripciones para participar de las Olimpiadas SDIS 2023
22) Se realiza una jornada de sensibilización sobre política distrital de integridad, transparencia y lucha contra la corrupción y código de integridad. 15 de junio de 2023 presencial.
23) Se realiza una socialización del documento de lineamiento de conflicto de intereses, realizada el 30 de mayo de 2023 de forma virtual
24) El 19 de mayo de 2023 se realiza actividad de autocuidado denominada Jornada de promoción y prevención tamizaje cardiovascular y examen de mama con la participación de 14 servidores (as).
Se adjuntan las evidencias de las actividades en PDF, adicionalmente modificación del cronograma de actividades y actas de aprobación de las modificaciones suscritas por la Subdirectora de Talento Humano</t>
  </si>
  <si>
    <t>Durante el tercer trimestre de 2023 se adelantaron las siguientes acciones en el marco del Plan de Bienestar:
1) Entrega de Boletas Cine Colombia. En el marco del Día de la Familia primer semestre 2023 se inició esta actividad en junio y se finalizó la entrega de boletas durante el mes de julio de 2023, con una cobertura de 1797 servidores y servidoras equivalente al 100%.
2) Se realizo la Inauguración Olimpiadas el día 28 de julio de 2023, con asistencia 363 de servidores y servidoras. En las Olimpiadas Deportivas se contó con la participación de 399 servidores y servidoras participantes en las diferentes competencias llevadas a cabo durante los meses de agosto y septiembre.
3) Taller Evaluando mis Vínculos. Esta actividad se llevó a cabo el 28 de agosto de 2023, con la asistencia de 36 servidores y servidoras y 15 colaboradores, para un total de 51 participantes.
4) Entrega de tarjetas virtuales por cumpleaños: Esta actividad se ejecuta de forma continua y consiste en el envío de una tarjeta virtual de felicitación el día de cumpleaños, de servidores y servidoras de la SDIS. En el trimestre julio-septiembre de 2023 se realiza envío de un total de 402 tarjetas. (julio 106, agosto 141 y septiembre 155 servidores y servidoras).
5) Actividad Autocuidado. Esta actividad se llevó a cabo el 14 de septiembre con la participación de 9 servidores(as) públicos(as).
6) Mercados campesinos: Esta actividad se llevó a cabo el 16 de agosto de 2023, con la asistencia de 19 servidores y servidoras y 16 colaboradores, para un total de 35 asistentes; el 23 de agosto de 2023, con la asistencia de 15 servidores y servidoras y 4 colaboradores, para un total de 19 participantes; el 8 de septiembre de 2023, con la asistencia de 18 servidores y servidoras y 25 colaboradores, para un total de 34 participantes y el 17 de septiembre de 2023, con la asistencia de 14 servidores y servidoras.
7) Vacaciones Recreativas: Se realizaron las inscripciones de 214 niños y niñas, hijos e hijas de servidores y servidoras, entre el 21 y 30 de septiembre de 2023.
8) Un día de Aventura Extrema para Adolescentes: se realizaron inscripciones de 87 adolescentes, hijos e hijas de servidores y servidoras, entre el 25 y 29 de septiembre de 2023.</t>
  </si>
  <si>
    <t>Durante el cuarto trimestre de 2023 se adelantaron las siguientes acciones en el marco del Plan de Bienestar:
1) Conmemoración Día del Servidor Público: Esta actividad se llevó a cabo el 1º. de octubre de 2023, con la participación de los 1819 servidores y servidoras de planta a quienes se les entrego detalle (sombrilla).
2) Clausura Olimpiadas Deportivas SDIS: Esta actividad se llevó a cabo el 6 de octubre de 2023, con la asistencia de  servidores y servidoras 44 y  48 colaboradores, para un total de 92 participantes.
3) Un Día de Aventura Extrema para Adolescentes. Esta actividad se llevó a cabo el 9 de octubre de 2023, con la asistencia de 76 hijos e hijas de servidores y servidoras.
4) Vacaciones Recreativas. Esta actividad se llevó a cabo el 11, 12 y 13 de octubre de 2023, con la asistencia de 199 hijos e hijas de servidores y servidoras.
5) Día de familia segundo semestre – Parque Jaime Duque: esta actividad se llevó a cabo el 21 de octubre de 2023, con la asistencia de 1819 servidores y servidoras con dos acompañantes.
6) Actividad Desmitificando la sexualidad Conversatorio sobre mito-realidad: esta actividad se llevó a cabo el 30 de octubre de 2023, con la asistencia de 15 servidores y servidoras y 4 colaboradores.
7) Sustentación mejores equipos de trabajo: esta actividad se llevó a cabo el 2 de noviembre de 2023, con la participación de 42 servidores y servidoras.
8) Bienestar con los prepensionados: esta actividad se llevó a cabo el 17 de noviembre de 2023, con la asistencia de 67 servidores y servidoras.
9) Bienestar con los prepensionados: esta actividad se llevó a cabo el 20 de noviembre de 2023, con la asistencia de 41 servidores y servidoras.
10) Actividad hijos e hijas en condición de discapacidad: esta actividad se llevó a cabo el 20 de noviembre de 2023, con participación de 28 hijos e hijas de servidores y servidoras.
11) Día de mascotas Subdirecciones Locales: esta actividad se llevó a cabo el 22 de noviembre de 2023, con la participación de 29 participantes, 26 servidores y servidoras y 3 colaboradores.
12) Gala de reconocimiento: esta actividad se llevó a cabo el 24 de noviembre de 2023, con la participación de 337 servidores y servidoras.
13) Actividad cierre de Gestión: esta actividad se llevó a cabo el 1 de diciembre de 2023, con la participación de 1397 servidores y servidoras.
14) Entrega bonos navideños: el 19 de noviembre Compensar cargo los bonos navideños para los hijos e hijas de los servidores/as públicos/as, en esta actividad participaron 473 servidores y servidoras.
15) Entrega detalle servidores/as que laboran turno de noche 24 y 31 de diciembre: se entregó bono cena navideña y de fin de año a los servidores y servidoras que laboraron la noche del 24 y 31 de diciembre, en esta actividad participaron 49 servidores y servidoras.
16) Cumpleaños:  Se enviaron 99 mensajes de felicitación de cumpleaños a los servidores y servidoras que cumplieron años durante el mes de octubre, se enviaron 90 mensajes de felicitación de cumpleaños a los servidores y servidoras que cumplieron años durante el mes de noviembre y se enviaron 172 mensajes de felicitación de cumpleaños a los servidores y servidoras.</t>
  </si>
  <si>
    <t>Formular y ejecutar el Plan de incentivos institucionales</t>
  </si>
  <si>
    <t>Porcentaje de ejecución Plan de Incentivos</t>
  </si>
  <si>
    <t>Para el primer trimestre de 2023 se contaba con una (1) actividad la cual correpondia a la formulación  del Plan de Bienestar e Incentivos y que se cumple en un 100% con la formulación del Plan Estratégico de Talento Humano, el cual a su vez incluye el Plan de Bienestar e Incentivos para la vigencia 2023. Este plan fue adoptado oficialmente a través de la Resolución N°0124 de 27 de enero de 2023. Lo anterior se puede verificar en los siguientes links: 
1. https://www.integracionsocial.gov.co/images/_docs/2023/transparencia/publicacion/0124_de_2023_Plan_Estrategico_de_Talento_Humano.pdf
2. https://www.integracionsocial.gov.co/images/_docs/2023/gestion/230127_Plan_Bienestar_Social_e_Incentivos_2023.Firmado.pdf
Dentro de cronograma del plan no se tenian planeadas actividades de incentivos para el periodo</t>
  </si>
  <si>
    <t>Desde la revisión de la segunda línea se verifica que los documentos aportados cumplan con los siguientes criterios, de acuerdo con su programación respectiva:
Entregable respecto a la evidencia programada: cumple
Firmas: cumple
Periodo de reporte de la evidencia: cumple
Indicador: parcialmente
Recomendación: 19/04/2023 se recomienda precisar las actividades programadas para el primer trimestre, teniendo en cuenta el cronograma de actividades propuesto en el plan de bienestar e incentivos. 24/04/2023 la dependencia atiende la observación y se aclara en el avance cualitativo que para el periodo en el cronograma no se tenían actividades programadas.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</si>
  <si>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1)Durante el segundo trimestre del año 2023, se dio inicio al proceso de selección de los/as Mejores Servidores/as SDIS 2023 y Mejores Equipos de Trabajo SDIS 2023, con la expedición de la Resolución N°1102 del 17 de mayo 2023 “Por la cual se establecen los criterios para la selección de los Incentivos por Mejores Servidores de Carrera Administrativa y Mejores Equipos de Trabajo para la vigencia 2023 y lineamientos para hacerlos efectivos.”
2) La resolución mencionada fue comunicada a todos los servidores de planta mediante correo del 29 de mayo de 2023 y socializada el 7 de junio de manera presencial con los Gestores de Talento Humano y el 9 de junio virtualmente a través de convocatoria realizada para los servidores de planta de la SDIS.
3) Con la comunicación de la resolución se dio apertura a las inscripciones para el concurso de los Mejores Equipos de Trabajo SDIS 2023, las cuales se cerraron el 27 de junio de 2023 con un total de catorce (14) proyectos inscritos.</t>
  </si>
  <si>
    <t>Mejores Servidores SDIS 2023:
Durante el tercer trimestre del año 2023 se elaboraron las tres matrices correspondientes a los niveles jerárquicos: Asistencial, Técnico y profesional, las cuales fueron remitidas el 15 de septiembre de 2023, a los correos de los/as servidores para su verificación, según lo establecido en el artículo 2° de la resolución N°1102 del 17 de mayo de 2023.
Se recibieron 69 observaciones y/o reclamaciones, de las cuales 67 se recibieron en el plazo establecido, es decir antes del 22 de septiembre de 2023 y 2 se recibieron de manera extemporánea.
Mejores Equipos de Trabajo SDIS 2023:
Una vez revisados los 14 proyectos inscritos, se encontró que 4 no cumplían con los requisitos de inscripción, por lo cual fueron rechazados. Y 10 proyectos fueron aceptados para pasar a la siguiente etapa.
El 4 de agosto de 2023, se solicitó de aval técnico por parte de la DADE de los 10 proyectos, los cuales fueron avalados en su totalidad.
La Subdirectora de Gestión y Desarrollo del Talento Humano definió 5 grupos de Jurados acorde a las temáticas, cada uno conformado por dos Directivos de la Entidad y un experto externo, a quienes se les enviaron los proyectos junto con la matriz de evaluación y la resolución N°1102 de 2023. (Solo pendiente de enviar a un jurado externo que aún no ha confirmado su aceptación)</t>
  </si>
  <si>
    <r>
      <rPr>
        <sz val="9"/>
        <color rgb="FF000000"/>
        <rFont val="Arial"/>
        <family val="2"/>
      </rPr>
      <t xml:space="preserve">"Desde la revisión de la segunda línea se verifica que los documentos aportados cumplan con los siguientes criterios, de acuerdo con su programación respectiva:
Entregable respecto a la evidencia programada: cumple
Firmas:No aplica
Periodo de reporte de la evidencia: NO Cumple </t>
    </r>
    <r>
      <rPr>
        <sz val="9"/>
        <color rgb="FFC00000"/>
        <rFont val="Arial"/>
        <family val="2"/>
      </rPr>
      <t xml:space="preserve">(FALTA CRONOGRAMA DE ACTIVIDADES)
</t>
    </r>
    <r>
      <rPr>
        <sz val="9"/>
        <color rgb="FF000000"/>
        <rFont val="Arial"/>
        <family val="2"/>
      </rPr>
      <t>Indicador: cumple
23/10/2023: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r>
  </si>
  <si>
    <t>Mejores Servidores SDIS 2023:
Se respondieron las 69 reclamaciones que recibieron durante el mes de octubre, dentro del proceso de verificación de matrices iniciado en el mes de septiembre de 2023 y se realizaron los respectivos ajustes, lo cual se presentó ante la Comisión de Personal, en sesión del 19 de octubre de 2023, dónde se realizó la verificación y confirmación de los/as mejores veinte servidoras públicas/as de carrera por cada uno de los niveles jerárquicos, evidenciando que dentro de las listas de los niveles asistencial y técnico existí empate.
En cumplimiento a lo establecido en el parágrafo del artículo 3° de la resolución N°1102 del 17 de mayo de 2023, el día 1 de noviembre de 2023 se realizó sorteo público para dirimir el desempate.
El 22 de noviembre de 2023 fue expedida la resolución N°2701, “Por la cual se reconocen incentivos a los/as Mejores Servidores/as Públicos/as de Carrera Administrativa y a los Mejores Equipos de Trabajo para la vigencia 2023, de la Secretaría Distrital de Integración Social.
La ceremonia de reconocimientos fue realiza el 24 de noviembre de 2023.
Mejores Equipos de Trabajo SDIS 2023:
El 2 de noviembre de 2023 se realizó la sustentación de lo diez (10) proyectos avalados por la DADE, ante los jurados evaluadores y/o sus delegados, con el fin culminar el proceso de evaluación para la selección de los Mejores Equipos de Trabajo.
Con las matrices de evaluación entregadas por los jurados se realizó el correspondiente consolidado que fue remitido mediante correo del 17 de noviembre de 2023, a los representantes de cada uno de los proyectos, con copia a los Jurados y a la Comisión de Personal, de conformidad a lo establecido en el artículo 3° de la resolución N°1102 del 17 de mayo de 2023.
El 22 de noviembre de 2023 fue expedida la resolución N°2701, “Por la cual se reconocen incentivos a los/as Mejores Servidores/as Públicos/as de Carrera Administrativa y a los Mejores Equipos de Trabajo para la vigencia 2023, de la Secretaría Distrital de Integración Social.
La ceremonia de reconocimientos fue realiza el 24 de noviembre de 2023.</t>
  </si>
  <si>
    <t>Formular y ejecutar el Plan de seguridad y salud en el trabajo</t>
  </si>
  <si>
    <t>Porcentaje de ejecución Plan de trabajo anual en seguridad y salud en el trabajo</t>
  </si>
  <si>
    <t>(N° de actividades ejecutadas en el periodo/N° actividades programadas para el periodo)*100</t>
  </si>
  <si>
    <t xml:space="preserve"> - Plan Formulado
 - Cronograma de actividades con fechas programadas
- Soportes que den cuenta de las actividades ejecutadas</t>
  </si>
  <si>
    <t>Durante el primer  trimestre  se cumplió con el 100% de las actividades que estaban programadas así: enero 24, Febrero 30 y Marzo 30
Fue necesario realizar ajustes al plan de trabajo en cuanto a algunas actividades, cuya programación fue necesario adecuarlas y proyectarlas para otros periodos. Estas decisiones contaron con el aval de la Subdirectora de Gestión y Desarrollo del Talento Humano y, como evidencia de esto, se anexan actas de las mesas de trabajo, en las cuales realizó el análisis y se estableció el compromiso de ejecución en otros periodos.
Evidencias aportadas: 
Archivo excel donde se evidencia el plan de trabajo ejecutado, pestaña 2 actividades, pestaña 3 actividsdes reprogramadas.
Soportes de actividades ejecutadas, las cuales se pueden consultar en en la columna H, del archivo anterior.
Actas de las actividades reprogramadas.</t>
  </si>
  <si>
    <t xml:space="preserve"> - Cronograma de actividades con fechas programadas
- Soportes que den cuenta de las actividades ejecutadas</t>
  </si>
  <si>
    <t>Durante el segundo  trimestre  se cumplió con el 100% de las actividades que estaban programadas así: abril 31, Mayo 29 y Junio 32
Fue necesario realizar ajustes al plan de trabajo en cuanto a algunas actividades, cuya programación fue necesario adecuarlas y proyectarlas para otros periodos. Estas decisiones contaron con el aval de la Subdirectora de Gestión y Desarrollo del Talento Humano y, como evidencia de esto, se anexan actas de las mesas de trabajo, en las cuales realizó el análisis y se estableció el compromiso de ejecución en otros periodos.
Evidencias aportadas: 
Archivo Excel donde se evidencia el plan de trabajo ejecutado, pestaña 2 “plan de trabajo”, pestaña 3 actividades reprogramadas.
Soportes de actividades ejecutadas, las cuales se pueden consultar en  la columna H, del archivo anterior.
Acta de la actividad reprogramada.</t>
  </si>
  <si>
    <t>Durante el tercer   trimestre  se cumplió con el 100% de las actividades que estaban programadas así: Julio 26, Agosto 28 y Septiembre 31
Fue necesario realizar ajustes al plan de trabajo para algunas actividades, cuya programación fue proyectada para otros periodos. Estas decisiones contaron con el aval de la Subdirectora de Gestión y Desarrollo del Talento Humano y, como evidencia de esto, se anexa acta de la mesa de trabajo, en la cual realizó el análisis y se estableció el compromiso de ejecución en otros periodos.
Evidencias aportadas:
Archivo Excel donde se evidencia el plan de trabajo ejecutado, pestaña 2 “plan de trabajo”, pestaña 3 actividades reprogramadas.
Soportes de actividades ejecutadas, las cuales se pueden consultar en  la columna H, del archivo anterior.
Acta de las actividades reprogramadas para este trimestre.</t>
  </si>
  <si>
    <t>Durante el cuarto trimestre se cumplió con el 100% de las actividades que estaban programadas así: octubre 29, noviembre 31 y diciembre 30
Evidencias aportadas: 
Archivo Excel donde se evidencia el plan de trabajo ejecutado, pestaña 2 “plan de trabajo”.
Soportes de actividades ejecutadas, las cuales se pueden consultar en la columna H, del archivo anterior.</t>
  </si>
  <si>
    <t>Realizar la autoeavaluación anual frente al cumplimiento de estándares del SGSST</t>
  </si>
  <si>
    <t>Porcentaje del Cumplimiento de los Estándares de implementación del SGSST</t>
  </si>
  <si>
    <t xml:space="preserve">(Numero de estándares cumplidos/número de estándares establecidos por norma) *100 </t>
  </si>
  <si>
    <t>Autoevaluación anual del SGSST</t>
  </si>
  <si>
    <t>Verificando la normatividad vigente para seguridad y salud en el trabajo, según el decreto 1072 y la resolución 0312 del 2019, se tienen 60 estándares establecidos en el ciclo PHVA (22 del planear, 30 del hacer, 4 del verificar y 4 del actuar) según la normatividad vigente, los cuales después de verificar evidencias, realizar auditoria interna, y realizar autoevaluación, se logró llevar a cabo el cumplimiento de los 60 estándares , obteniendo como resultado el 100% de cumplimiento para este indicador.</t>
  </si>
  <si>
    <t>Realizar el seguimiento a la implementación de acciones de mejora a Cargo de la SDGDTH</t>
  </si>
  <si>
    <t>Porcentaje del Cumplimiento de las acciones de mejora</t>
  </si>
  <si>
    <t>(N° de acciones de mejora implementadas en el periodo/ N° acciones de mejora programadas para el periodo en los planes de mejoramiento)*100
Nota. El reporte de avances se encuentra sujeto a la programación de actividades para el respectivo periodo</t>
  </si>
  <si>
    <t xml:space="preserve"> - Herramienta de registro y seguimiento de acciones de mejora
- Soportes que den cuenta de las actividades ejecutadas
Nota. El reporte de avances se encuentra sujeto a la programación de actividades para el respectivo periodo</t>
  </si>
  <si>
    <t>Para el periodo comprendido entre el 01/01/2022 al 31/03/2023 se presentaron avances de 5 aciones (3 externas y 2 internas) cuyo vencimiento esta programado para los meses de mayo y noviembre de 2023. Se adjunta instrumento acciones de mejora diligenciado y correo remisorio a la Oficina de Control Interno</t>
  </si>
  <si>
    <t>Para el periodo comprendido entre el 01/04/2022 al 30/06/2023 se presentaron avances de 3 aciones internas cuyo vencimiento esta programado para los meses de julio y noviembre de 2023, se solicita el cierre de una de ellas. Se adjunta instrumento acciones de mejora diligenciado y acta de reunión con OCI
https://sdisgovco-my.sharepoint.com/:f:/g/personal/jzunigas_sdis_gov_co/El3Uyst8wppKg-i32uZZwqcBjJpf8UcT47GhHvduZQhOnA?e=acGQya</t>
  </si>
  <si>
    <t>Para el periodo comprendido entre el 01/07/2022 al 30/09/2023 se presentaron avances de 4 acciones internas cuyo vencimiento esta programado para los meses de noviembre y diciembre de 2023. Se adjunta instrumento acciones de mejora diligenciado y correo de remisión a la OCI.
https://sdisgovco-my.sharepoint.com/:f:/g/personal/jzunigas_sdis_gov_co/El3Uyst8wppKg-i32uZZwqcBjJpf8UcT47GhHvduZQhOnA?e=acGQya</t>
  </si>
  <si>
    <t>Para el periodo comprendido entre el 01/10/2023 al 31/12/2023 se presentaron los siguientes avances de acciones internas y externas. 
1- El 18/10/2023 se realiza seguimiento y se remiten con avances cinco (5) acciones de mejora, cuatro (4) internas y una (1) externa, se solicita el cierre de dos internas (10.1.1-1 y 9.3.2.1-1) y avances de las otras tres (Recomendación No 1, 3.2.2.4- 1 y 10.1.2-1). Se adjunta correo remisorio e instrumento acciones de mejora diligenciado
2- El 14/11/2023 se realiza seguimiento y se remiten con avances de dos (2)  acciones de mejora internas,  se solicita el cierre de una acción (10.1.2-1) y se solicita avance del 40%.del la segunda (9.2.3.2-1)  Se adjunta correo remisorio e instrumento acciones de mejora diligenciado
3- El 29/122023 se realiza seguimiento y se remiten con avances del 100% cinco (5) acciones de mejora de las cuales cuatro (4) son internas y una (1) externa (10.1.1-2, 3.2.2.4-1, 9.2.3.1-1, 9.2.3.2-1 y 10.2.2.-1) Se adjunta correo remisorio e instrumento acciones de mejora diligenciado</t>
  </si>
  <si>
    <t>Formular  y ejecutar el Plan de Integridad y Buen Gobierno</t>
  </si>
  <si>
    <t>Plan de trabajo Código de Integridad y Buen Gobierno</t>
  </si>
  <si>
    <t>(N° de actividades ejecutadas en el periodo/N° actividades programadas en el periodo)*100
Nota. El reporte de avances se encuentra sujeto a la programación de actividades para el respectivo periodo</t>
  </si>
  <si>
    <t xml:space="preserve"> 1. Plan de trabajo de Integridad y Buen Gobierno 2023 firmado y oficializado. 
2. Se realizan dos socializaciones del protocolo  de selección de gestores y gestoras de integridad 2023. Fueron realizadas durante el mes de febrero( se anexan evidencias)
3. Se realizan 4 piezas comunicativas de la convocatoria para hacer parte del equipo de gestores y gestoras de integridad 2023. Las presentes piezas fueron divulgadas durante febrero y marzo de 2023. (se anexan evidencias).
3.1. Listado de gestores y gestoras de integridad seleccionados 2023. (se anexa evidencia)
4. Una jornada de socialización de los resultados de la encuesta de apropiación de integridad y buen gobierno ( se anexa listado de asistencia y presentación)
5. Se avanza en la actualización del código de integridad y buen gobierno durante el mes de febrero y marzo. ( se anexa documento actualizado).</t>
  </si>
  <si>
    <t>Según lo propuesto en el Plan de Integridad 2023, para el segundo trimestre se realizaron las siguientes acciones: 
1. Documento código de integridad actualizado con la normatividad, organigrama y portafolio de servicios, se divulga el principio 1 mediante pieza comunicativa y a los gestores de integridad mediante reunión preparatoria. 
2. Se realiza una reunión preparatoria (Reto) sobre el principio 1. Día 4 de mayo de 2023 a las 2:30 pm vía Teams. 
3. Una pieza comunicativa divulgada de manera masiva con el principio 1 y sus valores, durante los meses de mayo y junio de 2023. 
4. Se realiza una jornada de sensibilización sobre política distrital de integridad, transparencia y lucha contra la corrupción y código de integridad. 15 de junio de 2023 presencial. 
5. Informe de Gestión principio #1.
1. Se adjunta documento actualizado de código de integridad
2. Se adjunta presentación y listado de asistencia de reunión preparatoria 4 de mayo de 2023 principio 1.
3. Pieza comunicativa divulgada los meses de mayo y junio sobre el principio #1
4. Anexa, listado de asistencia y acta del encuentro y sensibilización del código y política distrital de integridad, transparencia y lucha contra la corrupción. (junio 15 de 2023)
5. Informe de gestión principio #1 del código de integridad y buen gobierno</t>
  </si>
  <si>
    <t>Desde la revisión de la segunda línea se verifica que los documentos aportados cumplan con los siguientes criterios, de acuerdo con su programación respectiva:
Entregable respecto a la evidencia programada: cumple
Firmas: No aplica
Periodo de reporte de la evidencia: cumple
Indicador: cumple
21/07/2023 Se recomienda incluir el cronograma de actividades definido para determinar el indicador de acuerdo con las actividades programadas vs las ejecutadas.
01/08/2023 la Dependencia atiende la recomendacion, por lo tanto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</si>
  <si>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Para el presente trimestre se llevaron a cabo las siguientes acciones:
1. Una Reunión preparatoria para la socialización del principio 2 ( se anexan presentación, listado de asistencia y video).
2. Un informe del principio 2 publicado en la página web. (se anexa informe).
3. Una Pieza comunicativa divulgada con el principio 2 para los meses de julio y agosto. (se anexa pieza comunicativa principio 2).
4. Una reunión preparatoria para socializar el principio 3 (se anexan presentación, listado de asistencia y video).
5. Una pieza comunicativa divulgada con el principio 3 (se anexa pieza comunicativa septiembre).</t>
  </si>
  <si>
    <t>Para el presente trimestre se llevaron a cabo las siguientes acciones: 
1. Firma del Pacto de Integridad y Buen Gobierno por directivos y directivas SDIS.
2. Se suscribe y publica el Informe principio 3 publicado en la página web. (se anexa informe).
3.Se elabora una Pieza comunicativa la cual es divulgada con el principio 4 para los meses de noviembre y diciembre. (se anexa pieza comunicativa principio 4).
4. Se realiza una reunión preparatoria para socializar el principio 4 (se anexan presentación, listado de asistencia y video).
5. Se elabora el Informe de gestión principio 4 (adjunta informe).
6. Se aplica encuesta de apropiación de principios y valores – Código de Integridad y Buen Gobierno 2023 y se elabora el informe de análisis. 
7. Se realiza el segundo encuentro de gestores y gestoras de integridad 2023 el 27 de octubre de 2023 (anexo listado de asistencia y presentación).</t>
  </si>
  <si>
    <t>Plan conflicto de intereses</t>
  </si>
  <si>
    <t>Formular y ejecutar el Plan conflicto de intereses</t>
  </si>
  <si>
    <t>Plan de trabajo Conflicto de intereses</t>
  </si>
  <si>
    <t>1. Plan de trabajo Conflicto de Intereses, aprobado y firmado. (se anexa evidencia)
2. Durante el primer trimestre se realiza la divulgación de 2 piezas comunicativas sobre el canal de denuncias de conflicto de intereses integridad@sdis.gov.co ( se anexan los correos masivos enviados).
3. En este trimestre se realizaron  2 presentaciones al Comité Institucional de Gestión y Desempeño sobre la implementación de la estrategia de gestión de los casos de conflictos de inetereses ( se anexa presentación al comité de 7 de marzo de 2023 y acta de comité 28 de marzo de 2023).
4. En  el primer trimestre se realiza seguimiento a la implementación del curso de Integridad, transparencia o lucha contra la corrupción, se realiza la validación del porcentaje de gerentes públicos, servidores y contratistas que a marzo de 2023 han finalizado. ( Se anexan los datos del seguimiento realizado). 
4.1 Se divulga 1 pieza comunicativa para promover la participación de las y los directivos, servidores y contratistas de la SDIS en el curso de Integridad, Transparencia o lucha contra la corrupción (Se anexa pieza comunicativa divulgada masivamente).
5. Se realiza el primer informe trimestral de seguimiento a los directivos que deben publicar la declaración de bienes y rentas y conflicto de inetereses según lo establecido en la ley 2013 de 2019 ( se anexa informe de seguimiento)</t>
  </si>
  <si>
    <t>Teniendo en cuenta el plan de acción de conflicto de intereses 2023, las acciones realizadas durante el segundo trimestre son las siguientes:
1. Se realiza una presentación mensual al comité de gestión y desempeño sobre los casos de conflicto de intereses allegados a la Subdirección de Gestión y Desarrollo del Talento Humano (abril, mayo y junio). 
2. Se realiza una pieza comunicativa masiva con información sobre conflicto de intereses. 
3. Una pieza comunicativa divulgada con el canal de denuncias de casos de conflicto de intereses. 
4. Una pieza comunicativa divulgada sobre el curso de Integridad, Transparencia o Lucha contra la corrupción. 
5. Un informe de seguimiento trimestral al Curso de Integridad, Transparencia o Lucha contra la Corrupción. 
6. Un informe de seguimiento trimestral de los y las directivos que deben publicar la Declaración de Bienes y Rentas y Conflicto de Intereses según Ley 2013. 
7. Una socialización del documento de lineamiento de conflicto de intereses, realizada el 30 de mayo de 2023 de forma virtual.
1. Se anexan las presentaciones, actas e invitaciones a participar del comité de gestión y desempeño. 
2. Pieza comunicativa divulgada de forma masiva sobre conflicto de intereses 
3. Pieza comunicativa divulgada con el canal de denuncias. 
4. Pieza comunicativa divulgada sobre el curso de Integridad, Transparencia y Lucha contra la Corrupción
5. Se anexa informe de seguimiento trimestral al curso de integridad, transparencia y lucha contra la corrupción. 
6. Se anexa Informe de seguimiento trimestral de los directivos que deben publicar declaración de bienes y rentas según ley 2013
7. Se evidencia presentación listado de asistencia de la socialización realizada sobre conflicto de intereses el 30 de mayo de 2023.</t>
  </si>
  <si>
    <t>Desde la revisión de la segunda línea se verifica que los documentos aportados cumplan con los siguientes criterios, de acuerdo con su programación respectiva:
Entregable respecto a la evidencia programada: cumple
Firmas: No aplica
Periodo de reporte de la evidencia: cumple
Indicador: cumple
21/07/2023 Se recomienda incluir el cronograma de actividades definido para determinar el indicador de acuerdo con las actividades programadas vs las ejecutadas. 
08/08/2023, la dependencia atiende la recomendación, por lo tanto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</si>
  <si>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Durante el tercer trimestre en el marco del plan de conflicto de intereses se llevaron a cabo las siguientes acciones:
1. Dos piezas comunicativas sobre el canal de denuncias de conflicto de intereses para los meses agosto y septiembre. (se anexan piezas comunicativas de los meses de agosto y septiembre)
2. Dos piezas comunicativas con información relacionada con el conflicto de intereses agosto y septiembre de 2023 (se anexan piezas comunicativas agosto y septiembre)
3. Una jornada de socialización sobre el lineamiento conflicto de intereses el día 27 de julio de 2023 a gestores y gestoras de integridad (se anexa presentación, listado de asistencia y grabación)
4. Una jornada de socialización sobre el lineamiento conflicto de intereses el día 28 de septiembre de 2023 a gestores y gestoras de integridad. (se anexa presentación, listado de asistencia y grabación)
5. Presentación julio de 2023 al comité Institucional de Gestión y Desempeño sobre la estrategia sobre gestión de los casos de conflicto de intereses. (se anexa presentación, y acta)
6. Presentación agosto de 2023 al Comité Institucional de Gestión y Desempeño. (se anexa presentación y acta)
7. Presentación septiembre de 2023 al Comité de Gestión y Desempeño (se anexa presentación e invitación)
8. Tercer informe de seguimiento a la estrategia de implementación para la promoción del Curso de Integridad, Transparencia o Lucha contra la Corrupción. (se anexa informe)
9. Pieza comunicativa mes de septiembre para promover la participación de las y los directivos, servidores(as) y contratistas de la SDIS en el curso de integridad, transparencia o lucha contra la corrupción (se anexa pieza comunicativa)
10. Tercer informe de seguimiento a los directivos y directivas que deben publicar la declaración de bienes, rentas y conflicto de intereses establecidos en la ley 2013 de 2019. (se anexa informe)</t>
  </si>
  <si>
    <r>
      <rPr>
        <sz val="9"/>
        <color rgb="FF000000"/>
        <rFont val="Arial"/>
        <family val="2"/>
      </rPr>
      <t xml:space="preserve">"Desde la revisión de la segunda línea se verifica que los documentos aportados cumplan con los siguientes criterios, de acuerdo con su programación respectiva:
Entregable respecto a la evidencia programada: cumple
Firmas:No aplica
Periodo de reporte de la evidencia: NO Cumple </t>
    </r>
    <r>
      <rPr>
        <sz val="9"/>
        <color rgb="FFC00000"/>
        <rFont val="Arial"/>
        <family val="2"/>
      </rPr>
      <t xml:space="preserve">(FALTA CRONOGRAMA DE ACTIVIDADES), Y UNO DE LOS SOPORTES: EL INFORME TRIMESTRAL 2023, SEGUMIENTO CURSO  DE INTEGRIDAD ESTA SIN FIRMA
</t>
    </r>
    <r>
      <rPr>
        <sz val="9"/>
        <color rgb="FF000000"/>
        <rFont val="Arial"/>
        <family val="2"/>
      </rPr>
      <t>Indicador: cumple
23/10/2023: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r>
  </si>
  <si>
    <t>Durante el cuarto trimestre en el marco del plan de conflicto de intereses se llevaron a cabo las siguientes acciones: 
1. Se realiza una presentación mensual al comité de gestión y desempeño sobre los casos de conflicto de intereses allegados a la Subdirección de Gestión y Desarrollo del Talento Humano, Se anexan las presentaciones y/o actas y/o invitaciones a participar del comité de gestión y desempeño. (octubre, noviembre y diciembre). 
2. Se realizan y divulgan unas piezas comunicativas masivas con información sobre conflicto de intereses.
3. Dos piezas comunicativas divulgadas con el canal de denuncias de casos de conflicto de intereses. 
4. Dos piezas comunicativas divulgadas sobre el curso de Integridad, Transparencia o Lucha contra la corrupción. 
5. Un informe de seguimiento trimestral al Curso de Integridad, Transparencia o Lucha contra la corrupción. 
6. Un informe de seguimiento trimestral de los y las directivos que deben publicar la Declaración de Bienes y Rentas y Conflicto de Intereses según Ley 2013. 
7. Cuarta socialización lineamiento conflicto de intereses a gestores y gestoras de integridad 27 de octubre de 2023. Se anexa video, asistencia y presentación en PPT
8. Informe de seguimiento semestral aleatorio de las y los directivos según el Decreto 1083 de 2015, en la cual deben publicar la Declaración de Bienes y Rentas y Conflicto de Intereses en el Sistema Sideap.
9. Informe de gestión acciones realizadas por gestores sobre conflicto de intereses.</t>
  </si>
  <si>
    <t>Elaborar el documento de Plan Estratégico de Tecnologías de la Información 2021-2024 actualizado a la vigencia 2024</t>
  </si>
  <si>
    <t>Avance en la actualización y aprobacion del Plan Estratégico de Tecnologías de la Información a la vigencia 2024.</t>
  </si>
  <si>
    <t>(Documento Plan Estratégico de Tecnologías de la Información actualizados a la vigencia 2024 aprobado por el Comité Institucional de Gestión y Desempeño/ Documento  Plan Estratégico de Tecnologías de la Información programados para actualizar)*100</t>
  </si>
  <si>
    <t xml:space="preserve">Documento preliminar de actualización Plan Estratégico de Tecnologías de la Información </t>
  </si>
  <si>
    <t>Durante el tercer trimestre de 2023, se realizó la elaboración del documento preliminar de actualización Plan Estratégico de Tecnologías de la Información.Lo anterior permitió el cumplimiento de la acción:Elaborar el documento de Plan Estratégico de Tecnologías de la Información 2021-2024 actualizado a la vigencia 2024,programado para el periodo. Por lo anterior, y de acuerdo con el cálculo del indicador, se logra un cumplimiento del 100% para este periodo.</t>
  </si>
  <si>
    <t>Documento de Plan Estratégico de Tecnologías de la Información 2021-2024 actualizado a la vigencia 2024</t>
  </si>
  <si>
    <t>Durante el cuarto trimestre 2023, se elaboró el documento  Plan Estratégico de Tecnologías de la Información 2021-2024 actualizado a la vigencia 2024.Programado para el IV trimestre 2023. Lo anterior permitió el cumplimiento de la acción: Documento de Plan Estratégico de Tecnologías de la Información 2021-2024 actualizado a la vigencia 2024.</t>
  </si>
  <si>
    <t xml:space="preserve">Realizar el informe de seguimiento a la implementación del Plan Estratégico de Tecnologías de la Información </t>
  </si>
  <si>
    <t>Informes de seguimiento a la implementacion del Plan Estratégico de Tecnologías de la Información elaborados</t>
  </si>
  <si>
    <t xml:space="preserve">Numero de informes de Seguimiento a la implementacion del Plan Estratégico de Tecnologías de la Información </t>
  </si>
  <si>
    <t>Informe de seguimiento a la implementacion del Plan Estratégico de Tecnologías de la Información.</t>
  </si>
  <si>
    <t xml:space="preserve">Durante el primer trimestre de 2023, se realizó seguimiento a la ejecucion de las iniciativas de transformacion y de operación planteadas en el Plan Estratégico de Tecnologias de la Informacion, programadas para el primer trimestre 2023. Lo anterior permitió el cumplimiento de la acción: Primer Informe de seguimiento a la implementacion del Plan Estrategico de Tecnologias de la Informacion , programados para el periodo. Por lo anterior, y de acuerdo con el cálculo del indicador, se logra un cumplimiento del 100% para este periodo. </t>
  </si>
  <si>
    <t>Durante el segundo trimestre de 2023, se realizó seguimiento a la ejecución de las iniciativas de transformación y de operación planteadas en el Plan Estratégico de Tecnologías de la Información, programadas para el II trimestre 2023. Lo anterior permitió el cumplimiento de la acción: Segundo Informe de seguimiento a la implementacion del Plan Estrategico de Tecnologias de la Informacion , programados para el periodo. Por lo anterior, y de acuerdo con el cálculo del indicador, se logra un cumplimiento del 100% para este periodo.</t>
  </si>
  <si>
    <t>Durante el tercer trimestre de 2023, se realizó seguimiento a la ejecución de las iniciativas de transformación y de operación planteadas en el Plan Estratégico de Tecnologías de la Información, programadas para el II trimestre 2023. Lo anterior permitió el cumplimiento de la acción: Tercer Informe de seguimiento a la implementacion del Plan Estrategico de Tecnologias de la Informacion , programados para el periodo. Por lo anterior, y de acuerdo con el cálculo del indicador, se logra un cumplimiento del 100% para este periodo.</t>
  </si>
  <si>
    <t>Durante el  cuarto trimestre de 2023, se realizó seguimiento a la ejecución de las iniciativas de transformación y de operación planteadas en el Plan Estratégico de Tecnologías de la Información, programadas para el IV trimestre 2023. Lo anterior permitió el cumplimiento de la acción: Cuarto Informe de seguimiento a la implementacion del Plan Estrategico de Tecnologias de la Informacion , programados para el periodo. Por lo anterior, y de acuerdo con el cálculo del indicador, se logra un cumplimiento del 100% para este periodo.</t>
  </si>
  <si>
    <t>Elaborar el reporte de seguimiento a la implementación del Plan de mantenimiento preventivo y evolutivo de la infraestructura y servicios Tecnológicos en la vigencia</t>
  </si>
  <si>
    <t>Informes de seguimiento a la implementación del Plan de mantenimiento preventivo y evolutivo de la infraestructura y servicios Tecnológicos elaborados.</t>
  </si>
  <si>
    <t>Numero de informes de Seguimiento a la implementacion del  Plan de mantenimiento preventivo y evolutivo de la infraestructura y servicios Tecnológicos.</t>
  </si>
  <si>
    <t>Informe de seguimiento a la implementación del Plan de mantenimiento preventivo y evolutivo de la infraestructura y servicios Tecnológicos</t>
  </si>
  <si>
    <t>Durante el segundo trimestre de 2023, se realizó seguimiento a las actividades actividades planteadas en el Informe de seguimiento a la implementación del Plan de mantenimiento preventivo y evolutivo de la infraestructura y servicios Tecnológicos en el I semestre de 2023. Lo anterior permitió el cumplimiento de la acción: Primer Informe de seguimiento a la implementación del Plan de mantenimiento preventivo y evolutivo de la infraestructura y servicios Tecnológicos programado para el periodo. Por lo anterior, y de acuerdo con el cálculo del indicador, se logra un cumplimiento del 100% para este periodo.</t>
  </si>
  <si>
    <t>Durante el cuarto trimestre de 2023, se realizó seguimiento a las actividades actividades planteadas en el Informe de seguimiento a la implementación del Plan de mantenimiento preventivo y evolutivo de la infraestructura y servicios Tecnológicos en el I semestre de 2023. Lo anterior permitió el cumplimiento de la acción: Segundo Informe de seguimiento a la implementación del Plan de mantenimiento preventivo y evolutivo de la infraestructura y servicios Tecnológicos programado para el periodo. Por lo anterior, y de acuerdo con el cálculo del indicador, se logra un cumplimiento del 100% para este periodo.</t>
  </si>
  <si>
    <t>Elaborar los reportes mensuales de disponibilidad de la infraestructura tecnológica, sistemas de información y servicios conexos.</t>
  </si>
  <si>
    <t>Reportes mensuales de disponibilidad de la infraestructura tecnológica, sistemas de información y servicios conexos elaborados</t>
  </si>
  <si>
    <t>Número de reportes mensuales de disponibilidad de la infraestructura tecnológica, sistemas de información y servicios conexos</t>
  </si>
  <si>
    <t>Reportes mensuales de disponibilidad de la infraestructura tecnológica, sistemas de información y servicios conexos a primer trimestre 2023.</t>
  </si>
  <si>
    <t xml:space="preserve">Durante el primer trimestre de 2023, se realizó seguimiento a la disponibilidad de los componentes de la infraestructura tecnologica, sistemas de informacion y servicios conexos de los meses de enero, febrero y marzo de 2023. Lo anterior permitió el cumplimiento de la acción: 3 reportes mensuales de la disponibilidad de la infraestructura tecnológica, sistemas de información y servicios conexos, programados para el periodo. Por lo anterior, y de acuerdo con el cálculo del indicador, se logra un cumplimiento del 100% para este periodo. </t>
  </si>
  <si>
    <t>Reportes mensuales de disponibilidad de la infraestructura tecnológica, sistemas de información y servicios conexos a segundo trimestre 2023.</t>
  </si>
  <si>
    <t>Durante el segundo trimestre de 2023, se realizó seguimiento a la disponibilidad de los componentes de la infraestructura tecnológica, sistemas de información y servicios conexos de los meses de abril, mayo y junio de 2023. Lo anterior permitió el cumplimiento de la acción: 3 reportes mensuales de la disponibilidad de la infraestructura tecnológica, sistemas de información y servicios conexos, programados para el periodo. Por lo anterior, y de acuerdo con el cálculo del indicador, se logra un cumplimiento del 100% para este periodo.</t>
  </si>
  <si>
    <t>Reportes mensuales de disponibilidad de la infraestructura tecnológica, sistemas de información y servicios conexos a tercer  trimestre 2023.</t>
  </si>
  <si>
    <t>Durante el tercer trimestre de 2023, se realizó seguimiento a la disponibilidad de los componentes de la infraestructura tecnológica, sistemas de información y servicios conexos de los meses de julio, agosto y septiembre de 2023. Lo anterior permitió el cumplimiento de la acción: 3 reportes mensuales de la disponibilidad de la infraestructura tecnológica, sistemas de información y servicios conexos, programados para el periodo. Por lo anterior, y de acuerdo con el cálculo del indicador, se logra un cumplimiento del 100% para este periodo.</t>
  </si>
  <si>
    <t>Reportes mensuales de disponibilidad de la infraestructura tecnológica, sistemas de información y servicios conexos a cuarto trimestre 2023.</t>
  </si>
  <si>
    <t>Durante el cuarto trimestre de 2023, se realizó seguimiento a la disponibilidad de los componentes de la infraestructura tecnológica, sistemas de información y servicios conexos de los meses de octubre, noviembre y diciembre de 2023. Lo anterior permitió el cumplimiento de la acción: 3 reportes mensuales de la disponibilidad de la infraestructura tecnológica, sistemas de información y servicios conexos, programados para el periodo. Por lo anterior, y de acuerdo con el cálculo del indicador, se logra un cumplimiento del 100% para este periodo.</t>
  </si>
  <si>
    <t xml:space="preserve">Elaborar el reporte de seguimiento a la implementación del Plan de Preservación digital a largo plazo </t>
  </si>
  <si>
    <t>Reportes de seguimiento a la implementación del Plan de Preservación digital a largo plazo elaborados.</t>
  </si>
  <si>
    <t>Numero de reportes de Seguimiento a la implementacion del Plan de Preservación Digital.</t>
  </si>
  <si>
    <t xml:space="preserve"> Informe de seguimiento a la implementación del Plan de Preservación digital a largo plazo </t>
  </si>
  <si>
    <t>Durante el segundo trimestre de 2023, se realizó seguimiento a las actividades actividades planteadas en el Informe de seguimiento a la implementación del Plan de Preservación digital a largo plazo en el I semestre de 2023. Lo anterior permitió el cumplimiento de la acción: Primer Informe de seguimiento a la implementación del Plan de Preservación digital a largo plazo programado para el periodo. Por lo anterior, y de acuerdo con el cálculo del indicador, se logra un cumplimiento del 100% para este periodo.</t>
  </si>
  <si>
    <t xml:space="preserve">Informe de seguimiento a la implementación del Plan de Preservación digital a largo plazo </t>
  </si>
  <si>
    <t>Durante el cuarto trimestre de 2023, se realizó seguimiento a las actividades actividades planteadas en el Informe de seguimiento a la implementación del Plan de Preservación digital a largo plazo en el II semestre de 2023. Lo anterior permitió el cumplimiento de la acción: Segundo Informe de seguimiento a la implementación del Plan de Preservación digital a largo plazo programado para el periodo. Por lo anterior, y de acuerdo con el cálculo del indicador, se logra un cumplimiento del 100% para este periodo.</t>
  </si>
  <si>
    <t xml:space="preserve">Elaborar el reporte de seguimiento a la implementación del Plan de Seguridad y Privacidad de la Información </t>
  </si>
  <si>
    <t>Reportes de seguimiento a la implementacion del Plan de Seguridad y Privacidad de la Información elaborados.</t>
  </si>
  <si>
    <t>Numero de reportes de seguimiento a la implementacion del Plan de Seguridad y Privacidad de la Información.</t>
  </si>
  <si>
    <t>Informe de seguimiento a la implementacion del Plan de Seguridad y Privacidad de la Información</t>
  </si>
  <si>
    <t xml:space="preserve">Durante el primer trimestre de 2023, se realizó seguimiento a las actividades actividades planteadas en el Plan de Seguridad y privacidad de la información en el primer trimestre de 2023. Lo anterior permitió el cumplimiento de la acción: Primer Informe de seguimiento a la implementacion del Plan de  Seguridad y privacidad de la informacion programado para el periodo. Por lo anterior, y de acuerdo con el cálculo del indicador, se logra un cumplimiento del 100% para este periodo. </t>
  </si>
  <si>
    <t>Durante el segundo trimestre de 2023, se realizó seguimiento a las actividades actividades planteadas en el Plan de Seguridad y privacidad de la información en el II trimestre de 2023. Lo anterior permitió el cumplimiento de la acción: Segundo Informe de seguimiento a la implementación del Plan de  Seguridad y privacidad de la información programado para el periodo. Por lo anterior, y de acuerdo con el cálculo del indicador, se logra un cumplimiento del 100% para este periodo.</t>
  </si>
  <si>
    <t>Durante el tercer trimestre de 2023, se realizó seguimiento a las actividades actividades planteadas en el Plan de Seguridad y privacidad de la información en el III trimestre de 2023. Lo anterior permitió el cumplimiento de la acción: Terce Informe de seguimiento a la implementación del Plan de  Seguridad y privacidad de la información programado para el periodo. Por lo anterior, y de acuerdo con el cálculo del indicador, se logra un cumplimiento del 100% para este periodo.</t>
  </si>
  <si>
    <t>Durante el cuarto trimestre de 2023, se realizó seguimiento a las actividades actividades planteadas en el Plan de Seguridad y privacidad de la información en el IV trimestre de 2023. Lo anterior permitió el cumplimiento de la acción: Cuarto Informe de seguimiento a la implementación del Plan de  Seguridad y privacidad de la información programado para el periodo. Por lo anterior, y de acuerdo con el cálculo del indicador, se logra un cumplimiento del 100% para este periodo.</t>
  </si>
  <si>
    <t>Elaborar el reporte de seguimiento a la implementación del  Plan de Tratamiento de Riesgo de Seguridad Digital en la vigencia</t>
  </si>
  <si>
    <t>Reporte de seguimiento a la implementación del  Plan de Tratamiento de Riesgo de Seguridad Digital elaborados.</t>
  </si>
  <si>
    <t>Número de reportes de seguimiento a la implementación al  Plan de Tratamiento de Riesgo de Seguridad Digital.</t>
  </si>
  <si>
    <t>Informe de seguimiento a la implementación del  Plan de Tratamiento de Riesgo de Seguridad Digital</t>
  </si>
  <si>
    <t>Durante el primer trimestre de 2023, se realizó seguimiento a los avances y evidencias de los controles y planes de tratamiento definidos sobre los procesos de Gestión de soporte y mantenimiento tecnológico y Tecnologías de la Información para el primer trimestre del año 2023. Lo anterior permitió el cumplimiento de la acción: Primer Informe de seguimiento a la implementacion del Plan de Tratamiento de Riesgos de Seguridad Digital programado para el periodo. Por lo anterior, y de acuerdo con el cálculo del indicador, se logra un cumplimiento del 100% para este periodo</t>
  </si>
  <si>
    <t>Durante el segundo trimestre de 2023, se realizó seguimiento a los avances y evidencias de los controles y planes de tratamiento definidos sobre los procesos de Gestión de soporte y mantenimiento tecnológico y Tecnologías de la Información para el II trimestre del año 2023. Lo anterior permitió el cumplimiento de la acción: Primer Informe de seguimiento a la implementacion del Plan de Tratamiento de Riesgos de Seguridad Digital programado para el periodo. Por lo anterior, y de acuerdo con el cálculo del indicador, se logra un cumplimiento del 100% para este periodo</t>
  </si>
  <si>
    <t>Durante el tercer trimestre de 2023, se realizó seguimiento a los avances y evidencias de los controles y planes de tratamiento definidos sobre los procesos de Gestión de soporte y mantenimiento tecnológico y Tecnologías de la Información para el II trimestre del año 2023. Lo anterior permitió el cumplimiento de la acción: Tercer Informe de seguimiento a la implementacion del Plan de Tratamiento de Riesgos de Seguridad Digital programado para el periodo. Por lo anterior, y de acuerdo con el cálculo del indicador, se logra un cumplimiento del 100% para este periodo</t>
  </si>
  <si>
    <t>Durante el cuarto trimestre de 2023, se realizó seguimiento a los avances y evidencias de los controles y planes de tratamiento definidos sobre los procesos de Gestión de soporte y mantenimiento tecnológico y Tecnologías de la Información para el IV trimestre del año 2023. Lo anterior permitió el cumplimiento de la acción: Cuarto Informe de seguimiento a la implementacion del Plan de Tratamiento de Riesgos de Seguridad Digital programado para el periodo. Por lo anterior, y de acuerdo con el cálculo del indicador, se logra un cumplimiento del 100% para este periodo</t>
  </si>
  <si>
    <t>14. Beneficiar a 15.000 mujeres  gestantes, lactantes y niños menores de 2 años con servicios  nutricionales, con énfasis en los  mil días de oportunidades para la  vida. y coordinar junto con la Secretaría de Salud la busqueda activa de niños niñas  en r</t>
  </si>
  <si>
    <t>Elaborar un informe con la clasificación nutricional de niños y niñas menores de 2 años con desnutrición remitidos por la Secretaría de Salud para su vinculación a la oferta de la SDIS</t>
  </si>
  <si>
    <t xml:space="preserve">Informe de clasificación nutricional y  gestión para la vinculación a la oferta de la SDIS de niños y niñas menores de 2 años con desnutrición remitidos por la Secretaria de Salud </t>
  </si>
  <si>
    <t xml:space="preserve">Informe trimestral de la gestión de confirmación de la clasificación nutricional y gestión para la vinculación a la oferta de la SDIS de  los niños y niñas menores de 2 años con desnutrición remitidos por la Secretaria de Salud </t>
  </si>
  <si>
    <t xml:space="preserve">Durante el primer trimestre, se adelantaron gestiones para la vinculación a la oferta institucional de niñas y niños menores de 2 años con desnutrición aguda, casos remitidos por la Secretaría Distrital de Salud a través de la notificación del evento 113 del Sistema de Vigilancia en Salud Pública (SIVIGILA), identificados entre enero y marzo de 2023, lo cual permitió el cumplimiento de la acción: elaborar un informe con la clasificación nutricional de niños y niñas menores de 2 años con desnutrición remitidos por la Secretaría de Salud para su vinculación a la oferta de la SDIS, programado para el período. Por lo anterior, y de acuerdo con el cálculo del indicador, se logra un cumplimiento del 100% para este período.  </t>
  </si>
  <si>
    <t>Desde la revisión de la segunda línea se verifica que los documentos aportados cumplan con los siguientes criterios, de acuerdo con su programación respectiva:
Entregable respecto a la evidencia programada: cumple
Firmas: cumple
Periodo de reporte de la evidencia: cumple
Indicador: cumple
Recomendación: se recomienda precisar en el avance cualitativo la entrega del informe del primer trimestre de 2023, teniendo en cuenta las recomendaciones enviadas en el memorando I2023009000.
17/04/2023 Subsanado por el área.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</si>
  <si>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Durante el segundo trimestre de la vigencia, se adelantaron gestiones para la vinculación a la oferta institucional de niñas y niños menores de 2 años con desnutrición aguda, casos remitidos por la Secretaría Distrital de Salud a través de la notificación del evento 113 del Sistema de Vigilancia en Salud Pública (SIVIGILA), identificados entre abril y junio de 2023, a saber: i) contacto telefónico, ii) convocatoria, iii) toma de datos antropométricos por parte de las y los nutricionistas de las Subdirecciones Locales de Integración Social, iv) priorización y v) vinculación en los casos en los que aplique. En este sentido, en el trimestre de abril a junio de 2023 la Secretaria Distrital de Salud ha canalizado a la Secretaria Distrital de Integración Social en Bogotá 407 niñas y niños menores de 2 años con desnutrición aguda, de los cuales se ha realizado un total de 287 llamadas telefónicas, siendo 83 contactos reportados como fallidos, mientras 47 casos ya se encontraban vinculados a la entidad; lo anterior permitió el cumplimiento de la acción: elaborar un informe con la clasificación nutricional de niños y niñas menores de 2 años con desnutrición remitidos por la Secretaría de Salud para su vinculación a la oferta de la SDIS, programado para el período. Por lo anterior, y de acuerdo con el cálculo del indicador, se logra un cumplimiento del 100% para este período.</t>
  </si>
  <si>
    <t>Durante el tercer trimestre de la vigencia, se adelantaron gestiones para la vinculación a la oferta institucional de niñas y niños menores de 2 años con desnutrición aguda, casos remitidos por la Secretaría Distrital de Salud a través de la notificación del evento 113 del Sistema de Vigilancia en Salud Pública (SIVIGILA), identificados entre julio y septiembre de 2023, a saber: i) contacto telefónico, ii) convocatoria, iii) toma de datos antropométricos por parte de las y los nutricionistas de las Subdirecciones Locales de Integración Social, iv) priorización y v) vinculación en los casos en los que aplique. En este sentido, en el trimestre de julio a septiembre de 2023 la Secretaria Distrital de Salud ha canalizado a la Secretaria Distrital de Integración Social en Bogotá 430 niñas y niños menores de 2 años con desnutrición aguda, de los cuales se ha realizado un total de 278 llamadas telefónicas, siendo 100 contactos reportados como fallidos, mientras 43 casos ya se encontraban vinculados a la entidad; lo anterior permitió el cumplimiento de la acción: elaborar un informe con la clasificación nutricional de niños y niñas menores de 2 años con desnutrición remitidos por la Secretaría de Salud para su vinculación a la oferta de la SDIS, programado para el período. Por lo anterior, y de acuerdo con el cálculo del indicador, se logra un cumplimiento del 100% para este período.</t>
  </si>
  <si>
    <t>"Desde la revisión de la segunda línea se verifica que los documentos aportados cumplan con los siguientes criterios, de acuerdo con su programación respectiva:
Entregable respecto a la evidencia programada: cumple
Firmas:Si Cumple
Periodo de reporte de la evidencia: cumple
Indicador: cumple
23/10/2023: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</si>
  <si>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Durante el cuarto trimestre de la vigencia, se realizaron gestiones tendientes a la vinculación a la oferta institucional de niñas y niños menores de 2 años con desnutrición aguda, casos remitidos por la Secretaría Distrital de Salud a través de la notificación del evento 113 del Sistema de Vigilancia en Salud Pública (SIVIGILA), identificados entre octubre y diciembre de 2023, a saber: i) contacto telefónico, ii) convocatoria, iii) toma de datos antropométricos por parte de las y los nutricionistas de las Subdirecciones Locales de Integración Social, iv) priorización y v) vinculación en los casos en los que aplique. En este sentido, en el trimestre de octubre a diciembre de 2023 la Secretaria Distrital de Salud ha canalizado a la Secretaria Distrital de Integración Social en Bogotá 290 niñas y niños menores de 2 años con desnutrición aguda, de los cuales se ha realizado un total de 93 llamadas telefónicas, siendo 6 contactos reportados como fallidos, 42 casos vinculados a servicios de ICBF, 20 casos viven fuera de Bogotá, mientras 25 casos ya se encontraban vinculados a la entidad; lo anterior permitió el cumplimiento de la acción: elaborar un informe con la clasificación nutricional de niños y niñas menores de 2 años con desnutrición remitidos por la Secretaría de Salud para su vinculación a la oferta de la SDIS, programado para el período. Por lo anterior, y de acuerdo con el cálculo del indicador, se logra un cumplimiento del 100% para este período.</t>
  </si>
  <si>
    <t>Fortalecer las capacidades técnicas de los profesionales que implementan el componente alimentario y nutricional de los servicios sociales conforme a los lineamientos técnicos del proyecto de inversión 7745</t>
  </si>
  <si>
    <t>Plan implementado de fortalecimiento técnico dirigido a los profesionales del componente alimentario y nutricionall de los servicios sociales.</t>
  </si>
  <si>
    <t xml:space="preserve">Informes de implementación elaborados </t>
  </si>
  <si>
    <t xml:space="preserve">Informe cualitativo con resultados de implementación de Plan </t>
  </si>
  <si>
    <t>Para el periodo de enero a marzo de 2023 se elaboró el plan de fortalecimiento técnico de la Subdirección de Nutrición dirigido a profesionales que implementan el componente alimentario y nutricional de los servicios sociales de la SDIS. En la implementación de éste, el equipo de la Subdirección de Nutrición, durante el primer trimestre de la vigencia realizó las siguientes acciones:  i) 23 jornadas de fortalecimiento técnico dirigido a profesionales que implementan el componente alimentario y nutricional de los servicios sociales de la SDIS y ii) se diseñó y adelantó el pilotaje de la herramienta para hacer el seguimiento a la entrega de los productos asociados a la implementación de la línea técnica.</t>
  </si>
  <si>
    <t>Para el periodo de abril a junio de 2023 se implementó el plan de fortalecimiento técnico de la Subdirección de Nutrición dirigido a profesionales que ejecutan el componente alimentario y nutricional de los servicios sociales de la SDIS. De esta manera, durante el segundo trimestre de la vigencia se realizaron las siguientes actividades: i) 25 jornadas de fortalecimiento técnico dirigido a profesionales que implementan el componente alimentario y nutricional de los servicios sociales de la SDIS y ii) se formuló y validó el plan de trabajo de los nutricionistas locales del Proyecto 7745 para ordenar y planear las actividades a realizar en cumplimiento del objeto contractual de cada profesional, en coherencia con los objetivos y metas del proyecto de inversión 7745 y iii) se dio inicio al seguimiento y diligenciamiento de la herramienta de seguimiento a la entrega de los productos asociados a la implementación de la línea técnica por parte de los nutricionistas locales del proyecto 7745; lo cual permitió el cumplimiento de la acción : “Fortalecer las capacidades técnicas de los profesionales que implementan el componente alimentario y nutricional de los servicios sociales conforme a los lineamientos técnicos del proyecto de inversión 7745”  programado para el trimestre. Por lo anterior, y de acuerdo con el cálculo del indicador, se logra un cumplimiento del 100% para este periodo.”</t>
  </si>
  <si>
    <t>Para el periodo de julio a septiembre, se implementó el plan de fortalecimiento técnico de la Subdirección de Nutrición dirigido a profesionales que ejecutan el componente alimentario y nutricional de los servicios sociales de la SDIS. De esta manera, durante el tercer trimestre de la vigencia 2023 se realizaron las siguientes actividades: i) 24 jornadas de fortalecimiento técnico dirigido a profesionales en nutrición locales del Proyecto 7745, ii) se hizo seguimiento a la implementación del plan de trabajo de los nutricionistas locales del Proyecto 7745 a través del diligenciamiento, revisión realimentación del formato no controlado de “informe trimestral de la implementación del plan de trabajo” con el fin de ordenar y planear las actividades a realizar en cumplimiento del objeto contractual de cada profesional, en coherencia con los objetivos y metas del Proyecto de Inversión 7745 y iii)  Se realizó seguimiento y diligenciamiento de la herramienta de seguimiento a la entrega de los productos asociados a la implementación de la línea técnica por parte de los nutricionistas locales del Proyecto 7745, lo cual permitió el cumplimiento de la acción “Fortalecer las capacidades técnicas de los profesionales que implementan el componente alimentario y nutricional de los servicios sociales conforme a los lineamientos técnicos del Proyecto de Inversión 7745” programado para el trimestre. Por lo anterior, y de acuerdo con el cálculo del indicador, se logra un cumplimiento del 100% para este periodo.</t>
  </si>
  <si>
    <t>Desde la revisión de la segunda línea se verifica que los documentos aportados cumplan con los siguientes criterios, de acuerdo con su programación respectiva:
Entregable respecto a la evidencia programada: cumple
Firmas: Cumple
Periodo de reporte de la evidencia: cumple
Indicador: cumple
23/10/2023: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</si>
  <si>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 xml:space="preserve">Para el periodo de octubre a diciembre, se implementó el plan de fortalecimiento técnico de la Subdirección de Nutrición dirigido a profesionales que ejecutan el componente alimentario y nutricional de los servicios sociales de la SDIS. De esta manera, durante el tercer trimestre de la vigencia 2023 se realizaron las siguientes actividades: i) 39 jornadas de fortalecimiento técnico dirigido a profesionales en nutrición locales del Proyecto 7745, ii) se hizo seguimiento a la implementación del plan de trabajo de los nutricionistas locales del Proyecto 7745 a través del diligenciamiento, revisión y realimentación del segundo reporte en el formato no controlado de “informe trimestral de la implementación del plan de trabajo” con el fin de ordenar y planea las actividades a realizar en cumplimiento del objeto contractual de cada profesional, en coherencia con los objetivos y metas del Proyecto de Inversión 7745 y iii)  Se realizó seguimiento a la calidad y oportunidad de la entrega de productos, por medio del diligenciamiento de la herramienta de seguimiento a la entrega de los productos asociados a la implementación de la línea técnica por parte de los nutricionistas locales del Proyecto 7745; lo cual permitió el cumplimiento de la acción “Fortalecer las capacidades técnicas de los profesionales que implementan el componente alimentario y nutricional de los servicios sociales conforme a los lineamientos técnicos del Proyecto de Inversión 7745” programado para el trimestre. Por lo anterior, y de acuerdo con el cálculo del indicador, se logra un cumplimiento del 100% para este periodo. </t>
  </si>
  <si>
    <t>Realizar migración de base de datos de gestión Predial a Herramienta Arcgis web</t>
  </si>
  <si>
    <t>Informes  de seguimiento a la implementación  de la migración de datos de gestión predial en herramienta Arcgis web</t>
  </si>
  <si>
    <t>No. de informes de seguimiento a la implementación de la migración de datos de gestión predial en herramienta Arcgis web</t>
  </si>
  <si>
    <t>Se elaboró un informe con las actividades desarrolladas en el primer trimestre del 2023, para la implementación y cargue de información según migración de datos de la gestión predial de la SDIS en la herramienta ARCGIS.</t>
  </si>
  <si>
    <t xml:space="preserve">Se elaboró un (1) informe con las actividades desarrolladas en el segundo trimestre del 2023, para la implementación y cargue de información según migración de datos de la gestión predial de la SDIS en la herramienta Arcgis.
</t>
  </si>
  <si>
    <t xml:space="preserve">Se elaboró un (1) informe con las actividades desarrolladas en el cuarto trimestre del 2023, para la implementación y cargue de información según migración de datos de la gestión predial de la SDIS en la herramienta Arcgis.
</t>
  </si>
  <si>
    <t>Desde la revisión de la segunda línea se verifica que los documentos aportados cumplan con los siguientes criterios, de acuerdo con su programación respectiva:
Entregable respecto a la evidencia programada:  cumple
Firmas: Cumple
Periodo de reporte de la evidencia: cumple
Indicador: cumple
17/01/2024: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</si>
  <si>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Generar un documento de sistematización de lecciones aprendidas en la prestación de servicios sociales para personas de los sectores sociales LGBTI</t>
  </si>
  <si>
    <t>Porcentaje de avance del documento de sistematización de lecciones aprendidas en la prestación de servicios sociales para personas de los sectores sociales LGBTI</t>
  </si>
  <si>
    <t>Un (1) documento de sistematización de lecciones aprendidas en la prestación de servicios sociales para personas de los sectores sociales LGBTI</t>
  </si>
  <si>
    <t>Avances del documento de sistematización de lecciones aprendidas en la prestación de servicios sociales para personas de los sectores sociales LGBTI</t>
  </si>
  <si>
    <t>0,25</t>
  </si>
  <si>
    <t xml:space="preserve">Se avanza en el Documento de Sistematización de Lecciones Aprendidas en la Prestación de los Servicios Sociales para Personas de los Sectores Sociales LGBTI, para lo cual se realizaron mesas de trabajo con el equipo misional de la Subdirección para Asuntos LGBTI y se concerta la metodología para la recolección de información, la que permitirá sistematizar las lecciones aprendidas en la prestación de servicios con enfoque diferencial por identidades de género y orientaciones sexuales diversas, así como desde la perspectiva interseccional. </t>
  </si>
  <si>
    <t xml:space="preserve">Se avanza en la redacción del documento de Sistematización de Lecciones Aprendidas en los servicios sociales de la Subdirección para Asuntos LGBTI. El 50% de avance esta representado en el Plan de trabajo conforme al procedimiento establecido por la entidad para sistematizar experiencias de los servicios sociales y el documento resumén que destaca las principales lecciones aprendidas, los aspectos clave identificados y las recomendaciones más relevantes.  </t>
  </si>
  <si>
    <t>Desde la revisión de la segunda línea se verifica que los documentos aportados cumplan con los siguientes criterios, de acuerdo con su programación respectiva:
Entregable respecto a la evidencia programada: cumple
Firmas: N/A
Periodo de reporte de la evidencia: cumple
Indicador: cumple
24/07/2023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</si>
  <si>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Se avanza en la redacción del Documento de Sistematización de Lecciones Aprendidas en la Prestación de los Servicios Sociales para Personas de los Sectores Sociales LGBTI. El 75% del avance responde a la redacción del documento, analizando el contexto normativo, presentando una propuesta metodológica y sistematizando los resultados de los grupos focales. La información consolidada busca contribuir a la promoción de servicios sociales más inclusivos y respetuosos con las personas que se identifican con identidades de género y orientaciones sexuales diversas.</t>
  </si>
  <si>
    <t>Documento de sistematización de lecciones aprendidas en la prestación de servicios sociales para personas de los sectores sociales LGBTI</t>
  </si>
  <si>
    <t>La ejecución de esta acción se ha llevado a cabo de manera integral, alcanzando un cumplimiento del 100%. Se ha completado exitosamente la elaboración del Documento de Sistematización de Lecciones Aprendidas en la Implementación de los Servicios Sociales de la Subdirección para Asuntos LGBTI. Este documento abarca diversos aspectos, incluyendo una detallada descripción de los servicios sociales, valiosos aportes metodológicos, logros obtenidos, retos y recomendaciones clave para futuras implementaciones.
Cabe resaltar que el proceso de sistematización no solo se ha limitado a recopilar información, sino que también ha incorporado un enfoque participativo. El documento ha sido sometido a un proceso de socialización y validación con el equipo de líderes y lideresas de la Subdirección para Asuntos LGBTI. Este respaldo no solo fortalece la calidad del documento, sino que también asegura la alineación de las percepciones y experiencias de todos los involucrados en la implementación de los servicios sociales.
En resumen, el cumplimiento del 100% de esta meta no solo se refleja en la finalización del Documento de Sistematización, sino también en la comprehensión y respaldo obtenido durante el proceso de socialización y validación, consolidando así un hito significativo en la mejora continua de los servicios sociales ofrecidos por la Subdirección para Asuntos LGBTI.</t>
  </si>
  <si>
    <t>24. Implementar una (1) estrategia de  gestión interinstitucional que permita  la movilización social y el desarrollo de  capacidades de los adultos y adultas identificados en vulnerabilidad, fragilidad social o afectados por emergencias sanitarias en la ciudad de Bogotá</t>
  </si>
  <si>
    <t>Construir el registro documental de las sesiones del Comité Operativo Distrital de Adultez, el Comité Operativo Distrital para el Fenómeno de Habitabilidad en Calle y sus mesas emergentes, como base de la implementación y seguimiento de las políticas públicas relativas a cada espacio.</t>
  </si>
  <si>
    <t>Actas construidas de los comités operativos distritales de política pública liderados por la Subdirección para la Adultez, así como de sus mesas emergentes.</t>
  </si>
  <si>
    <t>(N° actas construidas de las sesiones de comités y mesas emergentes realizadas / N° sesiones programadas de comités y mesas emergentes) * 100</t>
  </si>
  <si>
    <t>Actas de los comités operativos distritales de las políticas públicas lideradas y sus mesas emergentes.</t>
  </si>
  <si>
    <t>Para el primer trimestre del año, se llevó a cabo en el mes de marzo la primera sesión de los Comités Operativos de Política Distrital Fenómeno Habitabilidad en Calle y Adultez, la agenda centró su atención en la concertación del plan de trabajo por cada comité, destacando el fortalecimiento de la participación ciudadana y/o comunitaria; la continuidad en las mesas técnicas de trabajo por cada espacio, potenciando la inclusión social, los derechos económicos entre otros y para finalizar el seguimiento en el plan de acción identificando productos que den cuenta de realidades para el fenómeno y la adultez, en el marco de reflexiones y recomendaciones que orienten el cierre de la gestión de esta administración en clave de política pública.</t>
  </si>
  <si>
    <t>Desde la revisión de la segunda línea se verifica que los documentos aportados cumplan con los siguientes criterios, de acuerdo con su programación respectiva:
Entregable respecto a la evidencia programada: cumple
Firmas: No cumple
Periodo de reporte de la evidencia: cumple
Indicador: cumple
Recomendación: 18/04/2023 se recomienda incluir la trazabilidad de las firmas de quien elabora, revisa y aprueba, y tener en cuenta las recomendaicones enviadas en el memorando I2023009000. 24/04/2023 la dependencia realizó el ajuste en la evidencia.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</si>
  <si>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Comité Operativo Distrital de Adultez (CODA)
Para el segundo trimestre de vigencia, se llevó a cabo la segunda sesión del Comité Operativo Distrital de Adultez - CODA, el cual contó con la asistencia de 24 entidades y se presentaron los avances de la mesa de seguridad económica y participación de la Política Pública de y para la Adultez – PPA, así como la socialización de los principales logros alcanzados en materia de posicionamiento de la política, a partir de la articulación distrital y local. Estas actividades permitieron el cumplimiento al 100% de lo programado para el periodo.
Comité Operativo Distrital para el Fenómeno de Habitabilidad en Calle (CODFHC)
Para el segundo trimestre de la vigencia se adelantó una sesión del CODFHC el día 25 de mayo, cuyos propósitos fueron socializar avances y reactivación de las mesas técnicas emergentes, recoger información relacionada con la participación de entidades y sectores en comités locales y socializar observaciones en el reporte de plan de acción, en esta reunión se contó con la mayoría de integrantes permanentes a excepción del Instituto de Protección y Bienestar Animal (IDPYBA), el Instituto Colombiano de Bienestar Familiar (ICBF)  y la Alcaldía Local de Los Mártires. Estas actividades permitieron el cumplimiento al 100% de lo programado para el periodo.</t>
  </si>
  <si>
    <t xml:space="preserve">• Comité Operativo Distrital de Adultez (CODA):  
Para el tercer trimestre de 2023, se llevaron a cabo la tercera y cuarta sesión del CODA.  La tercera sesión tuvo lugar el día 27 de julio y se adelantó de manera virtual, esta contó con la asistencia de 22 entidades y se hizo la socialización de resultados de sujeto político de la Política Pública De y Para la Adultez (PPA), jornada en la cual se presentaron los avances de la mesa de seguridad económica y participación de la PPA, se socializaron los avances en la campaña de posicionamiento de dicha política y se expuso su territorialización.  Por otro lado, en la sesión del 28 de septiembre, la cual se llevó a cabo de manera presencial, se contó con la asistencia de 22 entidades y 1 ONG, para un total de 23 entidades. Esta sesión se desarrolló en torno a la socialización de los logros, retos y recomendaciones para el cierre de administración, se socializaron resultados del reporte plan de acción del segundo trimestre y se hicieron recomendaciones en cuanto a los reportes del tercer trimestre; por último, se presentaron los avances en el posicionamiento de la política PPA.   • Comité Operativo distrital del Fenómeno de Habitabilidad en Calle (CODFHC):  
Durante el tercer trimestre de 2023 se realizaron la cuarta y quinta sesión. En la cuarta sesión se contó con la participación de 25 entidades, organizaciones sociales y beneficiarios de la SDIS y del Instituto Distrital de Protección a la Niñez y la Juventud (IDIPRON). Por otro lado, en la quinta sesión, se contó con la participación de 33 entidades, 4 organizaciones sociales y beneficiarios de la SDIS y del IDIPRON. En estos comités se contó con la mayoría de los integrantes permanentes, a excepción de Secretaría Jurídica Distrital, Secretaría Distrital de Cultura, Instituto colombiano de Bienestar Familiar (ICBF) y alcaldías locales de Santa Fe y Antonio Nariño. 
Estas actividades permitieron el cumplimiento del 100% de la acción programada para el periodo. </t>
  </si>
  <si>
    <t xml:space="preserve">• Comité Operativo Distrital de Adultez (CODA):
Para este periodo se realizó la quinta y sexta sesión del comité. En la quinta, se contó con la asistencia de 32 personas y 21 entidades, en donde se trataron los siguientes temas:Un contexto cronológico de los hitos de la Política Pública de y para la Adultez (PPA) entre los años 2020-2023; se socializaron los avances significativos del cuatrienio para la PPA, entre ellos se encuentran la realización de los CLOPS y la importancia que estos tienen para dar fuerza a la Política Pública y generar un mayor compromiso institucional, se continua con una contextualización de la Política Publica en la ciudad de Bogotá  y su fortalecimiento técnico local a partir del interés comunitario e instancia locales, también se expone la importancia del sujeto político donde se encuentra la Adultez Transversal, interseccional protectora y proveedora la cual ayuda superar situaciones de vulnerabilidad, para finalizar se realizaron una serie de recomendaciones para la próxima administración.
En la sexta sesión asistieron 40 personas, 23 entidades. Los temas principales fueron:  Reporte III trimestre Plan de Acción liderado por la Secretaria Distrital de Planeación y la Dirección de Análisis y Diseño Estratégico frente a los avances de los productos del plan de acción y las recomendaciones frente a los reportes cualitativos financieros; en la Mesa de seguridad económica y participación se socializó la fusión de dos mesas,  donde se plantearon los objetivos de la misma y como resultado se obtuvieron el mapeo de las entidades y el portafolio de servicios y en el Consejo Local de Adultez (COLA)  se socializa la trazabilidad de la mesa,  su constitución como COLA y los avances que ha tenido a partir de la participación de entidades y la oferta de servicios.
Para la quinta y sexta sesión se contó con la mayoría de los integrantes permanentes y 1 organización de sociedad civil -Héroes invisibles, a excepción de la Secretaría General y la Alta Consejería para las Víctimas, la Paz y la Reconciliación, fenalco, Universidad Francisco José de Caldas, Universidad Pedagógica Distrital, Personería y Contraloría. Estas actividades permitieron el cumplimiento al 100% de la acción programada para el periodo.  
 • Comité Operativo distrital del Fenómeno de Habitabilidad en Calle (CODFHC): 
Para el tercer trimestre de la vigencia, se adelantó la quinta y sexta sesión del comité distrital del fenómeno de habitabilidad en calle. La quinta sesión se realizó el día 27 de octubre de manera virtual a través de la plataforma Teams, este comité contó con la participación de 27 entidades, organizaciones sociales y beneficiarios de la SDIS y de IDIPRON.  En este espacio se desarrollaron los siguientes temas: Socialización de retos, logros y recomendaciones de la Política Pública para el Fenómeno de habitabilidad en Calle, presentación de avances de mesas técnicas emergentes y socialización de agenda Mes de Habitabilidad en Calle y compromisos y varios.
En cuanto a la Sexta sesión del comité, se realizó el día 15 de diciembre, manera virtual a través de la plataforma Teams, este comité conto con la participación de 32 entidades y beneficiarios de la SDIS y de IDIPRON. En este espacio se desarrollaron los siguientes temas: Balance Mes habitabilidad en Calle, Retroalimentación Reportes Plan de Acción, Avances Mesas Técnicas Emergentes, Recomendaciones cierre de administración distrital y compromisos y varios.
Estas actividades permitieron el cumplimiento al 100% de la acción programada para el periodo.
• Desarrollo de mesas emergentes:
En el marco de la Secretaría Técnica de la PPDFHC y con base en el plan de trabajo del comité operativo distrital, el abordaje técnico de política se promueve a través de tres mesas emergentes que le apuestan a intereses y necesidades en el abordaje del fenómeno de habitabilidad en calle, descritas a continuación:  
- Mesa de atención sociosanitaria: Para este trimestre se realizó la 4 sesión de la mesa sociosanitaria, en la cual se desarrolló el reconocimiento de la oferta institucional para identificar los puntos de encuentro para la formulación de las acciones puntuales las cuales se enmarcaron en el propósito de favorecer el acceso a los servicios de salud de la población ciudadana, habitante de calle y disminuir todas esas barreras de atención, la cual fue desarrollada el 4 de octubre de 2023.  Para el mes de diciembre se desarrolló la 5 sesión de la mesa sociosanitaria, la cual conto con la participación de profesionales de IDIPRON, Secretaría Distrital de Salud - Capital Salud, de la Subdirección para la Discapacidad, de la subdirección para la adultez de Secretaría Distrital de Integración Social, la cual fue desarrollada el 13 de diciembre de 2023 y se avanzó en el legado de la Subdirección para la adultez, en cuanto a las adecuaciones en infraestructura del servicio sociosanitario ubicado en el Servicio de desarrollo integral y diferencial para población habitante de calle y en alto riesgo de estarlo (SEDID), en donde se han venido desarrollando las adecuaciones físicas y técnicas solicitadas por parte de Secretaría Distrital de Salud, para la habilitación del servicio.
- Mesa de Inclusión Económica y Educativa: Con respecto a esta mesa emergente se logró socializar con todas las entidades en un ejercicio inicial la propuesta del Mes de Habitabilidad en Calle, con el fin de integrar las recomendaciones de los sectores participantes a lo propuesto y así darles forma a algunas de las ideas iniciales de Integración Social. De esta manera, fue posible desarrollar una feria de emprendimientos de la población, en donde aunaron esfuerzos entidades como Desarrollo económico IPES, SENA IDIPRON, entre otras, siendo este un ejercicio de articulación distrital.  
- Mesa movilización y participación social: desarrollada el 19 de diciembre de 2023, en esta sesión informativa se socializaron los avances por parte del Instituto de Participación y Acción Comunal (IDPAC) con organizaciones de base, así mismo se hizo un balance respecto a la participación y actividades desarrolladas en el Mes de Habitabilidad en Calle, para finalizar se efectuó un ejercicio de identificación de retos, dificultades y recomendaciones con el propósito de proyectar la mesa emergente para el año 2024. </t>
  </si>
  <si>
    <t>Desde la revisión de la segunda línea se verifica que los documentos aportados cumplan con los siguientes criterios, de acuerdo con su programación respectiva:
Entregable respecto a la evidencia programada: cumple
Firmas: No cumple
Periodo de reporte de la evidencia: cumple
Indicador: parcialmente
15/01/2024: se recomienda gestionar la trazabilidad de firmas de quien elabora, revisa y aprueba.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</si>
  <si>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Construir el registro documental de los espacios de asistencia técnica dirigidos a los servicios sociales de la SDIS y otras entidades con miras a la implementación de la Política Pública de Adultez, la Política Pública de Habitabilidad en Calle y otras políticas asociadas.</t>
  </si>
  <si>
    <t>Actas elaboradas de los espacios de asistencia técnica para la implementación de la Política Pública de Adultez, la Política Pública de Habitabilidad en Calle y otras políticas relacionadas.</t>
  </si>
  <si>
    <t>(N° actas construidas de los espacios de asistencia técnica realizados / N° espacios de asistencia ténica programados) * 100</t>
  </si>
  <si>
    <t>Actas de los espacios de asistencia técnica para la implementación de la Política Pública de Adultez, la Política Pública de Habitabilidad en Calle y otras políticas relacionadas.</t>
  </si>
  <si>
    <t>En el mes de marzo se llevó a cabo cualificación con coordinadores locales de la zona sur, respecto a la proyección del plan de trabajo de la instancia local, del comité operativo fenómeno habitabilidad en calle, con el fin de fortalecer las acciones en el territorio así como la articulación interinstitucional y convocatoria ciudadana, a partir de las dinámicas y necesidades locales.</t>
  </si>
  <si>
    <t>Política Pública de y para la Adultez (PPA)
Durante el segundo trimestre de la vigencia se realizaron asistencias técnicas sobre la PPA en instancias de articulación interinstitucional como comités operativos locales de mujer y equidad de género (COLMyEG), unidades de apoyo técnico y comités rectores de Integración Social. También se adelantó la socialización de la política pública con actores de la sociedad civil organizada, referentes territoriales de planeación y la Subdirección para la Gestión Integral Local, entre otros.
Se realizaron sesiones de articulación y orientación técnica con dependencias de la SDIS como la Subdirección para la Discapacidad y la Subdirección Local de Fontibón, en aras de la implementación de productos comprometidos en torno a la PPA (que incluyen espacios de sensibilización y consejos locales de política social – CLOPS). A su turno, se tuvieron espacios con la Oficina Asesora de Comunicaciones para el avance en la campaña de posicionamiento de la política pública.
A continuación se relacionan las actividades puntuales que se llevaron a cabo en el curso del periodo.
13 de abril: presentación de la PPA y articulación de acciones con COLMyEG de Fontibón.
18 de abril: presentación de la PPA en encuentro de referentes de planeación de las Subdirecciones Locales de Integración Social (SLIS).
15 de mayo: presentación de la PPA en Comité Rector de la SLIS de Fontibón.
16 de mayo: espacio con equipo del proyecto 7768 (Subdirección para la Gestión Integral Local) en aras de la articulación y desarrollo de la PPA.
19 de mayo: mesa de articulación de la PPA con actores de la sociedad civil organizada / Colectivo Héroes Invisibles.
6 de junio: espacio con equipo del proyecto 7768 para articulación en torno a la PPA.
7 de junio: definición de metodología para jornada de cualificación sobre la PPA con talento humano de la Subdirección de Discapacidad.
13 de junio: articulación con Oficina Asesora de Comunicaciones para el desarrollo de la campaña de posicionamiento de la PPA.
13 de junio: formalización del Comité Operativo Local de Adultez (COLA) de Fontibón.
13 de junio: presentación de metodología final para desarrollo de CLOPS sobre PPA y Sistema Distrital de Cuidado (SIDICU) en Fontibón.
21 de junio: ejecución de CLOPS sobre PPA y SIDICU en Fontibón.
En suma, estas actividades aportaron a la divulgación de la PPA, a la cualificación técnica de distintos equipos del Distrito para su desarrollo, y a la definición y ejecución de compromisos interinstitucionales en el mismo sentido. De tal suerte se hizo posible el cumplimiento al 100% de lo programado para el periodo.
Política Pública Distrital para el Fenómeno de Habitabilidad en Calle (PPDFHC)
En el transcurso del periodo se efectuaron espacios de asistencia técnica para la preparación de consejos locales de política social concernientes al fenómeno de habitabilidad en calle, y para la cualificación del talento humano de Adultez y de comedores comunitarios respecto a la PPDFHC y la aplicación de enfoques de abordaje diferenciales (étnico, de género), entre otras cuestiones. Se realizaron reuniones con otras dependencias de la SDIS como la Subdirección para la Vejez, a fin de concertar tareas y hacer seguimiento al plan de acción de la política pública. Así mismo, se trabajó en el reporte de los logros obtenidos durante los meses de abril y mayo en la transversalización del enfoque de género, y más específicamente por cuanto refiere a la ejecución de acciones de dignidad menstrual.
Enseguida se relacionan las actividades puntuales que tuvieron lugar a lo largo del periodo.
8 de mayo: preparación de CLOPS sobre habitabilidad de calle en Engativá.
9 de mayo: presentación de la PPDFHC ante la Unidad de Apoyo Técnico de la Alcaldía Local de Engativá.
12 de mayo: cualificación de equipos de la Subdirección para la Adultez sobre la PPDFHC y la aplicación de enfoques diferenciales.
24 de mayo: preparación de encuentro familiar para la transformación de imaginarios sociales vinculados al fenómeno de habitabilidad de calle en la localidad de Kennedy.
2 de junio: cualificación de equipos de comedores comunitarios de la SDIS respecto a la PPDFHC.
7 de junio: definición de metodología para jornada de cualificación sobre el riesgo de habitabilidad en calle con cuidadores y cuidadoras de personas en condición de discapacidad.
9 de junio: articulación con Subdirección de Vejez para el desarrollo de compromisos pertinentes a la PPDFHC.
9 de junio: cualificación del talento humano del Hogar de Paso La Sabana en relación con la PPDFHC.
20 de junio: preparación de CLOPS sobre riesgo de habitabilidad de calle en Puente Aranda.
21 de junio: cualificación de equipos de la Subdirección para la Adultez en lo tocante a la PPDFHC y enfoques diferenciales.
Estas actividades permitieron alcanzar el 100% de lo programado, contribuyendo a la divulgación de la PPDFHC, así como al cumplimiento de compromisos interinstitucionales para su implementación, y al fortalecimiento técnico de distintos equipos de trabajo (dentro y fuera de la SDIS) con el mismo fin.</t>
  </si>
  <si>
    <t>Desde la revisión de la segunda línea se verifica que los documentos aportados cumplan con los siguientes criterios, de acuerdo con su programación respectiva:
Entregable respecto a la evidencia programada: cumple
Firmas: NO cumple
Periodo de reporte de la evidencia: cumple
Indicador: cumple
25/07/2023 Se recomienda incluir en el avance cualitativo, las sesiones adelantadas durante el trimestre, las fechas y cómo esto permitió el cumplimiento del 100% para el trimestre. 
01/08/2023 la Dependencia atiende la recomendacion, por lo tanto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</si>
  <si>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 xml:space="preserve">• Política Pública de y para la Adultez:  
Durante este trimestre se llevaron a cabo seis (6) asistencias técnicas entre las cuales se destaca la sesión dirigida al talento humano de la Dirección de Nutrición y Abastecimiento y espacios de visibilización y posicionamiento en las Unidades de Apoyo Técnico (UAT) de las localidades de Teusaquillo, Antonio Nariño, Puente Aranda y Kennedy. Para finalizar, se adelantó fortalecimiento técnico al talento humano de la Secretaría de Salud, el cual contó con la participación y representación de Bosa, Engativá, Chapinero, Fontibón, Barrios Unidos, Teusaquillo, Antonio Nariño Candelaria, Rafael Uribe y Usme. 
• Política para el Fenómeno de Habitabilidad en Calle:
Se adelantaron trece (13) asistencias técnicas, una (1) de ellas con el fin de dar recomendaciones para reporte de plan de acción, en el marco del CODFHC, con Secretaría Distrital de la Mujer, una (1)  con el equipo interdisciplinario de abordaje en calle con el fin de cualificar aspectos relacionados con la perspectiva sociocultural frente al consumo de sustancias psicoactivas a fin de fortalecer la calidad de los productos ligados a la política pública de SPA, una (1) con equipo de profesionales del hogar de paso La Sabana, una (1) con equipo de profesionales del servicio comunidad de vida El Camino en lo relacionado al enfoque de derechos humanos, dos (2) asistencias técnicas relacionadas con enfoque diferencial a víctimas del conflicto armado en el servicio de desarrollo integral y diferencial para población habitante de Calle y en riesgo de estarlo (SEDID) y  hogar de paso La Sabana, una (1) de estas en cualificación de política pública distrital de fenómeno de habitabilidad en calle con el equipo de profesionales de Veeduría Distrital, uno (1)  asistencias técnicas en lo relacionado a identificación de riesgos con personas con discapacidad y  cinco (5) asistencias técnicas en cualificación de enfoques diferenciales (étnicos, género, LGBTI) en el marco de la política pública distrital de fenómeno de habitabilidad en calle con profesionales del SEDID, hogar de paso día y noche Los  Mártires y La Sabana, comunidad de vida El Camino y servicio de atención y desarrollo de capacidades para mujeres habitantes de calle y en riesgo de estarlo. 
Estas actividades permitieron el cumplimiento al 100% de las acciones programadas para el periodo. </t>
  </si>
  <si>
    <t xml:space="preserve">Para este periodo se llevaron a cabo las siguientes acciones:
- Política Pública de y para la Adultez:
CLOPS Kennedy: El 11 de octubre de 2023, se realizó el Comité Local de Política Social en la localidad de Kennedy en donde se realizó la socialización de la Política Pública de Mujeres y Equidad de Género y el objetivo 11 del Sistema Distrital del Cuidado – SIDICU, exponiéndose las actividades que en materia de cuidado ejecutan las mujeres; CLOPS Antonio Nariño: El 11 de diciembre de 2023, se socializó la Política Pública de y para la Adultez en el Consejo Local de Política Social de la Localidad de Antonio Nariño, con el propósito de dar a conocer la articulación que se tiene con diferentes entidades distritales para la oferta de servicios que benefician a la población adulta; CLOPS San Cristóbal: El 01 de diciembre de 2023 se realizó el Consejo Local de Política Social (CLOPS) de San Cristóbal, el cual tuvo como finalidad identificar los avances de la gestión de la Alcaldía Local y las diferentes instituciones que se encuentran en la localidad para la materialización de las políticas sociales que están dirigidas a la comunidad. Otro de los temas importante de la comunidad es continuar con el acompañamiento de las políticas públicas de discapacidad en la promoción, fortalecimiento de la participación, inclusión, acceso a las medidas de empleo y acceso a la vivienda; CLOPS Fontibón; El día 09 de noviembre de 2023, en el IED Colegio Costa Rica se realizó la 4ta sesión del Consejo Local de Política Social, el cual tuvo como objetivo principal hacer un balance y legado de las Políticas Públicas Sociales abordadas durante el cuatrienio. El alcalde local de Fontibón hizo una contextualización sobre lo que ha sido la gestión general de la alcaldía y aspectos particulares de la Política Pública abordada en la localidad, en el cual invitó a la comunidad a involucrarse más en el reconocimiento de las políticas públicas; resaltó el trabajo interinstitucional de la alcaldía local de Fontibón y las entidades públicas sobre las diferentes estrategias, y la implementación del SIDICU en la localidad; COLA Fontibón: El 17 de noviembre, se desarrolló Comité Local de Adultez (COLA) de la localidad de Fontibón, donde se socializó la oferta de servicios por parte de la Secretaría de Salud con la oferta de “Salud mental entornos cuidadores” y Secretaría de Cultura con IDRD impulsando los diferentes programas que implementan en la localidad para que haya una mayor asistencia por parte de la comunidad, así mismo hubo intervención por parte de los líderes de la comunidad en la cual expresaron la importancia de llegar a los diferentes territorios. Y el 05 de diciembre de 2023, se llevó a cabo el Comité Operativo Local de Adultez en la localidad de Fontibón, en donde se realizan unas actividades lúdicas que tienen como resultado el diagnóstico, retos y recomendaciones a partir de la implementación de la Política pública de y para la Adultez, en la localidad de Fontibón de cara a la nueva administración; Comité Rector Puente Aranda: El 14 de noviembre de 2023, se socializó la Política Pública de y para la Adultez en el comité rector de la Localidad de Puente Aranda, con el objetivo de dar a conocer a los representantes de las diferentes entidades la edad del grupo etario y la priorización de los mecanismos de articulación que se tiene con las diferentes entidades que se transversaliza la PPA a partir de las cinco dimensiones.
Estas actividades permitieron el cumplimiento al 100% de las acciones programadas para el periodo.
- Política para el Fenómeno de Habitabilidad en Calle:
Se adelantaron 2 asistencias técnicas, una (1) de ellas con el fin de realizar cualificación de enfoque diferencial étnico – Raizal al equipo de coordinadores locales del componente de abordaje territorial de la secretaria de integración social. Habla sobre las particularidades y especificidades de la población, en donde se respondió a las dudas que tiene el equipo presentaba para el momento de abordar a la población y una (1) con equipo de profesionales de las comisarías de familia, con el fin  de realizar cualificación en política pública de habitabilidad en calle, el reconocimiento de sus objetivos, de sus enfoques y del portafolio de servicios de la subdirección para la adultez en los servicios sociales, desde la estrategia de abordaje territorial y del eje de desarrollo de capacidades.
Estas actividades permitieron el cumplimiento al 100% de las acciones programadas para el periodo
</t>
  </si>
  <si>
    <t>23. Incrementar en 825 cupos la atención  integral de ciudadanos y ciudadanas habitantes de calle en  los servicios sociales que tiene la SDIS dispuestos para su atención</t>
  </si>
  <si>
    <t>Construir el registro documental de los espacios de asistencia técnica con miras a la implementación de los lineamientos correspondientes a los servicios sociales para el fenómeno de habitabilidad en calle.</t>
  </si>
  <si>
    <t>Actas elaboradas de los espacios de asistencia técnica sobre los lineamientos de los servicios sociales para el fenómeno de habitabilidad en calle.</t>
  </si>
  <si>
    <t>Actas de los espacios de asistencia técnica sobre los lineamientos de los servicios sociales para el fenómeno de habitabilidad en calle.</t>
  </si>
  <si>
    <t>Durante el primer trimestre de la vigencia se llevaron a cabo 20 asistencias técnicas, organizadas por el equipo técnico de la subdirección para la adultez. La planeación y desarrollo de las asistencias se centró en la orientación a los líderes y lideresas de los centros de atención sobre la formulación y ajuste de los planes de atención institucionales (PAI) para la vigencia 2023. En ese sentido, se llevaron a cabo 3 sesiones entre enero y febrero. En marzo, las sesiones se orientaron a retroalimentar el ejercicio de formulación, ajustar las propuestas y de esta forma dar inicio a la implementación de los PAI. Dichas sesiones se llevaron a cabo directamente en algunos centros de atención; en coordinación con los líderes y lideresas y algunos integrantes de los equipos interdisciplinarios.
Paralelamente, en marzo, el equipo técnico formuló y ejecutó una metodología de fortalecimiento técnico para la implementación de los estudios de caso y de la impresión psicosocial. Sobre este entendido se desarrollaron sesiones de asistencia técnica en el hogar de paso la sabana y en el centro de desarrollo de capacidades para mujeres habitantes de calle, las cuales se replicarán en otros servicios durante el segundo trimestre de la vigencia. En el mismo mes, se llevaron a cabo sesiones de validación del documento Pacto de convivencia en el centro de desarrollo de capacidades para mujeres habitantes de calle y en el centro de alta dependencia funcional, mental y cognitiva. 
Finalmente, como parte del proceso de fortalecimiento técnico de la Subdirección para la Adultez, se llevaron a cabo mesas de trabajo con el equipo de servicios, del eje de ampliación de capacidades y el equipo políticas públicas, para identificar necesidades de asistencia técnica, acciones en común y definir el plan de trabajo conjunto para el primer semestre de la vigencia.</t>
  </si>
  <si>
    <t>Durante el segundo trimestre de la vigencia se llevaron a cabo 22 asistencias técnicas, organizadas por el equipo técnico de la subdirección para la adultez. La planeación y desarrollo de las asistencias técnicas, para el caso de los centros de atención operados de forma tercerizada, se orientó en tres líneas: 
a) Cualificación del proceso de impresión psicosocial en el Hogar de paso la sabana y la formulación del plan de atención individual en el centro de desarrollo personas para mujeres habitantes de calle, además, en la preparación y desarrollo de estudios de caso.
b) Entrenamiento en derechos humanos y habilidades socioemocionales con responsables y talento humano con líderes y profesionales.
c) Seguimiento a la implementación de los planes de atención institucionales de los centros de atención.
Paralelamente, con el equipo encargado del servicio de abordaje territorial, las asistencias técnicas se centraron en la organización del registro de la información que no se encuentra en el SIRBE y de los documentos técnicos que orientan la implementación del servicio, además, se llevaron a cabo sesiones para cualificar el proceso de búsqueda de fuentes y herramientas cartográficas para la elaboración de las lecturas territoriales, con el equipo de coordinadores y coordinadoras locales.
También se desarrollaron sesiones de asistencia técnica con coordinadores locales y equipos profesionales y de promotoría en las localidades de Teusaquillo y Santa Fe.
Finalmente, como parte del proceso de fortalecimiento técnico de la Subdirección para la Adultez, se organizó y llevo a cabo una sesión de asistencia técnica con el Ministerio de salud, el IDIPRON, la secretaria de salud y la subdirección para la adultez, donde se socializaron experiencias en la atención de la población habitante de calle y en riesgo de habitar la calle.</t>
  </si>
  <si>
    <t xml:space="preserve">Durante el tercer trimestre de la vigencia se llevaron a cabo treinta y dos (32) asistencias técnicas orientadas, en primera instancia, al acompañamiento y direccionamiento técnico de los temas transversales a cargo de la Subdirección para la Adultez: indicadores de gestión (en coordinación con los equipos: Eje de Ampliación de Capacidades, territorial y de servicios), implementación de las fichas SIRBE variables específicas, atención de alertas sobre el registro de la información de: tamizajes del riesgo de inicio de la habitabilidad en calle, rutas de atención a personas en riesgo de habitar la calle, diálogos comunitarios, entre otros.  En segunda instancia se desarrollaron asistencias técnicas orientadas al seguimiento de la implementación de planes de atención institucionales de los centros de atención; además, se cualificó al equipo del servicio hogar de paso día Voto Nacional en los  iguientes temas: cartografía social, lineamiento técnico del servicio, observación estructurada e impresión psicosocial. En esa misma línea, en los demás centros de atención y en el servicio móvil de abordaje territorial se llevaron a cabo asistencias técnicas sobre las siguientes temáticas: formulación de los planes de atención individuales y de la impresión psicosocial (autocuidado y hogares de paso), estudio de caso, ruta de acompañamiento y seguimiento a la inclusión social de las ciudadanas y ciudadanos habitantes de calle y en riesgo de estarlo. Adicionalmente, se realizaron las sesiones mensuales programadas del entrenamiento en derechos humanos y habilidades socioemocionales dirigido a responsables y al talento humano de los centros de atención que operan de forma tercerizada.  Las actividades descritas contribuyeron al cumplimiento del 100% de las acciones programadas para el periodo. </t>
  </si>
  <si>
    <t xml:space="preserve">Durante el cuarto trimestre de la vigencia se llevaron a cabo 28 asistencias técnicas orientadas, en primera instancia al acompañamiento y direccionamiento técnico de los temas transversales a cargo de la subdirección para la adultez: indicadores de gestión (en coordinación con los equipos: eje de ampliación de capacidades, territorial y de servicios), implementación de las fichas SIRBE variables específicas, atención de alertas sobre el registro de la información de: tamizajes del riesgo de inicio de la habitabilidad en calle, rutas de atención a personas en riesgo de habitar la calle. Asimismo, se llevaron a cabo entrenamientos sobre el Manual para la Ruta de Acompañamiento y Seguimiento de los Procesos de Inclusión Social y la ficha SIRBE asociada, como preámbulo a la medición del indicador.
En segunda instancia se desarrollaron asistencias técnicas orientadas a la autoevaluación y evaluación de los planes de atención institucionales de los centros de atención. Además, se realizó la cualificación del equipo de prevención y atención de violencias del centro de atención a mujeres, dando respuesta a la solicitud hecha por el equipo de supervisión.
Finalmente, se realizó la última sesión del entrenamiento en derechos humanos y habilidades socioemocionales dirigido a responsables y al talento humano de los centros de atención que operan de forma tercerizada; la cual conto con la participación del equipo territorial.
Las actividades descritas contribuyeron al cumplimiento del 100% de las acciones programadas para el periodo y al fortalecimiento del talento humano de la subdirección para la adultez respecto a la atención de la población y la implementación de los lineamientos técnicos para la operación de los servicios sociales.
</t>
  </si>
  <si>
    <t>38. Aumentar 5 puntos en la calificación del  índice distrital de servicio a la ciudadanía,  de la Secretaría Distrital de Integración Social</t>
  </si>
  <si>
    <t>Articular espacios con sectores público o privado para promover la inclusión de personas con discapacidad, cuidadores-as en entorno productivo</t>
  </si>
  <si>
    <t>Actas de articulaciones concertadas para promover oportunidades de inclusión de las personas con discapacidad, sus familias y cuidadores(as) en  entorno productivo</t>
  </si>
  <si>
    <t>Número de  actas de articulaciones efectivas/ Número de  actas de articulaciones gestionadas</t>
  </si>
  <si>
    <t>Actas de reunión y Matriz de registro de articulaciones</t>
  </si>
  <si>
    <t>En el periodo de reporte la Subdirección para la Discapacidad continua generando oportunidades que han permitido la inclusión de las personas con discapacidad en el entorno productivo, a través del equipo de la Estrategia de Fortalecimiento a la Inclusión que ha realizado articulaciones con entidades de los sectores público y privado para la vinculación efectiva de la población con discapacidad (personas con discapacidad y cuidadores-as de personas con discapacidad), logrando un total de 13 articulaciones en lo corrido del año, esta labor ha permitido la inclusión de 62 personas con discapacidad y da cuenta de las capacidades y habilidades que tienen las personas con discapacidad, sus familias, cuidadores y cuidadoras. A la vez que promueve una mejor calidad de vida, al generar ingresos económicos que los hacen sentir y aportar como miembros activos de la sociedad.  Respecto a la meta programada se cumplió con 3 reuniones programadas para la inclusión de personas con discapacidad en el entorno productivo con una ejecución del 100% en la meta establecida para el indicador.</t>
  </si>
  <si>
    <t>Desde la revisión de la segunda línea se verifica que los documentos aportados cumplan con los siguientes criterios, de acuerdo con su programación respectiva:
Entregable respecto a la evidencia programada: No cumple
Firmas: cumple
Periodo de reporte de la evidencia: cumple
Indicador: parcialmente 
Recomendación: 18/04/2023 se recomienda revisar la evidencia programada con respecto a los soportes cargados en la carpeta, dado que se programó la entrega de 3 actas, pero en la carpeta se encuentran formatos.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</si>
  <si>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La Subdirección para la Discapacidad a través del equipo de la Estrategia de Fortalecimiento a la Inclusión sigue desarrollando acciones dirigidas a acompañamiento a las empresas de los diferentes sectores de la ciudad, brindando orientación frente a la normatividad actual vigente para la obtención de beneficios al vincular laboralmente a una persona con discapacidad, análisis del puesto de trabajo, identificación de barreras y facilitadores para la inclusión laboral, acompañamiento en procesos de selección, orientación para la implementación de ajustes razonables, entre otras, logrando adelantar en lo corrido del año 50 articulaciones. En cuanto a la meta programada para el período de reporte se llevaron a cabo las 3 reuniones programadas para la inclusión de personas con discapacidad en el entorno productivo con una ejecución del 100% en la meta establecida para el indicador.</t>
  </si>
  <si>
    <t xml:space="preserve">La generación de oportunidades de inclusión en el entorno productivo, sigue siendo una constante y una apuesta de la Subdirección para la Discapacidad en el tercer trimestre del año, a través del equipo de la Estrategia de Fortalecimiento a la Inclusión que ha realizado articulaciones con entidades de los sectores público y privado para la vinculación efectiva de la población con discapacidad (personas con discapacidad y cuidadores-as de personas con discapacidad) , además de articular el seguimiento a los procesos de inclusión laboral adelantados, con el propósito de fortalecer en las empresas dichos procesos y buscar así su efectividad. Es así como, gracias a este trabajo que adelanta el equipo de la Estrategia de Fortalecimiento a la Inclusión de la Subdirección para la Discapacidad se da cumplimiento con una ejecución del 100% en la meta establecida para el indicador, con las 3 de reuniones programadas para la inclusión de personas con discapacidad en el entorno productivo. Logrando un total de 79 procesos de articulación en el entorno productivo en lo corrido de la vigencia </t>
  </si>
  <si>
    <t>Desde la revisión de la segunda línea se verifica que los documentos aportados cumplan con los siguientes criterios, de acuerdo con su programación respectiva:
Entregable respecto a la evidencia programada: cumple
Firmas: Cumple
Periodo de reporte de la evidencia: cumple
Indicador: cumple
12/10/2023: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</si>
  <si>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Uno de los retos más importantes en 2023 del equipo de la Estrategia de Fortalecimiento a la Inclusión de la Subdirección para la Discapacidad ha sido gestionar oportunidades de inclusión de las personas con discapacidad en el entorno productivo, gracias a la labor que se realizó con empresas de los sectores público y privado, se logró sensibilizar a empresarios acerca de sus capacidades y habilidades, mediante acciones identificación de barreras y facilitadores para la inclusión laboral, acompañamiento en procesos de selección, orientación para la implementación de ajustes razonables, además de los beneficios tributarios que obtienen con la vinculación laboral de personas con discapacidad. Logrando con ello reducir las barreras existentes sobre la discapacidad, la equiparación de oportunidades y la garantía de derechos de esta población. Así las cosas, se adelantaron durante la vigencia un total de 93 articulaciones en el entorno productivo y cumpliendo con la meta programada en el trimestre de 3 reuniones para la inclusión de personas con discapacidad en el entorno productivo con una ejecución del 100% en la meta establecida para el indicador.</t>
  </si>
  <si>
    <t>31. Incrementar en 40% los procesos de inclusión educativa y productiva de las personas con discapacidad sus cuidadores y cuidadoras</t>
  </si>
  <si>
    <t xml:space="preserve">Articular espacios con sectores público o privado para promover la inclusión de personas con discapacidad, cuidadores-as en entorno educativo </t>
  </si>
  <si>
    <t>Actas de articulaciones concertadas para promover oportunidades de inclusión de las personas con discapacidad, sus familias y cuidadores(as) en  entorno educativo</t>
  </si>
  <si>
    <t xml:space="preserve">La Subdirección para la Discapacidad adelantó gestión con instituciones educativas, universidades y centros de formación en lo corrido de la vigencia 2023, con el fin de promover la vinculación  de  las  personas  con  discapacidad  y  sus familias en procesos de educación técnica, tecnológica y universitaria. Es así como, se realizaron 23 articulaciones durante el periodo de reporte, que han permitido la inclusión de 53 niños, niñas, adolescentes, jóvenes y adultos-as en el entorno educativo y el acompañamiento para la implementación de ajustes en los Planes Individuales. Respecto a la meta programada para el periodo, se cumplió con las 3 de reuniones programadas para la inclusión de personas con discapacidad en el entorno educativo con una ejecución del 100% en la meta establecida para el indicador. </t>
  </si>
  <si>
    <t xml:space="preserve">En el segundo trimestre de la vigencia se realizaron un total de 65 articulaciones intra e intersectoriales con entidades públicas y privadas que han permitido identificar Instituciones educativas, mediante acciones de orientación, fortalecimiento, seguimiento e implementación de ejercicios de sensibilización y toma de conciencia dirigidos a la comunidad educativa para la eliminación de barreras comunicativas y actitudinales. en clave de generar de oportunidades de la inclusión para la garantía de derechos e inclusión efectiva de las personas con discapacidad, sus familias y personas cuidadoras. Es así como, gracias a este trabajo que adelanta el equipo de la Estrategia de Fortalecimiento a la Inclusión de la Subdirección para la Discapacidad se da cumplimiento con una ejecución del 100% en la meta establecida para el indicador, con las 3 de reuniones programadas para la inclusión de personas con discapacidad en el entorno educativo </t>
  </si>
  <si>
    <t>Desde la revisión de la segunda línea se verifica que los documentos aportados cumplan con los siguientes criterios, de acuerdo con su programación respectiva:
Entregable respecto a la evidencia programada: cumple
Firmas: NO cumple
Periodo de reporte de la evidencia: cumple
Indicador: cumple
24/07/2023 Se recomienda registrar la trazabilidad de las firmas de quien elabora, revisa y aprueba las actas. 
08/09/2023 la Dependencia realiza el ajuste a la observación, por lo tnato, no se generan mas recomendaciones.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</si>
  <si>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 xml:space="preserve">La Subdirección para la Discapacidad a través del equipo de la Estrategia de Fortalecimiento a la Inclusión sigue desarrollando acciones orientadas a promover y gestionar procesos de formación y atención interdisciplinar para el desarrollo de competencias que favorezcan la inclusión social de las personas con discapacidad, cuidadores/as y sus familias, además de la realización de ejercicios de sensibilización en entornos educativos dirigidos a docentes, padres y madres y en algunos casos a estudiantes con el objetivo fortalecer la inclusión en el aula. Respecto a la meta programada para el periodo, se cumplió con las 3 de reuniones programadas para la inclusión de personas con discapacidad en el entorno educativo con una ejecución del 100% en la meta establecida para el indicador. Es así como se han logrado realizar 103 articulaciones en entorno educativo durante la vigencia. </t>
  </si>
  <si>
    <t>El equipo de la Estrategia de Fortalecimiento a la Inclusión de la Subdirección para la Discapacidad adelantó gestión con instituciones educativas, universidades y centros de formación en lo corrido de la vigencia 2023, con el fin de promover la vinculación  de  las  personas  con  discapacidad  y  sus familias en procesos de educación técnica, tecnológica y universitaria, es de destacar la articulación que se realizó con el Servicio Nacional de Aprendizaje – SENA, entidad que de manera  brindó procesos de formación en diferentes áreas, con el fin de fortalecer las competencias de las personas con discapacidad, en clave de contribuir al desarrollo de su proyecto de vida, así como el compromiso de los referentes familiares, profesores, compañeros de clases y rectores en la inclusión educativa de las personas con discapacidad en el entorno educativo. Así las cosas, a lo largo de la vigencia se adelantaron un total de 117 articulaciones en el entorno educativo, logrando cumplir con la meta programada en el trimestre de 3 reuniones para la inclusión de personas con discapacidad en el entorno educativo con una ejecución del 100% en la meta establecida para el indicador.</t>
  </si>
  <si>
    <t>17. Formular, implementar, monitorear y  evaluar un Plan Distrital de Prevención  Integral de las Violencias contra las niñas,  los niños, adolescentes, mujeres y personas mayores, de carácter interinstitucional e intersectorial con enfoque de derechos, diferencial, poblacional, ambiental,  territorial y de género</t>
  </si>
  <si>
    <t>Hacer seguimiento al Plan de Acción de la Política pública para las familias para la vigencia del 2023</t>
  </si>
  <si>
    <t>Informes de seguimiento al Plan de Acción de la Política pública para las familias para la vigencia del 2023</t>
  </si>
  <si>
    <t>Número de Informes de seguimiento al Plan de Acción de la Política pública para las familias para la vigencia del 2023</t>
  </si>
  <si>
    <t>31/12/2024</t>
  </si>
  <si>
    <t>Informe de seguimiento semestral al Plan de Acción de la Política pública para las familias para la vigencia del 2023</t>
  </si>
  <si>
    <t>Durante el primer semestre de 2023, se generó el informe de seguimiento correspondiente a la vigencia del 2022 resultando en 41 productos con cumplimiento alto, 11 con cumplimiento medio y 3 con cumplimiento bajo.
La implementación del Plan de Acción de la Política Pública para las Familias en el cuatrienio permite materializar los derechos que la Política consagra para las familias de Bogotá, estos son el derecho a vivir una vida libre de violencias, a permanecer unidas, a la intimidad, a la vivienda digna y a la seguridad económica, como sujeto colectivo de derechos.</t>
  </si>
  <si>
    <t>Desde la revisión de la segunda línea se verifica que los documentos aportados cumplan con los siguientes criterios, de acuerdo con su programación respectiva:
Entregable respecto a la evidencia programada: cumple
Firmas: NO cumple
Periodo de reporte de la evidencia: cumple
Indicador: cumple
24/07/2023 Se recomienda registrar la trazabilidad de las firmas de quien elabora, revisa y aprueba el documento. 
03/08/2023, la dependencia atiende la recomendacion, por lo tanto no se generan mas onservaciones.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</si>
  <si>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 xml:space="preserve">Durante el IV trimestre se contruyó un informe que cointiene el seguimiento de la política pública para las familias mediante el plan de Plan de Acción de la Política Pública para las Familias , el cual contiene productos por cada eje según el objetivo general y específico de la polítca, estos ejes son compromisos de las entidades del Comité Operativo Distrital para las Familias - CODFA, cuyo propósito está orientado a garantizar los derechos colectivos de las familias en toda su diversidad que habitan en los territorios de Bogotá. Vale la pena mencionar que se presentan 55 productos del Plan de Acción de la PPPF, 94% cuentan con cumplimiento alto; 4% con cumplimiento medio y, 2% con cumplimiento bajo.
Se encuentra un cumplimiento al 100%  en la elaboración del informe que corresponde a la implementación del Plan de Acción de la Política Pública para las Familias en el cuatrienio, permitió materializar los derechos que la Política consagra para las familias de Bogotá, estos son el derecho a vivir una vida libre de violencias, a permanecer unidas, a la intimidad, a la vivienda digna y a la seguridad económica, como sujeto colectivo de derechos. </t>
  </si>
  <si>
    <t xml:space="preserve"> </t>
  </si>
  <si>
    <t>Hacer seguimiento al Plan Distrital de prevención de las Violencias contra las niñas,  los niños, adolescentes, mujeres y personas mayores, de carácter interinstitucional e intersectorial con enfoque de derechos, diferencial, poblacional, ambiental,  territorial y de género para la vigencia del 2022</t>
  </si>
  <si>
    <t>Informes de seguimiento a la implementación del Plan Distrital de prevención de las Violencias</t>
  </si>
  <si>
    <t>Número de informes de seguimiento a la implementación del Plan Distrital de prevención de las Violencias</t>
  </si>
  <si>
    <t>31/12/2025</t>
  </si>
  <si>
    <t>Informe de seguimiento a la implementación del Plan Distrital de prevención de las Violencias</t>
  </si>
  <si>
    <r>
      <rPr>
        <sz val="9"/>
        <color rgb="FF000000"/>
        <rFont val="Arial"/>
        <family val="2"/>
      </rPr>
      <t xml:space="preserve">Con corte a 30 de junio se ha realizado seguimiento a las acciones establecidas en el Plan Distrital Creer y Crear para prevenir las violencias, con quienes se adelantó la presentación del Plan. En igual sentido, las reuniones técnicas permitieron la revisión de los productos, indicadores, definición de la meta 2023. El detalle del avance en el plan por entidad, en el siguiente link: </t>
    </r>
    <r>
      <rPr>
        <u/>
        <sz val="9"/>
        <color rgb="FF2F75B5"/>
        <rFont val="Arial"/>
        <family val="2"/>
      </rPr>
      <t>https://sdisgovco.sharepoint.com/:w:/s/ProyectodeInversin7752/ERxJ0KJCxlJAqhQMVXq2JFkBKBCQCS7UQzOnL9kg9ywVYw?e=sUWIA0</t>
    </r>
  </si>
  <si>
    <t>Desde la revisión de la segunda línea se verifica que los documentos aportados cumplan con los siguientes criterios, de acuerdo con su programación respectiva:
Entregable respecto a la evidencia programada: cumple
Firmas: NO cumple
Periodo de reporte de la evidencia: cumple
Indicador: cumple
24/07/2023 Se recomienda registrar la trazabilidad de las firmas de quien elabora, revisa y aprueba el documento. 
03/08/2023, la dependencia realiza el ajuste, por lo tanto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</si>
  <si>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 xml:space="preserve">Durante el IV trimestre se cumplió con el informe de implementación y monitoreo de los 31 productos del Plan Creer y Crear para prevenir las violencias, dando cumplimiento a las actividades reportadas por cada una de las entidades y Subdirecciones técnicas de la SDIS. Específicamente, al cierre del 2023, se ha dado dio cumplimiento a las actividades programadas en el Plan Distrital Creer y Crear para la prevención de la violencia al cierre del año. Estos esfuerzos demuestran un compromiso continuo hacia la prevención de la violencia y el fortalecimiento de la seguridad y el bienestar en la ciudad. </t>
  </si>
  <si>
    <t>41. Fortalecer el 100% de las  Comisarías de Familia en su estructura organizacional y su capacidad operativa, humana y  tecnológica, para garantizar a las  víctimas de violencia</t>
  </si>
  <si>
    <t>Hacer seguimiento al Plan de Fortalecimiento de las Comisarías de Familia para la vigencia del 2023</t>
  </si>
  <si>
    <t>Informes de seguimiento a la implementación del Plan de Fortalecimiento a las Comisarías de Familia para la vogencia 2023</t>
  </si>
  <si>
    <t>Número de informes de seguimiento a la implementación del Plan de Fortalecimiento a las Comisarías de Familia para la vogencia 2023</t>
  </si>
  <si>
    <t>31/12/2026</t>
  </si>
  <si>
    <t>Informe de seguimiento a la implementación del Plan de Fortalecimiento a las Comisarías de Familia para la vogencia 2023</t>
  </si>
  <si>
    <r>
      <rPr>
        <sz val="9"/>
        <color rgb="FF000000"/>
        <rFont val="Arial"/>
        <family val="2"/>
      </rPr>
      <t xml:space="preserve">Con corte al 30 de junio de 2023, se ha alcanzado un 40,4% en la implementación del Plan de Fortalecimiento de las Comisarías de Familia, gestión que se ejecuta en concordancia con el el progreso técnico estimado en su planeación. El detalle del avance se encuentra en el siguiente enlace: </t>
    </r>
    <r>
      <rPr>
        <u/>
        <sz val="9"/>
        <color rgb="FF2F75B5"/>
        <rFont val="Arial"/>
        <family val="2"/>
      </rPr>
      <t>https://sdisgovco.sharepoint.com/:w:/s/ProyectodeInversin7564/EagVe6oi_8NLjg05XcrIKmYB2nnrnLu65gOsqaAvZYxH_Q?e=ITfLzp</t>
    </r>
  </si>
  <si>
    <t>Desde la revisión de la segunda línea se verifica que los documentos aportados cumplan con los siguientes criterios, de acuerdo con su programación respectiva:
Entregable respecto a la evidencia programada: cumple
Firmas: NO cumple
Periodo de reporte de la evidencia: cumple
Indicador: cumple
24/07/2023 Se recomienda registrar la trazabilidad de las firmas de quien elabora, revisa y aprueba el documento. 
03/08/2023, la dependencia atiende la recomendación, por lo tanto no se geeneran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</si>
  <si>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Se presenta informe de fortalecimiento de las Comisarías desde los componete de infraestructura, tecnología y talento humano en 2023, en el que, entre otros, se destaca:
Se completaron las obras de adecuaciones al inmueble de la Comisaría de Familia de Kennedy 1, lo que permitió una mejora significativa en la atención a la ciudadanía con un total de inversión de $502.101.379
Se obtuvieron los inmuebles ubicados en la Calle 40 SUR No. 89 C 22 y en la Calle 42 A SUR No.90 15 y se adecuaron los espacios para el traslado de las Comisarías de Familia de Kennedy 2 y Kennedy 5 respectivamente, se realizó el traslado de los mencionados Despachos Comisariales
Se avanzó en la realización de obras de adecuación del inmueble ubicado en la Carrera 16 A # 30 - 74, a la fecha culminaron las obras de adecuaciones y se realizó el traslado de la Comisaría de Familia de 
Teusaquillo.
Se adecuaron los espacios para la instalación dentro de la red institucional de la estrategia de atención no presencial “Una llamada de vida”, en la casa de justicia de Fontibón, con una inversión de $3.166.632, se instalaron 7 puntos de datos de conectividad institucional y red eléctrica.
Se realizaron 17 jornadas de entrenamiento donde participaron un total de 333 personas en el primer semestre, y 249 en el segundo semestre entre servidores y contratistas cuyas funciones y obligaciones contractuales las 
realizan conforme a la ruta interna en Comisarías de Familia
Articulación con el Ministerio de Justicia y del Derecho para realizar la prueba de SICOFA, y determinar las mejoras que se deban realizar para la implementación en las Comisarías de Familia
Articulación realizada con el Ministerio de Justicia para propiciar la contextualización sobre atención con enfoque de género y diferencial a 211 personas entre servidores y contratistas que hacen parte de los equipos de trabajo de las Comisarías de Familia
Se realizó la entrega de 143 computares de escritorio todo en uno, 4 portátiles y 53 impresoras para la renovación del parque tecnológico de las Comisarías de Familia con una ejecución presupuestal de $2.208.076.527
Se ejecutó la parametrización del grupo profesional de talento humano para cada una de las Comisarías de Familia, dentro del sistema de información SIRBE de Comisarías de Familia, para asociar individualmente y en sincronización con el directorio activo
Entre otros.</t>
  </si>
  <si>
    <t>Desde la revisión de la segunda línea se verifica que los documentos aportados cumplan con los siguientes criterios, de acuerdo con su programación respectiva:
Entregable respecto a la evidencia programada: cumple
Firmas: cumple
Periodo de reporte de la evidencia: cumple
Indicador: parcialmente
15/01/2024: se recomienda gestionar la trazabilidad de firmas de quien elabora, revisa y aprueba. 16/01/2023 la dependencia atendió la recomendación.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</si>
  <si>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25. Implementar una estrategia de  acompañamiento de hogares pobres,  en vulnerabilidad y riesgo social  derivada de la pandemia del COVID 19,  identificados poblacional diferencial y  geográficamente en los barrios con  mayor pobreza evidente y oculta del  distrito</t>
  </si>
  <si>
    <t>Elaborar el informe de reactivación de redes de soporte de personas adultas en pobreza oculta y sus familias</t>
  </si>
  <si>
    <t>Informe de reactivación de redes de soporte de personas adultas en pobreza oculta  y sus familias elaborado</t>
  </si>
  <si>
    <t xml:space="preserve">No. Informes de reactivación de redes de soporte de personas adultas en pobreza oculta  y sus familias elaborados  </t>
  </si>
  <si>
    <t>Informe de reactivación de redes de soporte de personas adultas en pobreza oculta  y sus familias</t>
  </si>
  <si>
    <t>Se entrega informe de reactivación de redes de soporte de personas adultas en pobreza oculta y sus familias. Este documento presenta el informe de avances y resultados en el proceso de alistamiento, enrutamiento y acompañamiento de las personas identificadas en pobreza oculta, en el marco de atención del proyecto 7768 “implementación de la estrategia de acompañamiento a hogares con mayor pobreza evidente y Oculta de Bogotá” y su servicio social acompañamiento a hogares en pobreza oculta y vulnerabilidad. Se evidenciarán las acciones en cuanto al alistamiento desarrollado para el proceso de acompañamiento y enrutamiento a las redes de soporte, y, los resultados en el marco del proceso de implementación y efectivo acompañamiento a las personas y los hogares en pobreza oculta priorizados, ingresados y enrutados al proceso de reactivación de proyectos de vida. La información que será presentada en primer lugar, evidenciará los avances obtenidos en el proceso durante el periodo de enero a abril del 2023, frente a la continuidad del proceso de acompañamiento a los hogares ingresados al proceso de atención en la vigencia 2022.</t>
  </si>
  <si>
    <t>Desde la revisión de la segunda línea se verifica que los documentos aportados cumplan con los siguientes criterios, de acuerdo con su programación respectiva:
Entregable respecto a la evidencia programada: cumple
Firmas: Cumple
Periodo de reporte de la evidencia: cumple
Indicador: cumple
11/10/2023: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</si>
  <si>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Se entrega informe de reactivación de redes de soporte de personas adultas en pobreza oculta y sus familias, que da cuenta a los avances y resultados en el proceso de alistamiento, enrutamiento y acompañamiento de las personas identificadas en pobreza oculta, en el marco de atención del proyecto 7768 “implementación de la estrategia de
acompañamiento a hogares con mayor pobreza evidente y Oculta de Bogotá” y su servicio social acompañamiento a hogares en pobreza oculta y vulnerabilidad. Lo anterior cumpliendo con lo estipulado, teniendo un 100% de cumplimiento._x000D_</t>
  </si>
  <si>
    <t>P.P. de Mujeres y Equidad de Género
P.P. de Actividades Sexuales Pagadas
P.P para la garantía plena de los derechos de las personas LGBT
P.P. de atención, asistencia y reparación integral a las Víctimas - PAD
P.P. de y para la Adultez
P.P. para las Familias
P.P. Social para el Envejecimiento y la Vejez
P.P. Salud Mental</t>
  </si>
  <si>
    <t>Elaborar el informe de acompañamiento a hogares en pobreza evidente y emergente</t>
  </si>
  <si>
    <t>Informe de acompañamiento a hogares en pobreza evidente y emergente elaborados</t>
  </si>
  <si>
    <t>No.Informes de acompañamiento a hogares en pobreza evidente y emergente elaborados.</t>
  </si>
  <si>
    <t>Informe de acompañamiento a hogares en pobreza evidente y emergente</t>
  </si>
  <si>
    <t>Se realiza informe que da cuenta del acompañamiento a hogares en pobreza evidente y emergente.</t>
  </si>
  <si>
    <t>Se entrega informe de acompañamiento a hogares en pobreza evidente y emergente, que da cuenta a mostrar el modelo para la vinculación de hogares al servicio de acompañamiento a hogares pobres, para el fortalecimiento de proyectos de vida de personas identificadas en pobreza, vulnerabilidad y fragilidad social mediante el modelo de acompañamiento familiar a los hogares de jefatura femenina focalizados y priorizados, el cual permitirá realizar el reporte de avance en la atención de hogares por medio del acompañamiento familiar. Lo anterior, cumple con lo programado y su ejecución en cumplimiento es del 100%.</t>
  </si>
  <si>
    <t xml:space="preserve">
P.P. de y para la Adultez
P.P. Social para el Envejecimiento y la Vejez</t>
  </si>
  <si>
    <t>Elaborar el informe general del desarrollo de los Consejos Locales de Política Social - CLOPS</t>
  </si>
  <si>
    <t>Informe general del desarrollo de los CLOPS elaborado</t>
  </si>
  <si>
    <t>No. Informes generales del desarrollo de los CLOPS elaborados.</t>
  </si>
  <si>
    <t>Informe general del desarrollo de los CLOPS</t>
  </si>
  <si>
    <t>Se realiza informe que da cuenta del desarrollo de los Consejos Locales de Política Social - CLOPS.</t>
  </si>
  <si>
    <t>Se entrega informe semestral que da cuenta del desarrollo de los Consejos locales de política social - CLOPS -. Lo anterior, cumple con lo planeado y su ejecución es del 100%</t>
  </si>
  <si>
    <t xml:space="preserve">
P.P. de Actividades Sexuales Pagadas
P.P para la garantía plena de los derechos de las personas LGBT
P.P. de atención, asistencia y reparación integral a las Víctimas - PAD
P.P. de y para la Adultez
P.P. para el Fenómeno de Habitabilidad en Calle
P.P. Social para el Envejecimiento y la Vejez</t>
  </si>
  <si>
    <t xml:space="preserve">Informe de  implementación de las modalidades de atención de Desarrollo de Capacidades, Zonas de Descanso y Autocuidado y Lavanderias Comunitarias en el marco del Sistema Distrital de Cuidado </t>
  </si>
  <si>
    <t>Informe de Implementación de las modalidades de atención de Desarrollo de Capacidades, Zonas de Descanso y Autocuidado y Lavanderias Comunitarias en el marco del Sistema Distrital de Cuidado elaborados.</t>
  </si>
  <si>
    <t>Informe de Implementación de las modalidades de atención en el marco del Sistema Distrital de Cuidado elaborado.</t>
  </si>
  <si>
    <t xml:space="preserve">Informe de  Implementación de las modalidades de atención de Desarrollo de Capacidades, Zonas de Descanso y Autocuidado y Lavanderias Comunitarias en el marco del Sistema Distrital de Cuidado </t>
  </si>
  <si>
    <t xml:space="preserve">Se entrega informe de implementación de las modalidades de atención de Desarrollo de Capacidades, zonas de descanso y autocuidado y  lavanderías comunitarias en el marco del sistema distrital del cuidado, que da cuenta de presentar los avances del servicio mencionado anteriormente, el cual se enmarca en la meta 4 del proyecto de inversión 7735, definida como “Realizar 280.000 atenciones a personas por medio del servicio social centros de desarrollo de comunitario”. Para la vigencia 2023, la meta programada es de 66.790 atenciones. Así mismo, se presenta la descripción del comportamiento de
la meta y las alertas que se presentan en el desarrollo del servicio CDC. Lo anterior, cumple con lo estipulado y su ejecución de cumplimiento es del 100%. </t>
  </si>
  <si>
    <t>Generar el documento de criterios para las asistencia técnica a los Fondos de Desarrollo Local - FDL</t>
  </si>
  <si>
    <t>Documento de criterios para las asistencia técnica a los FDL elaborado</t>
  </si>
  <si>
    <t>Documento de criterios para la asistencia técnica a los FDL elaborado</t>
  </si>
  <si>
    <t>Documento de criterios para las asistencia técnica a los FDL</t>
  </si>
  <si>
    <t>Se realiza documento que da cuenta a los criterios para la asistencia técnica a los Fondos de Desarrollo Local - FDL.</t>
  </si>
  <si>
    <t>34. Implementar (1) una estrategia de  innovación social que permita la  construcción de acciones  transectoriales para aprender y responder a las necesidades emergentes de los territorios de Bogotá y de ésta con la Región Central</t>
  </si>
  <si>
    <t>Elaborar el Informe de implementación de la estrategia de innovación social</t>
  </si>
  <si>
    <t>Informe de implementación de la estrategia de innovación social elaborado</t>
  </si>
  <si>
    <t>No. Informes de  implementación de la estrategia de innovación social elaborados.</t>
  </si>
  <si>
    <t>Informe de  implementación de la estategia de innovación social</t>
  </si>
  <si>
    <t>Se entrega informe de implementación de la estrategia de innvoación social donde se presentan los avances obtenidos durante el periodo comprendido entre enero a septiembre de 2023, relacionado con el desarrollo de las actividades que enmarca las acciones derivadas de la estrategia de Innovación Social que han permitido dar cumplimiento a la meta No. 3 del proyecto de inversión 7735 y el cumplimiento de la meta 546 del Plan Distrital de Desarrollo, y de la implementación de la modalidad de servicios de fortalecimiento de procesos territoriales y de innovación social.</t>
  </si>
  <si>
    <t>Se entrega informe de implementación de la estrategia de innovación socail, que da cuenta a Presentar los logros de la gestión realizada en la vigencia 2023, relacionada con las acciones implementadas para el cumplimiento de la meta No. 3 del proyecto de inversión 7735 que tiene como propósito diseñar e implementar una estrategia de innovación social y la Meta del Plan Distrital de Desarrollo 546 orientada a implementar una estrategia de innovación social que permita la construcción de acciones transectoriales para aprender y responder a las necesidades emergentes de los territorios de Bogotá y de ésta con la Región Central. Lo anterior cumple con lo estipulado y programado, teniendo un cumplimiento del 100%.</t>
  </si>
  <si>
    <t>Gestión del sistema integrado - SIG</t>
  </si>
  <si>
    <t>Realizar el informe de actividades de implementación del sistema de gestión en la dependencia</t>
  </si>
  <si>
    <t>Informes de implementación del sistema de gestión elaborados</t>
  </si>
  <si>
    <t>No. Informes de implementación del sistema de gestión elaborados</t>
  </si>
  <si>
    <t>Informe de implementación del sistema de gestión</t>
  </si>
  <si>
    <t>Se realiza informe semestral que da cuenta de las actividades de implementación del sistema de gestión de la dependencia SUBGIL.</t>
  </si>
  <si>
    <t>Se realiza informe segundo semestre de la vigencia 2023 que da cuenta de las actividades de implementación del sistema de gestión de la subdirección para la gestión integral local. En el informe se detalla la gestión que se realizó con respecto a los riesgos de gestión y corrupción, acciones de mejora, control de documentos, entre otros ítems que están vinculados en el marco del sistema de gestión de la entidad. Lo anterior cumple con lo programado, teniendo un 100% de cumplimiento.</t>
  </si>
  <si>
    <t>15. Promover en las 20 localidades una  estrategia de territorios cuidadores a partir  de la identificación y caracterización de las  acciones para la respuesta a emergencias  sociales, sanitarias, naturales, antrópicas y  de vulnerabilidad inminente</t>
  </si>
  <si>
    <t>Prestación de los servicios sociales para la inclusión social</t>
  </si>
  <si>
    <t xml:space="preserve">7749- Implementar una estrategia de territorios cuidadores en Bogotá </t>
  </si>
  <si>
    <t xml:space="preserve">Diseñar 1 estrategia de territorios cuidadores  </t>
  </si>
  <si>
    <t>Realizar informes sobre el avance en la implementación de la estrategia de territorios cuidadores en Bogotá</t>
  </si>
  <si>
    <t>Informes ejecutivos sobre el avance del proceso de implementación de la Estrategia de territorios cuidadores 7749</t>
  </si>
  <si>
    <t>No de informes de reporte de actividades realizadas por el proyecto 7749 elaborados</t>
  </si>
  <si>
    <t>31/03/2023</t>
  </si>
  <si>
    <t>Subdirección para la identificación, caracterización e integración</t>
  </si>
  <si>
    <t xml:space="preserve">Informe ejecutivo trimestral sobre el avance del proceso de implementación de la Estrategia de territorios cuidadores 7749. </t>
  </si>
  <si>
    <t>Se reporta informe trimestral sobre el avance del proceso de implementación de la Estrategia de Territorios Cuidadores 7749.</t>
  </si>
  <si>
    <t>Se realiza informe sobre el avance en la implementación de la estrategia de territorios cuidadores en Bogotá.</t>
  </si>
  <si>
    <t>Se entrega informe ejecutivo trimestral sobre el avance del proceso de implementación de la estrategia de territorios cuidadores que contiene el desarrollo del
informe del tercer trimestre 2023 en cuanto a la implementación de la estrategia de territorios cuidadores. Para ello, a través de un proceso de seguimiento se garantizó que las acciones ejecutadas estuvieran acordes con los objetivos planteados en el lineamiento técnico de la estrategia. Lo anterior, se valida a través de la ejecución de cada una de las metas, la cuales, en conjunto, constituyen las acciones que desde el proyecto se enfocan a reconocer y fortalecer las labores de cuidado en el marco de situaciones de emergencias sociales, sanitarias, naturales, antrópicas y de vulnerabilidad inminente en los territorios de Bogotá.</t>
  </si>
  <si>
    <t>Desde la revisión de la segunda línea se verifica que los documentos aportados cumplan con los siguientes criterios, de acuerdo con su programación respectiva:
Entregable respecto a la evidencia programada: cumple
Firmas:Cumple
Periodo de reporte de la evidencia: cumple
Indicador: cumple
12/10/2023: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</si>
  <si>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Se realiza informe trimestral - IV trimestre sobre el avance del proceso de implementación de la estrategia de territorios cuidadores en el marco del proyecto 7749. Cumple con lo estipulado en la planeación con un 100%.</t>
  </si>
  <si>
    <t>01. Atender en las 20 localidades del  distrito a la población en flujos migratorios mixtos y retornados que solicitan la oferta de servicios de la  SDIS</t>
  </si>
  <si>
    <t xml:space="preserve">Implementar  un (1) modelo itinerante e intersectorial distrital con la vinculación de agentes comunitarios de la población proveniente de flujos migratorios mixtos, que permita la ampliación de servicios integrales a dicha población </t>
  </si>
  <si>
    <t>Elaborar informes sobre el avance en la implementación del modelo itinerante e intersectorial para la atención de población proveniente de  flujos migratorios mixtos en Bogotá.</t>
  </si>
  <si>
    <t>Informes sobre el avance del proceso de implementación del modelo itinerante e intersectorial para la atención de población proveniente de flujos migratorios mixtos 7730</t>
  </si>
  <si>
    <t>No de informes de reporte de actividades realizadas por el proyecto 7730 elaborados</t>
  </si>
  <si>
    <t xml:space="preserve">Informe ejecutivo trimestral sobre el avance del proceso de implementación del modelo itinerante e intersectorial para la atención de población en flujos migratorios mixtos 7730.   </t>
  </si>
  <si>
    <t>Se reporta informe trimestral sobre el avance del proceso de implementación del modelo itinerante e intersectorial para la atención de población en flujos migratorios mixtos 7730.</t>
  </si>
  <si>
    <t>Se realiza informe sobre el avance en la implementación del modelo itinerante e intersectorial para la atención de población proveniente de flujos migratorios mixtos en Bogotá.</t>
  </si>
  <si>
    <t>Se entrega informe ejecutivo trimestral sobre el avance del proceso de implementación del modelo itinerante e intersectorial para la atención de población en flujos migratorios mixtos, este informe da cuenta al desarrollo de las agendas territoriales a través de las fases del Modelo de Atención Itinerante e Intersectorial; dichas agendas corresponden a la operatividad del tercer trimestre de la vigencia, contienen una descripción de las acciones cualitativas que en este periodo se desarrollaron en el marco del direccionamiento de la SUBICI, exceptuando la fase 5 que presentará la sistematización de experiencias del
MAII al final del período administrativo, a partir de un balance de lecciones aprendidas, ajustes y re direccionamiento, resultado de la evaluación de la experiencia del MAII en su operación durante el presente Plan de Desarrollo 2020 – 2024.</t>
  </si>
  <si>
    <t>Se realiza informe trimestral - IV trimestre sobre el avance del proceso de implementación del modelo itinerante e intersectorial para la atención de población en flujos migratorios mixtos en el marco del proyecto 7730.</t>
  </si>
  <si>
    <t xml:space="preserve">planeación institucional </t>
  </si>
  <si>
    <t>PP Primera Infancia, Infancia y Adolescencia</t>
  </si>
  <si>
    <t>Articular los espacios de política pública de infancia y adolescencia liderados por la SDIS, en las instancias CODIA, NODO COLIA y COLIAS</t>
  </si>
  <si>
    <t>Porcentaje de avance de las actas de los espacios de política pública de infancia y adolescencia liderados por la SDIS</t>
  </si>
  <si>
    <t>No. de actas de sesiones realizadas según periodicidad  /No. sesiones programadas según periodicidad* 100</t>
  </si>
  <si>
    <t>Actas de sesiones de Política Pública de primera infancia, infancia y adolescencia 2023 - 2033 de acuerdo con la periodicidad establecida normativamente:  1 CODIA bimestral, 1 COLIA mesual por localidad y 1 NODO CODIA mensual</t>
  </si>
  <si>
    <t>En relación con las instancias de Política de infancia y Adolescencia, en el mes de febrero se solicitaron las delegaciones necesarias de las entidades en el nivel distrital según lo dispuesto en la resolución 881 de 2020, lo cual permitió iniciar el trabajo en las instancias en el mes de marzo. Es así que el primer nodo del Comité Operativo Distrital de Infancia y Adolescencia -CODIA se llevó a cabo el 17 de marzo, donde se definió la propuesta del plan de trabajo del CODIA, la cual fue presentada y validada el día 29 de marzo en la I Sesión de la vigencia 2023 al cual asistieron los directivos y delegados designados desde las diferentes entidades. Se espera que a partir del segundo semestre se de inicio a la gestión desde las mesas técnicas adscritas al CODIA, en el marco del plan de acción propuesto: Mesa Distrital para la Prevención y Erradicación del Trabajo Infantil Ampliado- PETIA, la Mesa para la Prevención del Reclutamiento, Uso y Utilización de Niños, Niñas y Adolescentes- PRUUNNA y la Mesa Distrital de Identidades de Género y Orientaciones Sexuales para primera infancia, infancia y adolescencia-IGOS. 
Ahora bien, en relación con la movilización de los Comités Operativos Locales de Infancia y Adolescencia – COLIA, se inician en el mes de marzo en todas las localidades, iniciando con la definición de los planes de trabajo por localidad en coherencia con los retos aprobados en el CODIA.
De acuerdo con lo anterior, al no lograrse iniciar la gestión desde el mes de enero, se presenta un avance del 34% frente a lo programado. Se espera normalidad en el desarrollo de las sesiones programadas en lo que resta del año.</t>
  </si>
  <si>
    <t>Desde la revisión de la segunda línea se verifica que los documentos aportados cumplan con los siguientes criterios, de acuerdo con su programación respectiva:
Entregable respecto a la evidencia programada: parcialmente
Firmas: cumple
Periodo de reporte de la evidencia: cumple
Indicador: parcialmente
Recomendación: 18/04/2023 se recomienda revisar la evidencia programada y dar claridad frente al avance cualitativo y tener en cuenta las recomendaciones enviadas en el memorando I2023009000. 24/04/2023 la dependencia reslizó el ajuste en el avance cualitativo, por lo anterior, el cumplimiento de la acción es del 34%.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</si>
  <si>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 xml:space="preserve">Durante el segundo trimestre de la vigencia 2023, se desarrollan las sesiones de las instancias distritales y locales de la Política Pública de Primera Infancia, Infancia y Adolescencia de la siguiente forma:
- Comité Distrital de Infancia y Adolescencia -CODIA-: Se desarrollan las dos sesiones bimensuales del II trimestre continuando con la programación de las mismas acordadas en el plan de acción de la instancia distrital; En ese orden de ideas se lleva a cabo la II sesión del CODIA el día 25 de abril abordando principalmente la propuesta de análisis de indicadores para la categoría de participación SMIA y la propuesta de alternativas de solución, así como la socialización de los resultados generales del informe SMIA 2022; Por otro lado, se desarrolla la III sesión del CODIA el 27 de junio, en la cual se abordan la socialización de la nueva Política Pública de Primera Infancia, Infancia y Adolescencia aprobada mediante CONPES D.C 27 de 2023, la socialización de avances en las acciones aprobadas por la instancia en la II sesión, la propuesta de abordaje de indicadores SMIA relacionados con salud y mental y consumo de spa y la socialización de acuerdos en torno a la territorialización del trabajo con las Organizaciones de la Sociedad Civil elegidas para integrar el CODIA en esta vigencia.
- Nodo técnico del Comité Distrital de Infancia y Adolescencia -Nodo CODIA-: Se cumple con el desarrollo de los nodos técnicos mensuales programados en el plan de trabajo de la instancia de la siguiente manera: 1) II sesión nodo CODIA realizada el día 11 de abril que se centra en la socialización del proceso de rendición de cuentas de la Procuraduría General de la Nación sobre derechos de Niñas, Niños, Adolescentes y Jóvenes 2020-2023, entre otros temas; 2) III sesión nodo CODIA realizada el día 23 de mayo de 2023 en la cual se desarrolla una metodología orientada hacia el análisis de los indicadores SMIA de salud mental y consumo de spa y el planteamiento de acciones intersectoriales que impacten dichas cifras y 3) IV sesión nodo CODIA desarrollada el día 13 de junio de 2023, en la cual la Secretaría Distrital de Planeación hace una asistencia técnica en torno al reporte de seguimiento a la implementación del plan de acción de la Política Pública de Primera Infancia, Infancia y Adolescencia 2023-2033.
- Comités Locales de Infancia y Adolescencia -COLIA-: Estos se realizan en todas las localidades de acuerdo con la programación del plan de acción de cada instancia, mediante sesiones mensuales de carácter presencial y virtual en donde se abordan las acciones que conducen al cumplimiento de los objetivos trazados en cada una de las localidades, durante este trimestre se destacan las acciones desarrolladas en el marco de la conmemoración del día contra el trabajo infantil, lo cual permitió desarrollar jornadas con la comunidad y otros actores orientados hacia la sensibilización frente a esta vulneración de derechos, y por otro lado, se destacan la articulación para la preparación de los CLOPS que se desarrollarán el III trimestre del año y las acciones para al fortalecimiento de la labor de las Organizaciones de la Sociedad Civil relacionad con la implementación de la Política Pública.
</t>
  </si>
  <si>
    <t>Desde la revisión de la segunda línea se verifica que los documentos aportados cumplan con los siguientes criterios, de acuerdo con su programación respectiva:
Entregable respecto a la evidencia programada: cumple
Firmas: cumple
Periodo de reporte de la evidencia: cumple
Indicador: cumple
25/07/2023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</si>
  <si>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Durante el trimestre la actividad se cumple al 100% de la programación desarrollando la IV sesión del CODIA el 29 de agosto, así como 3 nodos CODIA desarrollados el 11 de julio, el 8 de agosto y el 12 de septiembre. De igual forma se desarrollaron los 20 COLIA programados en las localidades de la ciudad para los meses de julio, agosto y septiembre. Es importante mencionar que tanto en el CODIA como en los COLIA se desarrollaron las acciones programadas en los planes de trabajo definidos para la vigencia.</t>
  </si>
  <si>
    <r>
      <rPr>
        <sz val="9"/>
        <color rgb="FF000000"/>
        <rFont val="Arial"/>
        <family val="2"/>
      </rPr>
      <t>Desde la revisión de la segunda línea se verifica que los documentos aportados cumplan con los siguientes criterios, de acuerdo con su programación respectiva:</t>
    </r>
    <r>
      <rPr>
        <sz val="9"/>
        <color rgb="FFFF0000"/>
        <rFont val="Arial"/>
        <family val="2"/>
      </rPr>
      <t xml:space="preserve"> LOS ARCHIVOS NO ABREN
Entregable respecto a la evidencia programada: cumple
Firmas:No aplica
Periodo de reporte de la evidencia: cumple
Indicador: cumple
</t>
    </r>
    <r>
      <rPr>
        <sz val="9"/>
        <color rgb="FF000000"/>
        <rFont val="Arial"/>
        <family val="2"/>
      </rPr>
      <t>12/10/2023: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r>
  </si>
  <si>
    <t>Durante el ultimo trimestre del 2023 la actividad se cumple al 100% de la programación desarrollando la sesión en 
Noviembre:
39 CCLONNA
1.Nodo Tecnico Distrital.
Diciembre:
5.CODIA
58. COLIA
Dando cumplimiento a lo palnteado  y programados en las localidades de la ciudad.</t>
  </si>
  <si>
    <t>Desde la revisión de la segunda línea se verifica que los documentos aportados cumplan con los siguientes criterios, de acuerdo con su programación respectiva:
Entregable respecto a la evidencia programada: cumple
Firmas: cumple
Periodo de reporte de la evidencia: cumple
Indicador: parcialmente
15/01/2024: Se recomienda registrar en el avance cualitativo la descripción de las sesiones adelantadas. Igualmente, cargar únicamente las evidencias correspondientes al trimestre. 16/01/2023 la dependencia atendió la recomendación.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</si>
  <si>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Meta cumplida al 84%</t>
  </si>
  <si>
    <t>Socializar e implementar la Política Pública de Primera Infancia, Infancia y Adolescencia 2023-2033</t>
  </si>
  <si>
    <t>Porcentaje de avance en la socialización e implementación de la Política Pública de Primera Infancia, Infancia y Adolescencia 2023-2033</t>
  </si>
  <si>
    <t>(No. de actas de socializaciones elaboradas / No. socializaciones realizadas)*100%</t>
  </si>
  <si>
    <t>Actas y/o listados de asistencia a las sesiones de socialización de la Política Pública de primera infancia, infancia y adolescencia 2023 - 2033</t>
  </si>
  <si>
    <t>Durante el primer trimestre de la vigencia, se dio continuidad a las acciones programadas en la fase de aprobación de la metodología CONPES D.C para la nueva Política Pública de Primera Infancia, Infancia y Adolescencia 2023-2033, por lo cual se incluyeron los ajustes de acuerdo con las observaciones técnicas realizadas por la Secretaría Distrital de Planeación - SDP y los demás sectores involucradas tanto en el documento, como en el plan de acción. Estos documentos se presentaron ante el PRECONPES en el mes de marzo donde se obtuvo concepto técnico de aprobación definitiva por SDP, que permitió presentar la Política Pública en la sesión CONPES del 31 de marzo. En esta sesión se postergó su aprobación desde la Alcaldesa Mayor de Bogotá, con el propósito de incluir 7 nuevos productos que deben ser concertados con varias de las entidades del Distrito. De acuerdo con lo anterior, no ha sido posible iniciar el proceso de socialización hasta tanto no se cuente con la versión definitiva aprobada. Frente a este panorama y teniendo en cuenta que se depende de la decisión en la próxima mesa CONPES, se dará inicio a los procesos de socialización de la estructura de la nueva Política en el segundo trimestre de 2023.</t>
  </si>
  <si>
    <t>Desde la revisión de la segunda línea se verifica que los documentos aportados cumplan con los siguientes criterios, de acuerdo con su programación respectiva:
Indicador: No cumple
Recomendación: 18/04/2023 El reporte se presenta en cero, por lo cual, se recomienda revisar la programación de los siguientes trimestres para identificar posibles modificaciones a la programación del Plan de Acción Institucional Institucional Integrado. Adicionalmente, se enviará la alerta respectiva.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</si>
  <si>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Para este trimestre en la II sesión del Consejo CONPES llevada a cabo el día 31 de mayo de 2023, se aprueba la nueva Política Pública de Primera Infancia, Infancia y Adolescencia, por lo cual se inicia con la socialización de la misma en varios escenarios: 1. El día 02 de junio de 2023, se realiza socialización al equipo ampliado de políticas públicas de la Subdirección para la Infancia (Equipo nuclear, Equipo de Territorialización, Equipo RIAGA), con el fin de que puedan implementar la metodología de socialización en adelante en todos los espacios que se programen en el nivel distrital y local; 2. El día 16 de junio de 2023, se realiza socialización de la Política Pública al equipo distrital de NIDOS-IDARTES, haciendo un énfasis principal en los productos que desde el sector apuestan al cumplimiento de los objetivos de la misma; 3. En la III sesión del CODIA llevada a cabo el día 27 de junio de 2023, se desarrolla como primer punto de la agenda la socialización para todos los sectores integrantes de la instancia de la nueva Política Pública.</t>
  </si>
  <si>
    <t>Actas y/o Listado de asistencia a las sesiones de socialización de la Política Pública de primera infancia, infancia y adolescencia 2023 - 2033
Instrumento de seguimiento al plan de acción de la política pública de primera infancia, infancia y adolescencia 2023 - 2033</t>
  </si>
  <si>
    <t>Durante el trimestre se desarrollaron las socializaciones programadas desde el equipo nuclear y local de políticas públicas, de acuerdo con la metodología construida desde el anterior trimestre, de manera especial, el día 28 de septiembre se realizó el lanzamiento de la Política Pública de primera infancia, infancia y adolescencia en la Biblioteca Virgilio Barco, en donde se desarrolló una metodología especial para 300 niñas, niños y adolescentes que mediante juegos pudieron conocer las principales apuestas de la política pública</t>
  </si>
  <si>
    <t>Durante el trimestre se desarrollaron las socializaciones programadas desde el equipo nuclear y local de políticas públicas, de acuerdo con la metodología construida desde el anterior trimestre, desarrollando 20 concejos loales y 3 Preconcejos en las localidades de Rafal Uribe, Usme.</t>
  </si>
  <si>
    <t>Meta cumplida al 75%</t>
  </si>
  <si>
    <t>05. Actualizar, implementar y hacer seguimiento a la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teniendo en cuenta los impactos de la emergencia social y sanitaria sobre esta población.</t>
  </si>
  <si>
    <t>Elaborar los documentos de Panorámicas Locales actualizadas dónde se reconocen las acciones de garantía  protección de derechos de niñas, niños y adolescentes.</t>
  </si>
  <si>
    <t>Documentos de las 20 panorámicas locales elaborados</t>
  </si>
  <si>
    <t>Número de documentos de panorámicas locales</t>
  </si>
  <si>
    <t xml:space="preserve">Documentos definitivos de las 20 panorámicas locales </t>
  </si>
  <si>
    <t>Se adelanta la construcción de los documentos de panorámicas locales los cuales son documentos de lecturas territoriales que se construyen a partir de los indicadores territorializados del Sistema de Monitoreo de Calidad de Vida de la Infancia y la Adolescencia, los cuales se escogieron en el marco de los COLIA. En el próximo trimestre se contará con las versiones de los documentos definitivos y serán socializados en las instancias correspondientes. Por lo anterior, al tratarse del documento preliminar, se reporta un 80% de cumplimiento para el periodo y en el siguiente se reportará el avance con los documentos definitivos.</t>
  </si>
  <si>
    <r>
      <rPr>
        <sz val="9"/>
        <color rgb="FF000000"/>
        <rFont val="Arial"/>
        <family val="2"/>
      </rPr>
      <t xml:space="preserve">Desde la revisión de la segunda línea se verifica que los documentos aportados cumplan con los siguientes criterios, de acuerdo con su programación respectiva: </t>
    </r>
    <r>
      <rPr>
        <sz val="9"/>
        <color rgb="FFC00000"/>
        <rFont val="Arial"/>
        <family val="2"/>
      </rPr>
      <t xml:space="preserve">LA EVIDENCIA HABLA DE DOCUMENTOS DEFINITIVOS Y ESTOS SON BORRADORES
Entregable respecto a la evidencia programada: No cumple
Firmas:No aplica
Periodo de reporte de la evidencia: No cumple
</t>
    </r>
    <r>
      <rPr>
        <sz val="9"/>
        <color rgb="FF000000"/>
        <rFont val="Arial"/>
        <family val="2"/>
      </rPr>
      <t>Indicador: cumple
12/10/2023: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r>
  </si>
  <si>
    <t>Se completa el 20% de los documentos definivos de la panorámicas , con lo que se da cumplimiento al 100% de la acción.</t>
  </si>
  <si>
    <t>Desde la revisión de la segunda línea se verifica que los documentos aportados cumplan con los siguientes criterios, de acuerdo con su programación respectiva:
Entregable respecto a la evidencia programada:  cumple
Firmas: N/A
Periodo de reporte de la evidencia: cumple
Indicador: cumple
15/01/2024: La acción se reporta cumplida para la vigencia.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</si>
  <si>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7. Atender con enfoque diferencial a 71.000 niñas y niños en servicios dirigidos a la primera infancia pertinentes y de calidad  en el marco de la atención integral, a través de una oferta  flexible que tenga en cuenta las dinámicas socioeconómicas de  las familias y cuidadores y, que permita potenciar el desarrollo  de las niñas y niños, así como prevenir situaciones de riesgo  para la garantía de derechos.</t>
  </si>
  <si>
    <t>Elaborar informe de gestión sobre las acciones adelantadas para ambientar las unidades operativas de la Subdirección para la Infancia de acuerdo con su propósito pedagógico</t>
  </si>
  <si>
    <t>Número de Informes de gestión elaborados</t>
  </si>
  <si>
    <t>(No. de informes elaborados / No de informes programados)</t>
  </si>
  <si>
    <t>Informe de gestión sobre las acciones adelantadas para el diseño, creacion y uso permanente de ambientes enriquecidos en las unidades operativas de la Subdirección para la Infancia de acuerdo con su propósito pedagógico</t>
  </si>
  <si>
    <t>El diseño de ambientes enriquecidos, se considera como la materialización de la propuesta pedagógica de la unidad operativa, dado que hace referencia a la adecuación de los espacios donde se llevan a cabo las actividades pedagógicas con las niñas y los niños, experiencias que se derivan  de las características, intereses y necesidades propias de su edad e incluye objetos como el mobiliario, dotación, materiales y objetos didácticos acordes a su edad creando escenarios provocadores, coherentes, flexibles y dinámicos .
En este contexto, desde el equipo de Ambientes Enriquecidos durante el 2023, se han realizado 11 sesiones de fortalecimiento técnico atendiendo a 149 profesionales de diferentes servicios y estrategias de la Subdirección para la Infancia. Así mismo, se han realizado 14 procesos de ambientación de los espacios pedagógicos en diferentes localidades del distrito.
Para tener una comunicación más cercana con las maestras y responsables se han realizado 21 visitas de reconocimiento y seguimiento a los procesos de ambientación realizados en cada jardín infantil y casa de pensamiento intercultural. Allí se brindan una serie de recomendaciones y pautas que se deben tener en cuenta para la creación de espacios pedagógicos enriquecidos teniendo en cuentas las particularidades del lugar y el contexto social de la zona.
Como parte del proceso de ambientación el equipo realiza el diseño y elaboración de elementos didácticos que sirven como material de referencia para las Maestras y demás profesionales que asisten a los talleres de fortalecimiento técnico en ambientación, toda vez que están pensados en ofrecer a los niños y las niñas diferentes posibilidades de estimulación sensorial (visual, auditiva, táctil y olfativa), así como de juego, mediante la observación y manipulación del mismo. La elaboración de elementos didácticos con material reciclado, ha generado alto impacto entre las profesionales de primera infancia por la recursividad y facilidad en su diseño, brindándoles nuevas posibilidades para enriquecer la ambientación de sus espacios.</t>
  </si>
  <si>
    <t>Se elabora Informe de gestión sobre las acciones adelantadas para el diseño, creacion y uso permanente de ambientes enriquecidos en las unidades operativas de la Subdirección para la Infancia de acuerdo con su propósito pedagógico</t>
  </si>
  <si>
    <t>Desde la revisión de la segunda línea se verifica que los documentos aportados cumplan con los siguientes criterios, de acuerdo con su programación respectiva:
Entregable respecto a la evidencia programada: cumple
Firmas: cumple
Periodo de reporte de la evidencia: cumple
Indicador: parcialmente
15/01/2024: Se recomienda revisar la programación para la vigencia 2024 e identificar si se trata de la misma acción / actividad para evitar duplicidad y eliminar una de ellas si es el caso. Igualmente, cargar únicamente las evidencias correspondientes al trimestre. 16/01/2023 la dependencia atendió la recomendación.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</si>
  <si>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Elaborar informe de gestión sobre las acciones adelantadas para la prevencion, acompañamiento  y  seguimiento a las situaciones de presuntas  vulneraciónes de derechos y accidentalidad de niñas, niños y adolescentes en los servicios de la Subdirección para la infancia</t>
  </si>
  <si>
    <t>Informes de gestión elaborados</t>
  </si>
  <si>
    <t>Informe de gestión sobre las acciones adelantadas para la prevencion, acompañamiento  y  seguimiento a las situaciones de presuntas  vulneraciónes de derechos y accidentalidad de niñas, niños y adolescentes en los servicios de la Subdirección para la infancia</t>
  </si>
  <si>
    <t xml:space="preserve">La Estrategia de Prevención, Acompañamiento y Seguimiento – PAS, tiene como objetivo implementar un conjunto de acciones con colaboradores, colaboradoras y servidores de la Secretaría Distrital de Integración Social, que permitan prevenir situaciones de vulneraciones de derechos y promover el buen trato, en los servicios sociales, modalidades y estrategias a fin de garantizar a los niños, niñas y adolescentes, el disfrute del derecho a una vida libre de violencias. Es así que orienta y genera herramientas dirigidas a los profesionales de los equipos de nivel central y locales, quienes a su vez ejecutan las acciones pertinentes de acuerdo con los lineamientos técnicos de la estrategia y el procedimiento de deber de denuncia, en lo relacionado con situaciones de presuntas vulneraciones de derechos a niñas, niños y adolescentes inscritos a las diferentes modalidades de atención y las situaciones de accidentalidad eventual donde se presuma la responsabilidad del talento humano. 
En este marco durante el primer trimestre, se realizó una encuesta que dio como resultado los temas a fortalecer en los equipos de trabajo de los servicios y estrategias: identificación y detección de presuntas vulneraciones de derechos; activaciones de ruta; elaboración de informes a las entidades competentes; presunto maltrato institucional; y malas prácticas. Por otra parte, se han realizado a la fecha 5 asistencias técnicas grupales con la participación de 111 asistentes, 16 jornadas liberadas, 2 de ellas jornadas Distritales, 1 jornada de fortalecimiento a Creciendo Juntos-Cafam con la participación de 300 profesionales. Asimismo, 8 visitas in situ a unidades operativas; y 110 activaciones de rutas por presuntas vulneraciones de derechos en los servicios, modalidades y estrategias de la subdirección para la infancia, donde se evidencia que la categoría con más casos es la violencia física con 45 reportes. De las 110 activaciones, 75 le ocurrieron directamente al participante, y las restantes a alguien perteneciente a su núcleo familiar. De estos, 107 fueron reportados ante las entidades competentes encargadas del restablecimiento de los derechos y tres correspondieron a la activación de ruta interna y seguimiento desde el servicio. Actualmente hay 12 casos de Presunto Maltrato Institucional (PMI) en seguimiento. 
</t>
  </si>
  <si>
    <t>Desde la revisión de la segunda línea se verifica que los documentos aportados cumplan con los siguientes criterios, de acuerdo con su programación respectiva:
Entregable respecto a la evidencia programada: cumple
Firmas: No cumple
Periodo de reporte de la evidencia: cumple
Indicador: cumple
Recomendación: 18/04/2023 se recomienda incluir la trazabilidad de las firmas de quien elabora, revisa y aprueba, y tener en cuenta las recomendaicones enviadas en el memorando I2023009000. 24/04/2023 la dependencia realizó el ajuste de las firmas.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</si>
  <si>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 xml:space="preserve">La Estrategia de Prevención, Acompañamiento y Seguimiento – PAS tiene como objetivo implementar un conjunto de acciones con colaboradores, colaboradoras y servidores de la Secretaría Distrital de Integración Social, que permitan prevenir situaciones de vulneraciones de derechos y promover el buen trato, en los servicios sociales, modalidades y estrategias a fin de garantizar a los niños, niñas y adolescentes, el disfrute del derecho a una vida libre de violencias. Es así que orienta y genera herramientas dirigidas a los profesionales de los equipos de nivel central y locales, quienes a su vez ejecutan las acciones pertinentes de acuerdo con los lineamientos técnicos de la estrategia y el procedimiento de deber de denuncia, en lo relacionado con situaciones de presuntas vulneraciones de derechos a niñas, niños y adolescentes inscritos a las diferentes modalidades de atención y las situaciones de accidentalidad eventual donde se presuma la responsabilidad del talento humano.
En este marco durante el segundo trimestre, como resultado de la encuentra aplicada en el primer trimestre, se realizó fortalecimiento técnico en los equipos de trabajo de los servicios y estrategias: 11 asistencias técnicas grupales con la participación de 1.872 asistentes, 164 jornadas liberadas, 4 de ellas jornadas Distritales, 1 jornada de fortalecimiento a Creciendo Juntos-Cafam con la participación de 300 profesionales. De acuerdo con la ejecución del plan de acompañamiento se han desarrollado ocho (8) espacios con diferentes equipos: Estrategia Móvil l con la participación de 43 profesionales, Arte de cuidarte 27, atrapa sueños 29, Centro Abrazar con 26, líderes de la subdirección para la infancia 18 participantes y en articulaciones institucionales con la subdirección para la Familia centro proteger 62 participantes, con la secretaria de la Mujer 10 de IDEARTES con asistencia de 55 profesionales, para un total de 527 participantes. Las temáticas abordadas fueron: identificación y detección de presuntas vulneraciones de derechos; activaciones de ruta; elaboración de informes a las entidades competentes; presunto maltrato institucional y en articulación con la oficina asesora jurídica en el deber de denuncia. De otra parte, se desarrollaron 32 visitas in situ a unidades operativas.
A la fecha se han realizado 248 activaciones de rutas por presuntas vulneraciones de derechos en los servicios, modalidades y estrategias de la subdirección para la infancia, donde se evidencia que la categoría con más casos es la violencia física con 102 reportes. De las 248 activaciones, 181 le ocurrieron directamente al participante, y las restantes a alguien perteneciente a su núcleo familiar. De estos, 245 fueron reportados ante las entidades competentes encargadas del restablecimiento de los derechos y tres correspondieron a la activación de ruta interna y seguimiento desde el servicio. Actualmente hay 34 casos de Presunto Maltrato Institucional (PMI) en seguimiento.
Finalmente, Como resultado de la publicación del MANUAL DE PROTECCIÓN INTEGRAL DEL EJERCICIO DE LOS DERECHOS DE NIÑAS, NIÑOS Y ADOLESCENTES EN LOS SERVICIOS SOCIALES   DE   ATENCIÓN   A   PRIMERA   INFANCIA, INFANCIA   Y ADOLESCENCIA” se han desarrollado ocho (8) jornadas distritales de socialización con un total de participación de 589 profesionales. </t>
  </si>
  <si>
    <t>En lo corrido del año, se han desarrollado procesos de fortalecimiento técnico y sensibilización, teniendo en cuenta la identificación de necesidades a partir del resultado de una encuesta realizada a los equipos de trabajo local, brindando asistencia técnica en prevención e identificación de factores de riesgo, promoción de factores protectores, activaciones de ruta por riesgo, amenaza o vulneración de derechos de acuerdo a las tipologías de violencias, elaboración de informes a entidades competentes; así mismo, se ha hecho énfasis en la sensibilización respecto a situaciones de presunta vulneración de derechos dentro del contexto institucional y malas prácticas en la que pueden incurrir los colaboradores, colaboradores, servidores y servidoras de los servicios, modalidades y estrategias ofertados por la Subdirección para la Infancia</t>
  </si>
  <si>
    <r>
      <rPr>
        <sz val="9"/>
        <color rgb="FF000000"/>
        <rFont val="Arial"/>
        <family val="2"/>
      </rPr>
      <t xml:space="preserve">Desde la revisión de la segunda línea se verifica que los documentos aportados cumplan con los siguientes criterios, de acuerdo con su programación respectiva: </t>
    </r>
    <r>
      <rPr>
        <sz val="9"/>
        <color rgb="FFC00000"/>
        <rFont val="Arial"/>
        <family val="2"/>
      </rPr>
      <t xml:space="preserve">EL INFORME NO TIENE FIRMAS
Entregable respecto a la evidencia programada: No cumple
Firmas:No cumple
Periodo de reporte de la evidencia: No cumple
</t>
    </r>
    <r>
      <rPr>
        <sz val="9"/>
        <color rgb="FF000000"/>
        <rFont val="Arial"/>
        <family val="2"/>
      </rPr>
      <t>Indicador: cumple
12/10/2023: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r>
  </si>
  <si>
    <t>Elaboramos Informe de gestión sobre las acciones adelantadas para la prevencion, acompañamiento  y  seguimiento a las situaciones de presuntas  vulneraciónes de derechos y accidentalidad de niñas, niños y adolescentes en los servicios de la Subdirección para la infancia</t>
  </si>
  <si>
    <t>114. Incrementar en 100% el número de jóvenes atendidos con estrategias móviles, canales virtuales y servicios sociales con especial énfasis en jóvenes NiNis y vulnerables, acordes a las necesidades de la población, teniendo en cuenta los impactos de la e</t>
  </si>
  <si>
    <t xml:space="preserve">4. Liderar, formular, actualizar e implementar las políticas públicas sociales de competencia y participación desde el Sector de Integración Social, que contribuyan a la materialización de un nuevo contrato social y ambiental para la Bogotá del siglo XXI </t>
  </si>
  <si>
    <t>2. Contribuir con la reducción del riesgo social de los y las jóvenes NiNi en situación de alta vulnerabilidad y, en riesgo de ser vinculados en dinámicas y estructuras delincuenciales con el desarrollo de procesos de inclusión social, económica, educativ</t>
  </si>
  <si>
    <t>02. Incrementar en 100% el número de  jóvenes atendidos con estrategias móviles, canales virtuales y servicios sociales con especial énfasis en jóvenes NiNis y  vulnerables</t>
  </si>
  <si>
    <t>PP para la Juventud</t>
  </si>
  <si>
    <t>Liderar la implementación y seguimiento de las políticas públicas poblacionales competencia de la SDIS</t>
  </si>
  <si>
    <t>Porcentaje de avance de las actas de los espacios de PPS liderados por la SDIS</t>
  </si>
  <si>
    <t xml:space="preserve"> No. Actas elaboradas/No. espacios liderados  en el periodo* 100</t>
  </si>
  <si>
    <t>Actas de los espacios de PPS liderados por la SDIS</t>
  </si>
  <si>
    <t>En el marco de la Implementación de la política Pública de Juventud en relación a los productos que tiene a su cargo la  Subdirección para la Juventud, lidera el proceso de articulación con instancias de participación para la implementación y territorialización de la misma, Esta es una instancia institucional creada para el seguimiento y coordinación de la implementación de la política pública de juventud, la cual preside la Secretaría Distrital de Integración Social -SDIS, y la Secretaría Técnica la lleva el Instituto Distrital para la Participación y Acción Comunal -IDPAC. Esta se reúne una vez al mes de manera ordinaria y de manera extraordinaria cuando haya lugar. La conforman los sectores de: Educación, Salud, Desarrollo Económico, Cultura, Integración Social, Gobierno, Hábitat, Ambiente, Movilidad, Mujer, Seguridad Justicia y Convivencia, Planeación y en algunas sesiones participan sectores o entidades responsables de productos de la política. Se desarrollan actividades de socialización de la ruta y sus 12 atenciones, principalmente en las Casas de Juventud. Así mismo se realiza difusión de la ruta y sus atenciones a través de los medios oficiales y de grupos focalizados en el territorio tales como grupos de FB, grupos de WTSP, plataformas virtuales y en menor proporción actividades presenciales como la Estrategia RETO o actividades en las Casas de Juventud.</t>
  </si>
  <si>
    <t>Desde la revisión de la segunda línea se verifica que los documentos aportados cumplan con los siguientes criterios, de acuerdo con su programación respectiva:
Entregable respecto a la evidencia programada: cumple
Firmas: No cumple
Periodo de reporte de la evidencia: cumple
Indicador: cumple
Recomendación: 18/04/2023 se recomienda incluir la trazabilidad de las firmas de quien elabora, revisa y aprueba, y tener en cuenta las recomendaicones enviadas en el memorando I2023009000. Adicionalmente, el avance cualitativo no describe las actividades realizadas en el marco de las sesiones y las actas elaboradas durante el trimestre.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</si>
  <si>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En el marco de la Implementación de la política Pública de Juventud en relación a los productos que tiene a su cargo la  Subdirección para la Juventud, lidera el proceso de articulación con instancias de participación para la implementación y territorialización de la misma, Esta es una instancia institucional creada para el seguimiento y coordinación de la implementación de la política pública de juventud, la cual preside la Secretaría Distrital de Integración Social -SDIS, y la Secretaría Técnica la lleva el Instituto Distrital para la Participación y Acción Comunal -IDPAC. Esta se reúne una vez al mes de manera ordinaria la primera semana de cada mes y de manera extraordinaria cuando haya lugar.para el periodo en mención se realizaron 3 reuniones en las siguientes fechas (13 de abril, 5 de mayo y 15 de junio de 2023), cumpliendo así con el compromiso de hacer seguimiento y control a las actividades relacionadas con la implementación de la política publica de juventud;  La conforman los sectores de: Educación, Salud, Desarrollo Económico, Cultura, Integración Social, Gobierno, Hábitat, Ambiente, Movilidad, Mujer, Seguridad Justicia y Convivencia, Los temas que se abordaron fueron actualización y seguimiento al Plan de Acción de la instancia, socialización de los avances en la gestión de la Semana Distrital de Juventud 2023, invitación al concurso de K-Pop que venían realizando algunas entidades (SDG, IDPAC y SDIS), procesos de dotación de Casas de Juventud, Asambleas de Juventud, CLOPS de Juventud, Semanas Locales de Juventud, Presupuestos Participativos, y otros puntos propuestos por las entidades y organizaciones juveniles asistentes.</t>
  </si>
  <si>
    <t>Desde la revisión de la segunda línea se verifica que los documentos aportados cumplan con los siguientes criterios, de acuerdo con su programación respectiva:
Entregable respecto a la evidencia programada: cumple
Firmas: cumple
Periodo de reporte de la evidencia: cumple
Indicador: NO cumple
25/07/2023 Se recomienda relacionar en el avance cualitativo, la descripción de fechas y número de sesiones programadas vs realizadas para efectos del cálculo del indicador. 
02/08/2023, la dependiencia atendio la recomendación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</si>
  <si>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En el marco del Plan Distrital de Desarrollo ‘Un Nuevo Contrato Social y Ambiental para la Bogotá del Siglo XXI”, la Secretaría de Integración Social – SDIS a través del rol de coordinación de la implementación de la Política Pública de Juventud, busca socializar y empoderar a los jóvenes en la participación activa de la implementación de la Política, para lo cual la subdirección para la juventud realiza el seguimiento a  los productos  del plan de acción a través de la instancia “Mesa de Trabajo de Juventud” donde participan diferentes entidades del orden distrital y se articulan acciones para la implementación de la misma. Esta se reúne una vez al mes de manera ordinaria y de manera extraordinaria cuando haya lugar. En esta mesa se realiza el efectivo seguimiento a la implementación de los productos y cumplimiento de resultados enmarcados en el Plan de Acción Indicativo, en su versión actualizada y aprobada del plan de acción por la Secretaría Técnica del CONPES Distrital durante el año 2023, durante el mes de septiembre elevó a la Secretaría Distrital de Educación, Secretaría Distrital de Seguridad, convivencia y Justicia, Instituto Distrital de la Participación y Acción Comunal – IDPAC; Instituto Distrital para la protección de la Niñez y la Juventud-IDIPRON y Secretaría de Cultura, Recreación y Deporte, el “Diagnóstico de implementación de productos periodo 2023 1er Semestre – Política Publica Distrital de Juventud”.</t>
  </si>
  <si>
    <t>Desde la revisión de la segunda línea se verifica que los documentos aportados cumplan con los siguientes criterios, de acuerdo con su programación respectiva: 
Entregable respecto a la evidencia programada: cumple
Firmas: Cumple
Periodo de reporte de la evidencia: cumple
Indicador: cumple
12/10/2023: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</si>
  <si>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La Secretaría Distrital de Integración Social, a través de la Subdirección para la Juventud, como rectora de la Política Pública Distrital de Juventud 2019-2030 aprobada mediante CONPES DISTRITAL No. 8 el 16 de diciembre del 2019, lidera el proceso de articulación con instancias de participación para la implementación y territorialización de la misma. Para el cuarto trimestre, se llevaron a cabo las tres sesiones correspondientes  a los meses de octubre, noviembre y diciembre en las fechas 05, 02 y 14 de cada respectivo mes, se finalizó el periodo con las 12 sesiones respectivas y se cumplió con el 100% de lo programado para la implementación de la política pública de juventud en este sentido, adicionalmente se lograron socializar en temas de política pública de juventud a 10.369 jóvenes, la instancia institucional del Sistema Distrital de Juventud - Mesa de Trabajo de Juventud avanzo en : Articulación interinstitucional para el seguimiento a la implementación del segundo trimestre de 2023 del plan de acción indicativo del CONPES No. 8 de Política Pública Distrital de Juventud., Seguimiento a los ajustes solicitados por las distintas entidades para incluir en el documento de política., Explicación del proceso de envío de evidencias de la implementación de los distintos productos y resultados de la Política Pública de Juventud., Articulación para la entrega del último informe de implementación para la vigencia 2023.</t>
  </si>
  <si>
    <t>Desde la revisión de la segunda línea se verifica que los documentos aportados cumplan con los siguientes criterios, de acuerdo con su programación respectiva:
Entregable respecto a la evidencia programada: cumple
Firmas: Cumple
Periodo de reporte de la evidencia: cumple
Indicador: parcialmente
15/01/2024: Se recomienda registrar en el avance cualitativo la descripción de las sesiones adelantadas.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</si>
  <si>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60. Incrementar en un 57% la participación de personas mayores en procesos que fortalezcan su autonomía, el desarrollo de sus capacidades, el reentrenamiento laboral para la generación de ingresos y la integración a la vida de la ciudad a través de la ampliación, cualificación e innovación en los servicios sociales con enfoque diferencial</t>
  </si>
  <si>
    <t>Elaborar la matriz de seguimiento a la implementación de los productos del Plan de Acción de la Política Pública Social para el Envejecimiento y la Vejez</t>
  </si>
  <si>
    <t>Informes de la implemetación del Plan de Acción de la Política Pública Social para el Envejecimiento y la Vejez PPSEV</t>
  </si>
  <si>
    <t>Informe de seguimiento al Plan de acción de la implementación de la PPSEV</t>
  </si>
  <si>
    <t>Durante segundo trimestre se adelantaron las acciones requeridas para la recolección, análisis y consolidación de información de los sectores corresponsables de la implementación del plan de acción de la Política Pública Social para el Envejecimiento y la Vejez, así como de las dependencias de la Secretaría Distrital de Integración Social involucradas, con el propósito de realizar y enviar a la Secretaría Distrital de Planeación el reporte de seguimiento a la política pública con corte al 31 de marzo de 2023. Con lo cual, se da cumplimiento a lo programado. Por lo anterior, y de acuerdo con el cálculo del indicador, se logra un cumplimiento del 100% para este periodo.</t>
  </si>
  <si>
    <r>
      <rPr>
        <sz val="9"/>
        <color rgb="FF000000"/>
        <rFont val="Arial"/>
        <family val="2"/>
      </rPr>
      <t xml:space="preserve">Desde la revisión de la segunda línea se verifica que los documentos aportados cumplan con los siguientes criterios, de acuerdo con su programación respectiva:
Entregable respecto a la evidencia programada: NO cumple
Firmas: cumple
Periodo de reporte de la evidencia: cumple
</t>
    </r>
    <r>
      <rPr>
        <b/>
        <sz val="9"/>
        <color rgb="FF000000"/>
        <rFont val="Arial"/>
        <family val="2"/>
      </rPr>
      <t xml:space="preserve">Indicador: NO cumple
</t>
    </r>
    <r>
      <rPr>
        <sz val="9"/>
        <color rgb="FF000000"/>
        <rFont val="Arial"/>
        <family val="2"/>
      </rPr>
      <t>25/07/2023 Se recomienda ajustar la evidencia dado que en la programación se registró un informe de seguimiento y se encuentra reportada en la carpeta de evidencias una matriz.
01/08/2023 la Dependencia atiende la recomendacion, por lo tanto no se generan observaciones adicionales
Igualmente, este informe debe contener la trazabilidad de quien elabora, revisa y aprueba el mismo. De otra parte,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r>
  </si>
  <si>
    <t>Matriz de seguimiento al Plan de acción de la implementación de la PPSEV</t>
  </si>
  <si>
    <t>Durante el IV trimestre de la vigencia se realizó el proceso de solicitud, recolección, retroalimentación y consolidación de la matriz de seguimiento a los 90 productos del plan de acción de la Política Pública Social para el Envejecimiento y la Vejez, para el tercer trimestre de 2023, incluyendo el mes de octubre por solicitud de la Secretaría Distrital de Planeación. De esta manera, durante el mes de noviembre, una vez consolidada la matriz, se remitió a la Dirección de Análisis y Diseño Estratégico con el fin de que se hiciera la respectiva revisión para posteriormente enviarla a la Secretaría Distrital de Planeación.  
Se adjunta al reporte la matriz consolidada en la carpeta de la acción 129, con nombre: Formato de Seguimiento a Productos Vejez Q3-2023</t>
  </si>
  <si>
    <t>1. Aumentar el 43% B22la inspección y vigilancia en los servicios y programas prestados por la Secretaria Distrital de Integración Social que cuentan con estándares de calidad</t>
  </si>
  <si>
    <t>Realizar la verificación y/o Inspección y Vigilancia a dos (2) nuevos servicios sociales con la aplicación de los estándares técnicos de calidad específicos del servicio y/o con los estándares técnicos de calidad transversales.</t>
  </si>
  <si>
    <t>Verificación de condiciones y/o inspección y vigilancia a nuevos servicios sociales</t>
  </si>
  <si>
    <t>(Número de actividades realizadas para la verificación y/o Inspección y Vigilancia / Número de actividades  programadas)*100</t>
  </si>
  <si>
    <t>Actas de las mesas de trabajo para la formulación, modificación y/o ajustes de los Instrumentos Únicos de Verificación –IUV de estándares técnicos de calidad específicos del servicio y/o estándares técnicos de calidad transversales de nuevos servicios.
- Instrumento Único de Verificación (IUV)de los estándares técnicos de calidad especificos del servicio, elaborado con el respectivo manual de aplicación del IUV, para implementar la inspección y vigilancia en 1 nuevo servicio social y/o
- Instrumento Único de Verificación (IUV)de los estándares técnicos de calidad transversales, con el respectivo manual de aplicación de los IUV para implementar la verificación de condiciones de operación en 1 nuevo servicio social.</t>
  </si>
  <si>
    <t>Durante el primer trimestre, con respecto, a las Actas de las mesas de trabajo para la formulación, modificación y/o ajustes de los Instrumentos Únicos de Verificación –IUV de estándares técnicos de calidad específicos del servicio y/o estándares técnicos de calidad transversales de nuevos servicios, se adelantaron las siguientes actividades: 
i) Mesas de trabajo con la Subdirección para la Vejez en donde se contextualizó el Servicio Social Centro Día modalidad Casas de la Sabiduría; Reuniones con el equipo de Inspección y Vigilancia para la formulación del IUV de estándares técnicos de calidad específicos del servicio (casas de la Sabiduria) y para dar inicio a la fase de Inspección de acuerdo con el procedimiento del proceso, a las unidades operativas que prestan este servicio social. Reuniones de avance para la formulación de los requisitos de Estándares Técnicos Transversales de Calidad y socialización al equipo de Inspección y Vigilancia por componentes: Nutrición y Salubridad, Ambientes Adecuados y Seguros, Talento Humano, Atención Integral y Administrativo. 
Con relación al Instrumento Único de Verificación (IUV) de los estándares técnicos de calidad especificos del servicio, elaborado con el respectivo manual de aplicación del IUV, para implementar la inspección y vigilancia en 1 nuevo servicio social y/o Instrumento Único de Verificación (IUV)de los estándares técnicos de calidad transversales, se adelantaron las siguientes acciones y productos:
ii) Formalización del Instrumento Único de Verificación de los estándares técnicos de Calidad  especificos del servicio, elaborado con el respectivo manual de aplicación del IUV, para implementar la inspección y vigilancia en Casas de la Sabiduría. iii)  Elaboración, revisión y ajuste de la matriz de los estándares técnicos transversales de calidad. que permitieron el cumplimiento de la acciones  programadas para el periodo. Por lo anterior, y de acuerdo con el cálculo del indicador, se logra un cumplimiento del 100% para este periodo.</t>
  </si>
  <si>
    <t>Desde la revisión de la segunda línea se verifica que los documentos aportados cumplan con los siguientes criterios, de acuerdo con su programación respectiva:
Entregable respecto a la evidencia programada: no cumple
Firmas: cumple
Periodo de reporte de la evidencia: cumple
Indicador: cumple
Recomendación: se recomienda verificar el acceso a las evidencias cargadas dado que al ingresar no permite visualizar las actas. Adicionalmente, se recomienda describir en el avance cualitativo el detalle de actividades programadas para el periodo vs las ejecutadas para efectos del cálculo del indicador. 18/04/2023 La dependencia validó el acceso a las evidencias. Se envió la recomendación de incluir la trazabilidad de firmas en las actas de las reuniones adelantadas, se recomienda tener en cuenta estas recomendaciones para futuros reportes.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</si>
  <si>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Visitas de Inspección y Vigilancia realizadas a 1 nuevo servicio social, implementando los estandares técnicos de calidad especificos del servicio y/o
Visitas de verificación de condiciones a 1 nuevo servicio, aplicando los estandares técncicos de calidad transversales.</t>
  </si>
  <si>
    <t>Durante el segundo trimestre se adelantaron las siguientes actividades que permitieron el cumplimiento de la acción: Consolidación de la programación y actas de visitas de inspección y vigilancia a un nuevo servicio social (Centro Día Casas de la Sabiduría), implementando estándares técnicos de calidad específicos del servicio. Por lo anterior y de acuerdo con el cálculo del indicador, se logra un cumplimiento del 100% para este período.</t>
  </si>
  <si>
    <t>Reporte de la Inspección y Vigilancia realizada a 1 nuevo servicio social, implementando los estandares técnicos de calidad especificos del servicio y/o
Reporte de la verificación de condiciones de operación a 1 nuevo servicio social, aplicando los estandares técnicos de calidad transversales.</t>
  </si>
  <si>
    <t>Durante el tercer trimestre se adelantaron las siguientes actividades que permitieron el cumplimiento de la acción: i) reporte en excel de la inspección y vigilancia realizada a un nuevo servicio social Casas de la Sabiduría implementando los estándares técnicos de calidad específicos del servicio. ii) reporte en excel de la verificación de condiciones de operación a Casas LGBTI aplicando los estándares técnicos de calidad transversales. Por lo anterior y de acuerdo con el cálculo del indicador, se logra un cumplimiento del 100% para este período.</t>
  </si>
  <si>
    <t>Desde la revisión de la segunda línea se verifica que los documentos aportados cumplan con los siguientes criterios, de acuerdo con su programación respectiva:
Entregable respecto a la evidencia programada: cumple
Firmas: No aplica
Periodo de reporte de la evidencia: cumple
Indicador: cumple
11/10/2023: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</si>
  <si>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 xml:space="preserve">Un (1) informe de gestión de las aciones desarrolladas para la Inspección y Vigilancia realizadas a 1 nuevo servicio social, implementando los estandares técnicos de calidad especificos del servicio y la verificación de condiciones de operación a 1 nuevo servicio, aplicando los estandares técnicos de calidad transversales. </t>
  </si>
  <si>
    <t>Durante el cuarto trimestre se llevó a cabo la siguiente actividad que permitió el cumplimiento de la acción: construcción de un (1) informe de gestión de las acciones desarrolladas para la Inspección y Vigilancia a 1 nuevo servicio social (Centro día modalidad Casa de la Sabiduría) implementando los estándares técnicos de calidad específicos del servicio y la verificación de condiciones de operación a 1 nuevo servicio (Casas LGBTI), aplicando los estándares técnicos de calidad transversales. Es importante destacar que en cumplimiento a la meta Plan de Desarrollo “Aumentar el 43% la inspección y vigilancia en los servicios y programas prestados por la Secretaría Distrital de Integración Social que cuentan con estándares de calidad”, en la vigencia 2023, se llevó a cabo la verificación, inspección y vigilancia a dos (2) nuevos servicios sociales, contribuyendo de esta manera a la identificación de oportunidades de mejora en las unidades operativas visitadas, priorización de acciones correctivas y toma decisiones en pro de la garantía de servicios con calidad. Por lo anterior, y de acuerdo con el cálculo del indicador, se logra un cumplimiento del 100% para este periodo y para la vigencia.</t>
  </si>
  <si>
    <t xml:space="preserve">Elaborar y publicar el informe de gestión SIAC en la página Web de la SDIS. </t>
  </si>
  <si>
    <t>Informes de gestión SIAC realizados y publicados</t>
  </si>
  <si>
    <t>Número de informes de gestión SIAC realizados y publicados en la web de la SDIS en el periodo / número de informes programados para la vigencia</t>
  </si>
  <si>
    <t>Informe de gestión SIAC publicado cuarto trimestre de 2022</t>
  </si>
  <si>
    <t xml:space="preserve">Durante el primer trimestre, se adelantó la elaboración y publicación del Informe de Gestión  del SIAC correspondiente al cuarto trimestre 2022 (corte 01 de octubre 2022 al 31 de diciembre de 2022)  con ocho anexos respectivos. Esto permitió el cumplimiento de la acción programada para el periodo. Por lo anterior, y de acuerdo con el cálculo del indicador, se logra un cumplimiento del 100% para este periodo.  
El informe se encuentra publicado en la página web de la entidad y se puede acceder al mismo a través del siguiente link: https://www.integracionsocial.gov.co/index.php/atencion-ciudadana/nuestra-gestion </t>
  </si>
  <si>
    <t>Informe de gestión SIAC publicado primer trimestre de 2023</t>
  </si>
  <si>
    <t>Durante el primer trimestre, se adelantó la elaboración y publicación del Informe de Gestión del SIAC correspondiente al primer trimestre 2023 (corte 01 de enero 2023 al 31 de marzo de 2023) con ocho anexos respectivos. 
Esto permitió el cumplimiento de la acción programada para el periodo. Por lo anterior y de acuerdo con el cálculo del indicador, se logra un cumplimiento del 100% para este periodo. 
El informe se encuentra publicado en la página web de la entidad y se puede acceder al mismo a través del siguiente link: https://www.integracionsocial.gov.co/index.php/atencion-ciudadana/nuestra-gestion</t>
  </si>
  <si>
    <t>Informe de gestión SIAC publicado segundo trimestre de 2023</t>
  </si>
  <si>
    <t>De acuerdo al cronograma se subió el informe de gestión SIAC publicado en el segundo Trimestre 2023</t>
  </si>
  <si>
    <t>Informe de gestión SIAC publicado tercer trimestre de 2023</t>
  </si>
  <si>
    <t xml:space="preserve">Para el período a reportar desde el equipo SIAC se elaboró el Informe de Gestión y los respectivos anexos correspondientes al III trimestre de 2023 (cuyo corte es del 01 de julio al 30 de septiembre de 2023).   
Anexo 1: Peticiones por dependencia, subtema y tipología 
Anexo 2: Reporte de respuestas a peticiones ciudadanas fuera de términos 
Anexo 2.1: Relación de peticiones con respuesta fuera de términos por dependencia y tipología 
Anexo 3: Seguimiento a Requerimientos de la calidad de la respuesta 
Anexo 4: Reporte solicitudes de información pública 
Anexo 5: Reporte atención canal telefónico tercer trimestre 2023 
Anexo 6: Reporte encuestas de Percepción y satisfacción ciudadana III trimestre 2023 
Anexo 7: Reporte implementación plan de fortalecimiento del Servicio Integral de Atención a la Ciudadanía III trimestre 
El informe se encuentra publicado en la página web de la entidad y se puede acceder al mismo a través del siguiente link: https://www.integracionsocial.gov.co/index.php/atencion-ciudadana/nuestra-gestion#tres </t>
  </si>
  <si>
    <t>Socializar el resultado de las encuestas de satisfacción de la ciudadanía aplicadas en la vigencia 2022, frente a la calidad en la prestación de algunos servicios sociales</t>
  </si>
  <si>
    <t xml:space="preserve">Socialización resultados encuestas satisfacción servicios sociales </t>
  </si>
  <si>
    <t>Número de socializaciones realizadas / Número de socializaciones programadas</t>
  </si>
  <si>
    <t xml:space="preserve">Un acta de socialización y listado de asistencia correspondiente </t>
  </si>
  <si>
    <t xml:space="preserve">De acuerdo con lo programado para el primer trimestre del año en curso se realizo la socialiacion de los resultados de la encuesta de satisfacciòn en la Prestaciò de los Serivicios Sociales  a la Subdirecciòn para la Vejez, lo cual permitio dar cumplimiento a la meta propuesta. </t>
  </si>
  <si>
    <t>Un acta de socialización y listado de asistencia correspondiente</t>
  </si>
  <si>
    <t>Durante el segundo trimestre del año se realizó una jornada de Socialización de la encuesta de satisfacción 2022 en la localidad de Usme; igualmente, se publicó en articulación con la OAC una pieza comunicativa el 16 de junio en el boletín interno con el fin de que se puedan consultar los resultados la encuesta en tiempo real.</t>
  </si>
  <si>
    <t>En el periodo correspondiente al tercer trimestre del año 2023 se realizaron 3 socializaciones de las encuestas de satisfacción en las siguientes  localidades: Kennedy, Puente aranda y Tunjuelito.</t>
  </si>
  <si>
    <t>Documentar a través de un repositorio las respuestas y requerimientos de control político.</t>
  </si>
  <si>
    <t>Repositorio de las respuestas emitidadas a entes de control político</t>
  </si>
  <si>
    <t>Número de actividades realizadas para completar el repositorio de respuestas a entes de control político / número de actividades programadas</t>
  </si>
  <si>
    <t>Sistematización de respuestas a entes de control político-II Semestre 2021</t>
  </si>
  <si>
    <t>Con la finalidad de tener un consoliado de las respuestas emitidas por el Equipo encargado de revisar las respuesta que se emiten a los entes de control político y de esta manera mantener la memoria institucional de las mismas se creo correo electronico control controlpolitico@sdisgovco.onmicrosoft.com en este correo se almacenan todas las respuestas emitidas.
Así mismo se esta adelantando el archivo digital de las respuestas emitidas , que a la fecha del presente reporte se tiene consolidada a junio 2021.</t>
  </si>
  <si>
    <t>Desde la revisión de la segunda línea se verifica que los documentos aportados cumplan con los siguientes criterios, de acuerdo con su programación respectiva:
Entregable respecto a la evidencia programada: cumple
Firmas: N/A
Periodo de reporte de la evidencia: cumple
Indicador: cumple
Recomendación: 17/04/2023: se recomienda precisar en el avance cualitativo sobre el avance en la Sistematización de respuestas a entes de control político-II Semestre 2021, de acuerdo con lo programado para el primer trimestre. 20/04/2023: la dependencia atendió la recomendación y se ajustó el avance cualitativo teniendo en cuenta la evidencia programada y el reporte, por lo anterior, el cumplimiento para este periodo es del 0%.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</si>
  <si>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Sistematización de respuestas a entes de control político-I Semestre 2022</t>
  </si>
  <si>
    <t>En el marco del seguimiento al desarrollo de las actividades que realiza el equipo de control político, se evidencia el cumplimiento del repositorio de respuestas emitidas por la Secretaría Distrital de Integración Social al Concejo de Bogotá, Congreso de la República y Secretaría Distrital de Gobierno. En este orden, se realizon mesas de trabajo para el  cumplimiento de la acción a cargo del Equipo de Control Político en lo que corresponde a la vigencia 2021. Así mismo se realizó mesa de trabajo a fin de establecer actividades y responsables para el cumplimiento de la acción programada para el II trimestre de 2023, en lo que corresponde a la sistematización de respuestas a entes de control político del  I semestre de 2022.
Se precisa que el atraso presentado con la evidencia programada para primer trimestre, se presenta cumpliendo con lo programado. Así mismo, se presenta la evidencia programada para segundo trimestre con lo que el producto se encuentra al día según la programación.</t>
  </si>
  <si>
    <t>Sistematización de respuestas a entes de control político-III Trimestre 2022</t>
  </si>
  <si>
    <t>Se cargó en el repositorio las respuestas a los requerimientos de control político correspondientes al Tercer Trimestre de la vigencia 2022.</t>
  </si>
  <si>
    <t>Sistematización de respuestas a entes de control político-IV Trimestre 2022</t>
  </si>
  <si>
    <t>Se realiza la consolidación del reporsitorio del Equipo de Control Polìtico correspondiente al IV trimestre de 2022</t>
  </si>
  <si>
    <t>Implementar una estrategia de divulgación del desarrollo de las sesiones del Consejo Distrital de Política Social.</t>
  </si>
  <si>
    <t>Estrategia de divulgación del desarrollo de las sesiones del Consejo Distrital de Política Social implementada</t>
  </si>
  <si>
    <t>(Número de actividades realizadas para implementar la estrategia de divulgación / número de actividades programadas )*100%</t>
  </si>
  <si>
    <t>Documento del diseño de la estrategia divulgación del desarrollo de las sesiones del Consejo Distrital de Política Social.</t>
  </si>
  <si>
    <t xml:space="preserve">Durante el primer trimestre de 2023 el equipo del CDPS consolidó el documento que contiene el diseño de la estrategia de divulgación del Consejo Distrital de Política Social CDPS. El objetivo es desarrollar una estrategia de divulgación sobre los aportes del Consejo Distrital de Política Social al desarrollo de las políticas sociales en el marco del Plan de Desarrollo Distrital 2020-2024, dirigida a la ciudadanía en general y en especial a los sectores y poblaciones que cuentan con representación en el marco del Consejo Distrital de Política Social- CDPS. En este sentido, se logra el cumplimiento del 100% para el periodo reportado. </t>
  </si>
  <si>
    <t>Informe de avance de la implementación de la estrategia de divulgación del desarrollo de las sesiones del Consejo Distrital de Política Social.</t>
  </si>
  <si>
    <t xml:space="preserve">Durante el segundo trimestre de 2023  se realizaron las siguientes acciones para el desarrollo de la estrategia de divulgación del Consejo Distrital de Política Social. 1. Se llevaron a cabo  las gestiones ante la Oficina Asesora de Comunicaciones de la SDIS para el diseño y desarrollo de piezas gráficas y audiovisuales sobre la historia del CDPS. 2. Se consolidaron los contenidos sobre la historia del CDPS como insumo para el diseño de las infografías sobre los temas y compromisos que se han desarrollado durante la presente administración en el marco de los CDPS. 3. Se diseñó y se realizó la convocatoria  para la presentación de escritos al boletín de consejeros y consejeras del CDPS.  </t>
  </si>
  <si>
    <r>
      <rPr>
        <sz val="9"/>
        <color rgb="FF000000"/>
        <rFont val="Arial"/>
        <family val="2"/>
      </rPr>
      <t xml:space="preserve">Desde la revisión de la segunda línea se verifica que los documentos aportados cumplan con los siguientes criterios, de acuerdo con su programación respectiva:
Entregable respecto a la evidencia programada: cumple
</t>
    </r>
    <r>
      <rPr>
        <b/>
        <sz val="9"/>
        <color rgb="FF000000"/>
        <rFont val="Arial"/>
        <family val="2"/>
      </rPr>
      <t xml:space="preserve">Firmas: No cumple
</t>
    </r>
    <r>
      <rPr>
        <sz val="9"/>
        <color rgb="FF000000"/>
        <rFont val="Arial"/>
        <family val="2"/>
      </rPr>
      <t>Periodo de reporte de la evidencia: cumple
Indicador: cumple
25/07/2023 Se recomienda incluir la trazabilidad de firmas de quien elabora, revisa y aprueba el informe.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r>
  </si>
  <si>
    <t xml:space="preserve">Durante el tercer trimestre de 2023 la estrategia de divulgación cuenta con los contenidos de los tres productos definidos para su desarrollo. Estos productos son: (1) Boletín con la voz de consejeros y consejeras del CDPS sobre sus aportes desde esta instancia al desarrollo de la política social del distrito. (2) infografías con información sobre los principales logros y los temas abordados durante el cuatrienio por parte del Consejo Distrital de Política Social. (3) Video con reflexiones de los Consejeros y Consejeras sobre su trabajo y sus aporte en el marco de esta instancia.  </t>
  </si>
  <si>
    <t>Informe final de la implementación de la estrategia de divulgación del desarrollo de las sesiones del Consejo Distrital de Política Social.</t>
  </si>
  <si>
    <t>Durante el cuarto trimestre de 2023, se finalizó la consolidación del informe final de divulgación del CDPS. Este documento abarca el desarrollo integral de todas las acciones emprendidas a lo largo del año, centrándose especialmente en los tres productos delineados en la estrategia de divulgación: Infografías de las sesiones del CDPS, el Boletín "Voces de la Sociedad Civil Organizada" y un Video que relata la experiencia de los consejeros y consejeras en la instancia. El informe final de diciembre resalta que la Estrategia de Divulgación se compartió con los consejeros y consejeras el 4 de diciembre de 2023, y con la unidad de apoyo técnico el 6 de diciembre. Además, en colaboración con la Oficina Asesora de Comunicaciones de la SDIS, la Estrategia de Divulgación del CDPS se difundió internamente entre los funcionarios y colaboradores de la entidad. Este proceso no solo facilitó una comprensión compartida de los objetivos y acciones dentro del CDPS, sino que también permitió comunicar de manera efectiva la labor del Consejo. De manera adicional, la Oficina Asesora de Comunicaciones extendió la divulgación a nivel externo, utilizando el mecanismo del botón de transparencia de acuerdo con lo establecido por la Ley 1712 de 2014, "Por medio de la cual se crea la Ley de Transparencia y del Derecho de Acceso a la Información Pública Nacional y se dictan otras disposiciones", con el propósito de asegurar la transparencia en la administración distrital y garantizar el derecho ciudadano al acceso a la información pública. Por lo anterior, y de acuerdo con el cálculo del indicador, se logra un cumplimiento del 100% para este periodo y para la vigencia.</t>
  </si>
  <si>
    <t xml:space="preserve">Documentar mediante informes la implementacion de la estrategia institucional para la transparencia y el  seguimiento a requisitos de la Ley de Transparencia </t>
  </si>
  <si>
    <t xml:space="preserve">Informes de implementacion de la  estrategia institucional de transparencia y cumplimiento  requisitos Ley 1712 de 2014 </t>
  </si>
  <si>
    <t>Nº. de informes realizados</t>
  </si>
  <si>
    <t>Informe de implementación</t>
  </si>
  <si>
    <t>Se elaboró y entregó el informe semestral que da cuenta de la implementación de la Ley de Transparencia. Adicionalmente se resaltan las siguientes acciones en el trimestre.
•	Durante el periodo reportado se llevó a cabo una mesa (1) mesa de trabajo con los gestores de transparencia designados por todas las dependencias de la entidad, abordando los siguientes temas: Se elaboró el informe que da cuenta de la gestión adelantada durante el primer semestre del año 2023, respecto al cumplimiento y seguimiento de la ley 1712 de 2014 de transparencia y acceso a la información pública, así como del plan anticorrupción y atención a la ciudadanía PAAC 2023, mapa de riesgos de corrupción, en la entidad.
•	Asimismo, a través de los canales internos de comunicación (boletín institucional y correo electrónico), se compartieron piezas comunicativas relacionadas con la transparencia activa y pasiva y los principios de la transparencia y el acceso a la información pública.
•	Como parte de la gestión adelantada, se llevan a cabo mesas de trabajo con los gestores de transparencia designados por todas las dependencias de la entidad, adelantando acciones respecto al FURAG, esquema de publicación, observaciones de control interno, y cumplimiento a la transparencia y el derecho de acceso a la información pública política de gobierno digital y fortalecimiento de la meritocracia.
•	Se continúa dando acompañamiento al IDIPRON, en el marco de la implementación de la Ley 1712 de 2014 y demás normas concordantes, así mismo se realizó una revisión aleatoria de lo publicado en la página web y se dejaron las alertas respectivas, igualmente, se realizaron algunas sugerencias para el reporte del FURAG 2022, con el fin de velar por mantener una buena evaluación de la gestión institucional.</t>
  </si>
  <si>
    <t xml:space="preserve">Informe de implementación </t>
  </si>
  <si>
    <t>Se da cumplimiento al 100% con la elaboración del informe de gestion programado respecto a la estrategia Institucional para la transparencia, en donde se evidencias las acciones llevadas a cabo.</t>
  </si>
  <si>
    <t>Desde la revisión de la segunda línea se verifica que los documentos aportados cumplan con los siguientes criterios, de acuerdo con su programación respectiva:
Entregable respecto a la evidencia programada: cumple
Firmas: Cumple
Periodo de reporte de la evidencia: cumple
Indicador: parcialmente
15/01/2024: Se recomienda registrar en el avance cualitativo la descripción de las sesiones adelantadas. 16/01/2023 La dependencia atendió la recomendación.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</si>
  <si>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No se asocia a metas 2020-2025</t>
  </si>
  <si>
    <t>Realizar el reporte del seguimiento a la implementacion del Plan de Anticorrupción y de Atención al ciudadano</t>
  </si>
  <si>
    <t>Reportes de seguimiento al avance del Plan Anticorrupcion y de Atencion al Ciudadano, elaborados</t>
  </si>
  <si>
    <t xml:space="preserve">Sumatoria de reportes de seguimiento al avance del Plan de Anticorrupción y de Atención al Ciudadano elaborados </t>
  </si>
  <si>
    <t>Reporte de seguimiento al avance del Plan Anticorrupcion y de Atencion al Ciudadano corte diciembre 2022</t>
  </si>
  <si>
    <t xml:space="preserve">Durante el primer trimestre de 2023, se realizó el seguimiento al avance del Plan Anticorrupción y de Atención al Ciudadano con corte al 31 de diciembre de 2022, el cual presentó una ejecución del 99.70% para las 61 actividades de los 6 componentes. Este informe se encuentra publicado en https://www.integracionsocial.gov.co/index.php/regimen-legal/transparencia/transparencia-plan-de-lucha-contra-la-corrupcion. Lo anterior permitió el cumplimiento de la acción: Reporte de seguimiento al Plan Anticorrupción y Atención al Ciudadano, programada para el periodo. Por lo anterior, y de acuerdo con el cálculo del indicador, se logra un cumplimiento del 100% para este periodo. </t>
  </si>
  <si>
    <r>
      <t xml:space="preserve">Desde la revisión de la segunda línea se verifica que los documentos aportados cumplan con los siguientes criterios, de acuerdo con su programación respectiva:
</t>
    </r>
    <r>
      <rPr>
        <b/>
        <sz val="9"/>
        <color rgb="FF000000"/>
        <rFont val="Arial"/>
        <family val="2"/>
      </rPr>
      <t>Entregable respecto a la evidencia programada: parcialmente</t>
    </r>
    <r>
      <rPr>
        <sz val="9"/>
        <color rgb="FF000000"/>
        <rFont val="Arial"/>
        <family val="2"/>
      </rPr>
      <t xml:space="preserve">
Firmas: N/A
Periodo de reporte de la evidencia: cumple
Indicador: cumple
Recomendación: 17/04/2023 se recomienda cargar las evidencias en pdf en la carpeta compartida, con el fin de permitir el acceso directo a las mismas. 17/04/2023 la dependencia atendió la recomendación.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r>
  </si>
  <si>
    <t>Reporte de seguimiento al avance del Plan Anticorrupcion y de Atencion al Ciudadano corte abril 2023</t>
  </si>
  <si>
    <t xml:space="preserve">Durante el segundo trimestre de 2023, se realizó el seguimiento al avance del Plan Anticorrupción y de Atención al Ciudadano con corte al 30 de abril de 2023, el cual presentó una ejecución del 52,83% para las 54 actividades de los 6 componentes. Este informe se encuentra publicado en https://www.integracionsocial.gov.co/index.php/regimen-legal/transparencia/transparencia-plan-de-lucha-contra-la-corrupcion. Lo anterior permitió el cumplimiento de la acción: Reporte de seguimiento al Plan Anticorrupción y Atención al Ciudadano, programada para el periodo. Por lo anterior, y de acuerdo con el cálculo del indicador, se logra un cumplimiento del 100% para este periodo. 
</t>
  </si>
  <si>
    <t>Reporte de seguimiento al avance del Plan Anticorrupcion y de Atencion al Ciudadano corte agosto 2023</t>
  </si>
  <si>
    <t>Durante el Tercer trimestre de 2023, se realizó el seguimiento de avance del Plan anticorrupción y atencion al ciudadano con corte al 31 de agosto de 2023, el cual presentó una ejecución del 68% para las 54 actividades de los 6 componentes. Este informe se encuentra publicado en https://www.integracionsocial.gov.co/index.php/regimen-legal/transparencia/transparencia-plan-de-lucha-contra-la-corrupcion lo anterior permitió el cumplimiento de la acción: Reporte del seguimiento al Plan anticorrupción y atención al ciudadano programada para el período. Por lo anterior y de acueredo con el cálculo del indicador se logra un cumplimiento del 100% para este período</t>
  </si>
  <si>
    <t>7918 - Implementación de transferencias monetarias a hogares pobres y vulnerables en Bogotá</t>
  </si>
  <si>
    <t>Desarrollar un módulo de peticiones (que incluye registro de atención ciudadana y flujo de peticiones)</t>
  </si>
  <si>
    <t>Módulos en la AppIMG</t>
  </si>
  <si>
    <t>N° de módulos realizados en APP IMG</t>
  </si>
  <si>
    <t>Dirección de Transferencias</t>
  </si>
  <si>
    <t>Primer módulo en APP IMG</t>
  </si>
  <si>
    <t>Durante el primer semestre, se adelantó la realización del  Primer módulo en APP IMG que permitió el cumplimiento de la acción: Desarrollar módulo de peticiones (que incluye registro de atención  ciudadana y flujo de peticiones), programado para el periodo. Por lo
anterior, y de acuerdo con el cálculo del indicador, se logra un cumplimiento del 100% para
este periodo.</t>
  </si>
  <si>
    <t>Segundo Módulo APP IMG</t>
  </si>
  <si>
    <t>Durante el IV trimestre, se adelantó la realización del Módulo de peticiones de la aplicación SIGLO IMG  lo que permitó el cumplimiento de la acción: Desarrollar un módulo de peticiones (que incluye registro de atención ciudadana y flujo de peticiones) programada para el periodo. Por lo anterior, y de acuerdo con el cálculo del indicador, se logra un  cumplimiento del 100% para este periodo.</t>
  </si>
  <si>
    <t>Construir una herramienta de consulta de información oportuna sobre el pago de transferencias monetarias desagregado por localidad y upz</t>
  </si>
  <si>
    <t>Herramienta de información en power bi construida</t>
  </si>
  <si>
    <t>Herramienta de consulta  power bi</t>
  </si>
  <si>
    <t>Subdirección de Administración de la Información de Transferencias</t>
  </si>
  <si>
    <t>Avances del desarrollo de la Herramienta PowerBI</t>
  </si>
  <si>
    <t>Durante el primer semestre, se adelantó el desarrollo de la Herramienta PowerBI que permitió el cumplimiento de la acción: Construir una herramienta de consulta de información oportuna sobre el pago de transferencias monetarias desagregado por localidad y UPZ programado para el periodo. Por lo anterior, y de acuerdo con el cálculo del indicador, se logra un cumplimiento del 100% para este periodo.</t>
  </si>
  <si>
    <t>Herramienta PowerBI</t>
  </si>
  <si>
    <t>Durante el IV trimestre del año se, se adelantaron acciones para la consolidación de la herramienta Power BI ( mejoramiento de la estética del tablero, simplificación de filtros, organización de la presentación de la información, creación del menú  principal y la propuesta de nuevos módulos de información), que permitieron el cumplimiento de la acción: Construir una herramienta de consulta de información oportuna sobre el pago de transferencias monetarias desagregado por localidad y upz. Por lo anterior, y de acuerdo con el cálculo del indicador, se logra un cumplimiento del 100% para este periodo.</t>
  </si>
  <si>
    <r>
      <t>Elabora</t>
    </r>
    <r>
      <rPr>
        <sz val="9"/>
        <color theme="1"/>
        <rFont val="Arial"/>
        <family val="2"/>
      </rPr>
      <t>r un boletin financiero de la estrategia IMG</t>
    </r>
  </si>
  <si>
    <t xml:space="preserve">Boletin financiero </t>
  </si>
  <si>
    <t>N° de Boletines financieros de la estrategia IMG realizados</t>
  </si>
  <si>
    <t>Boletin financiero I semestre</t>
  </si>
  <si>
    <t>Durante el primer semestre, se adelantó la realización del Boletín financiero que permitió el
cumplimiento de la acción: Boletín financiero I semestre, programado para el periodo. Por lo
anterior, y de acuerdo con el cálculo del indicador, se logra un cumplimiento del 100% para
este periodo.</t>
  </si>
  <si>
    <t xml:space="preserve">Boletín financiero  II semestre
</t>
  </si>
  <si>
    <t>Durante el IV trimestre, se adelantó la elaboración del Boletín financiero II Segundo  Semestre lo que permitó el cumplimiento de la acción: Elaborar un boletín financiero de la estrategia IMG programado para el periodo. Por lo anterior, y de acuerdo con el cálculo del indicador, se logra un  cumplimiento del 100% para este periodo.</t>
  </si>
  <si>
    <t>VERSIÓN PLAN</t>
  </si>
  <si>
    <t>FECHA</t>
  </si>
  <si>
    <t>CONTROL DE CAMBIOS</t>
  </si>
  <si>
    <t>Aprobado por</t>
  </si>
  <si>
    <t>Versión 1</t>
  </si>
  <si>
    <t>20 de enero de 2023</t>
  </si>
  <si>
    <t>Versión a aprobada en Comité Institucional de Gestión y Desempeño</t>
  </si>
  <si>
    <t xml:space="preserve">Comité Institucional de Gestión y Desempeño </t>
  </si>
  <si>
    <t>Versión 2</t>
  </si>
  <si>
    <t>11 de mayo de 2023</t>
  </si>
  <si>
    <t>Se realizó el ajuste en la dependencia responsable de las acciones 130, 131, 132, 133, 134 y 135 de acuerdo con la solicitud radicada el 25 de abril de 2023. También se ajustó el nombre e indicador de la acción 19, de acuerdo con la solicitud radicada el 19 de abril de 2023.</t>
  </si>
  <si>
    <t>Versión 3</t>
  </si>
  <si>
    <t>26 de junio de 2023</t>
  </si>
  <si>
    <t>Se incorporaron las acciones 137,138 y 139 correspondientes a la Dirección de Transferencias y la Subdirección de Administración de la Información de Transferencias.</t>
  </si>
  <si>
    <t>Versión 4</t>
  </si>
  <si>
    <t>Agosto de 2023</t>
  </si>
  <si>
    <t>Se ajusta la meta de la acción No. 72 de acuerdo con la solicitud radicada el 27 de julio de 2023.</t>
  </si>
  <si>
    <t>Versión 5</t>
  </si>
  <si>
    <t>Octubre de 2023</t>
  </si>
  <si>
    <t>Se ajusta el nombre de la acción/actividad No. 129 de acuerdo con la solicitud radicada el 06 de octubre de 2023.</t>
  </si>
  <si>
    <t>Dirección de Análisis y Diseño Estratégico y Subdirección de Diseño, Evaluación y Sistematización</t>
  </si>
  <si>
    <t>SECRETARÍA DISTRITAL DE INTEGRACIÓN SOCIAL
PLAN DE ACCIÓN INSTITUCIONAL 2023
PROGRAMACIÓN DE PRESUPUESTO</t>
  </si>
  <si>
    <t xml:space="preserve">Fuente: Secretaría Distrital de Hacienda - ejecución presupuestal Bogdata </t>
  </si>
  <si>
    <t>Avance 31 de marzo de 2023</t>
  </si>
  <si>
    <t>Avance 30 de junio de 2023</t>
  </si>
  <si>
    <t>Avance 30 de septiembre de 2023</t>
  </si>
  <si>
    <t>Avance 31 de diciembre de 2023</t>
  </si>
  <si>
    <t>Proyecto de Inversión</t>
  </si>
  <si>
    <t xml:space="preserve">Nombre </t>
  </si>
  <si>
    <t>Fuente de Financiación</t>
  </si>
  <si>
    <t>Presupuesto programado 
01 de enero 2023</t>
  </si>
  <si>
    <t>Presupuesto vigente</t>
  </si>
  <si>
    <t>Compromisos</t>
  </si>
  <si>
    <t>% Avance</t>
  </si>
  <si>
    <t>1-100-F001  VA-Recursos distrito</t>
  </si>
  <si>
    <t>1-601-F001  PAS-Otros distrito</t>
  </si>
  <si>
    <t>Mejoramiento de la capacidad de respuesta institucional de las Comisarías de Familia en Bogotá</t>
  </si>
  <si>
    <t>1-601-I052  PAS-SGP propósito general</t>
  </si>
  <si>
    <t>2-100-I009  VA-SGP propósito general</t>
  </si>
  <si>
    <t>Suministro de espacios adecuados, inclusivos y seguros para el desarrollo social integral en Bogotá</t>
  </si>
  <si>
    <t>1-100-F039  VA-Crédito</t>
  </si>
  <si>
    <t>1-100-I012  VA-Estampilla propersonas mayores</t>
  </si>
  <si>
    <t>1-601-I012  PAS-Estampilla propersonas mayore</t>
  </si>
  <si>
    <t>1-601-I037  PAS-Crédito</t>
  </si>
  <si>
    <t>Servicio de atención a la población proveniente de flujos migratorios mixtos en Bogotá</t>
  </si>
  <si>
    <t>Fortalecimiento institucional para una gestión pública efectiva y transparente en la ciudad de Bogotá</t>
  </si>
  <si>
    <t>Fortalecimiento de los procesos territoriales y la construcción de respuestas integradoras e innovadoras en los territorios de Bogotá - Región</t>
  </si>
  <si>
    <t>Generación JÓVENES CON DERECHOS en Bogotá</t>
  </si>
  <si>
    <t>1-100-I036  VA-Convenios</t>
  </si>
  <si>
    <t>Fortalecimiento de la gestión de la información y el conocimiento con enfoque participativo y territorial de la Secretaria Distrital de Integración Social en Bogotá</t>
  </si>
  <si>
    <t>Generación de Oportunidades para el Desarrollo Integral de la Niñez y la Adolescencia de Bogotá</t>
  </si>
  <si>
    <t>1-200-I049  RB-SGP propósito general</t>
  </si>
  <si>
    <t>1-200-I062  RB-Otras Nación</t>
  </si>
  <si>
    <t>1-400-I023  RF-SGP propósito general</t>
  </si>
  <si>
    <t>1-601-I039  PAS-Otras nación</t>
  </si>
  <si>
    <t>1-604-I023  PAS-RF-SGP propósito general</t>
  </si>
  <si>
    <t>2-100-I016  VA-Otras transferencias nación</t>
  </si>
  <si>
    <t>Compromiso por una alimentación integral en Bogotá</t>
  </si>
  <si>
    <t>Fortalecimiento de la gestión institucional y desarrollo integral del talento humano en Bogotá</t>
  </si>
  <si>
    <t>1-200-F001  RB-Otros distrito</t>
  </si>
  <si>
    <t>Implementación de la estrategia de territorios cuidadores en Bogotá</t>
  </si>
  <si>
    <t>Contribución a la protección de los derechos de las familias especialmente de sus integrantes afectados por la violencia intrafamiliar en la ciudad de Bogotá</t>
  </si>
  <si>
    <t>Prevención de la maternidad y paternidad temprana en Bogotá</t>
  </si>
  <si>
    <t>Compromiso social por la diversidad en Bogotá</t>
  </si>
  <si>
    <t>Implementación de estrategias y servicios integrales para el abordaje del fenómeno de habitabilidad en calle en Bogotá</t>
  </si>
  <si>
    <t>1-100-I008  VA-Fondo de pobres y espectáculos</t>
  </si>
  <si>
    <t>1-601-I008  PAS-Fondo pobres y espectáculos p</t>
  </si>
  <si>
    <t>Implementación de una estrategia de acompañamiento a hogares con mayor pobreza evidente y oculta de Bogotá</t>
  </si>
  <si>
    <t>Compromiso con el envejecimiento activo y una Bogotá cuidadora e incluyente</t>
  </si>
  <si>
    <t>1-200-I012  RB-Estampilla propersonas mayores</t>
  </si>
  <si>
    <t>1-300-I010  REAF-Estampilla propersonas mayor</t>
  </si>
  <si>
    <t>Fortalecimiento de las oportunidades de inclusión de las personas con discapacidad, familias y sus cuidadores-as en Bogotá</t>
  </si>
  <si>
    <t>Implementación de transferencias monetarias a hogares pobres y vulnerables en Bogotá</t>
  </si>
  <si>
    <t>1-200-I031  RB-Donaciones 110% con Bogotá</t>
  </si>
  <si>
    <t xml:space="preserve">PROPOSITO </t>
  </si>
  <si>
    <t>PROGRAMA ESTRATÉGICO</t>
  </si>
  <si>
    <t xml:space="preserve">PROYECTO ASOCIADO </t>
  </si>
  <si>
    <t>CODIGO META SECTORIAL</t>
  </si>
  <si>
    <t xml:space="preserve">DESCRIPCIÓN META SECTORIAL </t>
  </si>
  <si>
    <t>NOMBRE INDICADOR</t>
  </si>
  <si>
    <t xml:space="preserve">PROGRAMADO CUATRIENIO </t>
  </si>
  <si>
    <t>MAGNITUD PROGRAMADO 2023</t>
  </si>
  <si>
    <t>EJECUTADO 
31 DE MARZO</t>
  </si>
  <si>
    <t>EJECUTADO 
31 DE JUNIO</t>
  </si>
  <si>
    <t>EJECUTADO 
30 DE SEPTIEMBRE</t>
  </si>
  <si>
    <t>EJECUTADO 
30 DE DICIEMBRE</t>
  </si>
  <si>
    <t>Hacer un nuevo contrato social con igualdad de oportunidades para la inclusión social, productiva y política.</t>
  </si>
  <si>
    <t>Mejores ingresos de los hogares y combatir la feminización de la pobreza</t>
  </si>
  <si>
    <t>Desarrollar en las 20  localidades del Distrito una (1) estrategia de prevención. participación y movilización social que favorezca la transformación de imaginarios y la disminución del conflicto social asociado al fenómeno de habitabilidad en calle.  teniendo en cuenta los impactos de la emergencia social y sanitaria sobre esta población.</t>
  </si>
  <si>
    <t>Nivel de implementación de la  estrategia de prevención. participación y movilización social</t>
  </si>
  <si>
    <t>Implementar una (1) estrategia de gestión interinstitucional que permita la  movilización social y el desarrollo de capacidades de los adultos y adultas identificados en pobreza oculta. vulnerabilidad.  fragilidad social o afectados por emergencias sanitarias en la  ciudad de Bogotá. </t>
  </si>
  <si>
    <t>Nivel de implementación de la estrategia de gestión interinstitucional para la movilización social y el desarrollo de capacidades de los adultos identificados en pobreza oculta</t>
  </si>
  <si>
    <t xml:space="preserve">Implementar una estrategia de acompañamiento de hogares pobres.  en vulnerabilidad y riesgo social derivada de la pandemia del COVID 19.  identificados poblacional diferencial  y geográficamente en los barrios con mayor pobreza evidente  y oculta del distrito. </t>
  </si>
  <si>
    <t>Nivel de implementación de la estrategia de acompañamiento de hogares pobres en vulnerabilidad y riesgo social</t>
  </si>
  <si>
    <t xml:space="preserve">Número de hogares pobres en vulnerabilidad y riesgo social con búsqueda activa por parte de la Tropa Social
</t>
  </si>
  <si>
    <t xml:space="preserve">Porcentaje de hogares priorizados por tipología de alertas inmediatas con gestión de respuestas sectoriales </t>
  </si>
  <si>
    <t>Implementar una estrategia móvil de abordaje en calle dirigida a ciudadanos y ciudadanas habitantes de calle acorde al contexto social y sanitario de la emergencia.</t>
  </si>
  <si>
    <t xml:space="preserve">Nivel de implementación de la de la estrategia móvil de abordaje en calle </t>
  </si>
  <si>
    <t xml:space="preserve">Numero de atenciones realizadas  a ciudadanos y ciudadanas habitantes de calle a través de la estrategia móvil de abordaje en calle </t>
  </si>
  <si>
    <t>Incrementar en 825 cupos la atención integral de ciudadanas y ciudadanos  habitantes de calle en los  servicios sociales que  tiene la Secretaría Distrital de Integración Social dispuestos para su atención, que considere los impactos sociales y sanitarios de la emergencia</t>
  </si>
  <si>
    <t>Número de cupos para la atención de ciudadanos y ciudadanas habitantes de calle en Bogotá</t>
  </si>
  <si>
    <t>*</t>
  </si>
  <si>
    <t>Sistema Distrital de cuidado</t>
  </si>
  <si>
    <t>Atender en las 20 localidades del distrito a la población en flujos migratorios mixtos y retornados que solicitan la oferta de servicios de la SDIS</t>
  </si>
  <si>
    <t>Número de personas en flujos migratorios mixtos y retornados atendidas en las 20 localidades del distrito</t>
  </si>
  <si>
    <t>Fortalecer la implementación de la Política Pública LGBTI a través de la puesta en marcha de 2 nuevos centros comunitarios LGBTI con enfoque territorial para la prestación de servicios sociales bajo modelos flexibles de atención integral en el marco de la PPLGBTI.</t>
  </si>
  <si>
    <t xml:space="preserve">Número de personas atendidas mediante la implementación de 2 centros comunitarios LGBTI. para fortalecer la implementación de la política publica. </t>
  </si>
  <si>
    <t>Implementar un modelo de inclusión social. a través de la vinculación de personas de los sectores sociales LGBTI en pobreza extrema y vulnerabilidad social a la oferta de servicios sociales de seguridad alimentaria. transferencias monetarias y/o de cuidado de la Secretaría Distrital de Integración Social. teniendo en cuenta los impacto de la emergencia social y sanitaria sobre esta población.</t>
  </si>
  <si>
    <t>Nivel de implementación del modelo de inclusión social para las personas de los sectores LGBTI.</t>
  </si>
  <si>
    <t>Actualizar, implementar y hacer seguimiento a la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teniendo en cuenta los impactos de la emergencia social y sanitaria sobre esta población.</t>
  </si>
  <si>
    <t>Porcentaje de avance en la actualización, implementación y de seguimiento de la Política Pública de Infancia y Adolescencia.</t>
  </si>
  <si>
    <t>Atender con enfoque diferencial a 71.000 niñas y niños en servicios dirigidos a la primera infancia pertinentes y de calidad en el marco de la atención integral, a través de una oferta flexible que tenga en cuenta las dinámicas socioeconómicas de las familias y cuidadores y, que permita potenciar el desarrollo de las niñas y los niños, así como prevenir situaciones de riesgo para la garantía de sus derechos.</t>
  </si>
  <si>
    <t xml:space="preserve"> Número de niñas y niños atendidos en servicios de educación inicial de la SDIS (Incluye gestantes de acuerdo a la Ley 1804 de 2016) .</t>
  </si>
  <si>
    <t>Atender con enfoque diferencial y de manera flexible a 15.000 niñas, niños y adolescentes del distrito en riesgo de trabajo infantil y violencias sexuales; y migrantes en riesgo de vulneración de sus derechos.</t>
  </si>
  <si>
    <t>Número de niñas, niños y adolescentes atendidos en riesgo o situación de vulneración de derechos como trabajo infantil y violencia sexual, asi como población migrante.</t>
  </si>
  <si>
    <t>Atender integralmente al 100% de niñas y niños en ubicación institucional. generando procesos de fortalecimiento de sus familias para la garantía de sus derechos y para el reintegro familiar.</t>
  </si>
  <si>
    <t>Porcentaje de niños niñas en ubicación institucional atendidos integralmente</t>
  </si>
  <si>
    <t>Beneficiar a 15.000 mujeres gestantes, lactantes y niños menores de 2 años con servicios nutricionales, con énfasis en los mil días de oportunidades para la vida</t>
  </si>
  <si>
    <t>Número de mujeres gestantes, lactantes y niños menores de 2 años beneficiados con servicios nutricionales.</t>
  </si>
  <si>
    <t>Beneficiar a 4.500 familias en situación de pobreza, vulnerabilidad y/o fragilidad social a través de una estrategia de inclusión social y de apoyos económicos, dirigidos a garantizar el acceso y consumo de alimentos, que favorezcan hábitos de vida saludable.</t>
  </si>
  <si>
    <t xml:space="preserve"> Número de familias en situación de pobreza, vulnerabilidad y/o fragilidad social beneficiadas a través de una estrategia de inclusión social y de apoyos económicos</t>
  </si>
  <si>
    <t>Contribuir a la construcción de la memoria, la convivencia y la reconciliación en el marco del acuerdo de paz, a través de la atención de 8.300 niños, niñas y adolescentes víctimas y afectados por el conflicto armado, desde un enfoque territorial.</t>
  </si>
  <si>
    <t>Número de niños, niñas y adolescentes víctimas y afectados por el conflicto armado atendidos por la Estrategia Atrapasueños</t>
  </si>
  <si>
    <t>Dinamizar la creación de redes de cuidado comunitario en las 20 localidades entre las personas mayores y actores del territorio que promuevan la asociación. el acompañamiento. la vinculación a procesos de arte. cultura. recreación. deporte y hábitos de vida saludable y la disminución de la exclusión por razones de edad a través de estrategias móviles en la ciudad.</t>
  </si>
  <si>
    <t>Número de localidades con redes de cuidado comunitario dinamizadas</t>
  </si>
  <si>
    <t>Entregar el 100% de apoyos alimentarios a través de los comedores comunitarios en sus diferentes modalidades,  teniendo en cuenta las necesidades de los territorios y poblaciones</t>
  </si>
  <si>
    <t>Porcentaje de apoyos  alimentarios entregados a través de los comedores comunitarios en sus diferentes modalidades</t>
  </si>
  <si>
    <t>98%%</t>
  </si>
  <si>
    <t>Entregar el 100% de los apoyos alimentarios requeridos por la población beneficiaria de los servicios sociales de integración social</t>
  </si>
  <si>
    <t xml:space="preserve">Porcentaje de apoyos alimentarios entregados a población beneficiaria de los servicios sociales </t>
  </si>
  <si>
    <t>Formular, implementar y realizar seguimiento a una (1) estrategia de inclusión social, que contribuya a la transformación de las realidades de los beneficiarios de los servicios sociales y mejorar su calidad de vida,  reconociendo las diferentes formas de organización social, comunitaria y productiva de los territorios, en el marco de la Política Pública de Seguridad Alimentaria y Nutrición para Bogotá 2019-2031, del Sistema Distrital de Cuidado.</t>
  </si>
  <si>
    <t xml:space="preserve">1 estrategia de inclusión social formulada e implementada  dirigida a los participantes de los servicios sociales con apoyo alimentario  </t>
  </si>
  <si>
    <t>Formular. implementar. monitorear y evaluar un Plan Distrital de Prevención Integral de las Violencias contra las niñas. los niños. adolescentes. mujeres y personas mayores. de carácter interinstitucional. intersectorial y transectorial. con enfoque de derechos. diferencial. poblacional. ambiental. territorial y de género.</t>
  </si>
  <si>
    <t>Nivel de avance del Plan Distrital de Prevención Integral de las Violencias contra las niñas. los niños. adolescentes. mujeres y personas mayores.</t>
  </si>
  <si>
    <t>Implementar una (1) estrategia territorial para cuidadores y cuidadoras de personas con discapacidad que contribuya al reconocimiento socioeconómico y redistribución de roles en el marco del Sistema Distrital de Cuidado</t>
  </si>
  <si>
    <t>Nivel de implementación de la estrategia
territorial para cuidadores y cuidadoras de
personas con discapacidad</t>
  </si>
  <si>
    <t>Incrementar en 30% la atención de las personas con discapacidad. mediante procesos de articulación intersectorial. con mayor capacidad de respuesta integral teniendo en cuenta el contexto social e implementar el registro distrital de cuidadoras y cuidadores de personas con discapacidad. garantizando así el cumplimiento del Art 10 del acuerdo distrital 710 de 2018</t>
  </si>
  <si>
    <t>Porcentaje  de personas con
discapacidad en Bogotá atendidas</t>
  </si>
  <si>
    <t>39,89%</t>
  </si>
  <si>
    <t>Numero de personas con discapacidad atendidas</t>
  </si>
  <si>
    <t>Incrementar en 40% los procesos de inclusión educativa y productiva de las personas con discapacidad. sus cuidadores y cuidadoras</t>
  </si>
  <si>
    <t>Porcentaje de personas con discapacidad y sus cuidadores que participan en procesos de inclusión educativa y productiva</t>
  </si>
  <si>
    <t>Numero de personas con discapacidad y sus cuidadores que participan en procesos de inclusión educativa y productiva</t>
  </si>
  <si>
    <t>Incrementar en un 57% la participación de personas mayores en procesos que fortalezcan su autonomía. el desarrollo de sus capacidades. el reentrenamiento laboral para la generación de ingresos y la integración a la vida de la ciudad a través de la ampliación. cualificación e innovación en los servicios sociales con enfoque diferencial.</t>
  </si>
  <si>
    <t xml:space="preserve">porcentaje  la participación de personas mayores en procesos que fortalezcan su autonomía, desarrollando sus capacidades y reentreanmiento laboral </t>
  </si>
  <si>
    <t xml:space="preserve">Numero de personas mayores participantes en procesos que fortalezcan su auntonomìa, desarrollo de sus capacidades  y reentrenamiento laboral </t>
  </si>
  <si>
    <t>Incrementar progresivamente en un 60% el valor de los apoyos económicos y ampliar los cupos para personas mayores contribuyendo a mejorar su calidad de vida e incrementar su autonomía en el entorno familiar y social.</t>
  </si>
  <si>
    <t>Porcentaje de incremento del valor del apoyo económico</t>
  </si>
  <si>
    <t xml:space="preserve">numero de cupos en el servicio de apoyos econòmicos </t>
  </si>
  <si>
    <t>Optimizar el 100% de la red de unidades operativas para la prestación de servicios sociales. a través de la construcción. restitución. mantenimiento. adecuación o habilitación de inmuebles para atención especial en respuesta a situaciones de impacto poblacional diferencial. en el marco de la implementación del Sistema Distrital de Cuidado.</t>
  </si>
  <si>
    <t>Porcentaje de unidades operativas optimizadas</t>
  </si>
  <si>
    <t xml:space="preserve">Numero de obras nuevas construidas </t>
  </si>
  <si>
    <t xml:space="preserve">Porcentaje de equipamientos con mantenimiento </t>
  </si>
  <si>
    <t xml:space="preserve">Numero de equipamientos administrados por la  SDIS con reforzamiento </t>
  </si>
  <si>
    <t>Promover en las 20 localidades una estrategia de territorios cuidadores a partir de la identificación y caracterización de las acciones para la respuesta a emergencias sociales. sanitarias. naturales. antrópicas y de vulnerabilidad inminente.</t>
  </si>
  <si>
    <t>Nivel de implementacion de la estrategia de territorios cuidadores en las 20 localidades</t>
  </si>
  <si>
    <t xml:space="preserve">Numero de personas atendidas de acuerdo a sus realidades por servicios en emergencia social, natural, antropica, sanitaria y de vulnerabilidad inminente </t>
  </si>
  <si>
    <t>Suministrar el 100% de apoyos humanitarios, impulsando las compras locales y el consumo sostenible, teniendo en cuenta las necesidades territoriales y poblacionales diferenciales.</t>
  </si>
  <si>
    <t xml:space="preserve">Porcentaje de apoyos humanitarios suministrados por emergencia </t>
  </si>
  <si>
    <t>Reducir la maternidad y paternidad temprana en mujeres menores o iguales a 19 años. así como la violencia sexual contra las niñas y mujeres jóvenes. fortaleciendo capacidades de niñas. niños. adolescentes. jóvenes y sus familias sobre derechos sexuales y derechos reproductivos.</t>
  </si>
  <si>
    <t>Número de niñas. niños. adolescentes y jóvenes informados y sensibilizados en derechos sexuales y derechos reproductivo</t>
  </si>
  <si>
    <t>Oportunidades de educación, salud y cultura para mujeres, jóvenes, niños, niñas y adolescentes</t>
  </si>
  <si>
    <t>Atender 2400 adolescentes y jovenes con sanciones no privativas de la libertado en apoyo al restablecimiento en administraicón de justicia en los centros Forjar.</t>
  </si>
  <si>
    <t xml:space="preserve">Numero de jovenes atendidos con sanciones no privativas de la libertad o en apoyo al restablecimiento de derechos en administración de justicia en Centros Forjar </t>
  </si>
  <si>
    <t>Implementar una estrategia de oportunidades juveniles, por medio de la entrega de transferencias monetarias condicionadas a 5.900 jóvenes con alto grado de vulnerabilidad</t>
  </si>
  <si>
    <t>Número de Jóvenes beneficiados con Transferencias Monetarias condicionadas</t>
  </si>
  <si>
    <t>Incrementar en 100%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</si>
  <si>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Porcentaje de Jóvenes atendidos por la Secretaría de Integración Social</t>
  </si>
  <si>
    <t>Numero de jóvenes atendidos por la Secretaría de Integración Social_x000D_</t>
  </si>
  <si>
    <t>numero de jovenes en riesgo identificados y caracterizados en el marco de la imploementaciòn de la estrategia RETO</t>
  </si>
  <si>
    <t>Inspirar confianza y legitimidad para vivir sin miedo y ser epicentro de cultura ciudadana, paz y reconciliación.</t>
  </si>
  <si>
    <t xml:space="preserve">Seguridad, convivencia y justicia </t>
  </si>
  <si>
    <t>Fortalecer el 100% de las Comisarías de Familia en su estructura organizacional y su capacidad operativa. humana y tecnológica. para garantizar a las víctimas de violencia intrafamiliar el oportuno acceso a la justicia y la garantía integral de sus derechos.</t>
  </si>
  <si>
    <t>Porcentjaje  de Comisarías de Familia fortalecidas</t>
  </si>
  <si>
    <t>Construir Bogotá Región con gobierno abierto, transparente y ciudadanía consciente.</t>
  </si>
  <si>
    <t xml:space="preserve">Gestión pública efectiva, abierta y transparente </t>
  </si>
  <si>
    <t>Diseñar e implementar una estrategia de focalización ajustada a las realidades poblacionales y territoriales
en el marco de la Estrategia Territorial Integral Social - ETIS</t>
  </si>
  <si>
    <t>Nivel de avance  de la estrategia de focalización</t>
  </si>
  <si>
    <t>Diseñar e implementar una solución tecnológica que facilite la participación de la ciudadanía en la gestión
y oferta institucional</t>
  </si>
  <si>
    <t>Nivel de avance de la solución tecnologica</t>
  </si>
  <si>
    <t>100,0%</t>
  </si>
  <si>
    <t>Aumentar 5 puntos en la calificación del índice distrital de servicio a la ciudadanía. de la Secretaria Distrital de Integración Social</t>
  </si>
  <si>
    <t>Índice distrital de servicios a la ciudadanía</t>
  </si>
  <si>
    <t>Aumentar en un 43% la inspección y vigilancia en los servicios y programas prestados por la Secretaría Distrital de Integración Social que cuentan con estándares de calidad.</t>
  </si>
  <si>
    <t xml:space="preserve">Porcentaje de servicios sociales con inspección y vigilancia  </t>
  </si>
  <si>
    <t>Garantizar la eficiencia y la eficacia ambiental. logística. operativa y de gestión documental de la entidad. para la oportuna prestación de los servicios sociales incluyendo componentes que demanden la reformulación de los programas.</t>
  </si>
  <si>
    <t>Porcentaje de unidades operativas con servicios logísticos. operativos. de gestión ambiental y documental.</t>
  </si>
  <si>
    <t>Implementar el 100% del plan de acción de la política pública de gestión integral del talento humano en la prestación de los servicios sociales con énfasis en los componentes de trabajo decente y digno garantizando las condiciones de protección y prevención en materia de seguridad y salud en el trabajo.</t>
  </si>
  <si>
    <t>Porcentaje de implementación del plan de acción de la política pública de gestión integral del talento humano</t>
  </si>
  <si>
    <t>67,83%</t>
  </si>
  <si>
    <t xml:space="preserve">Fortalecer procesos territoriales en las 20 localidades. a partir de la Estrategia Territorial Social - ETIS. vinculando instancias de participación local. formas organizativas  solidarias  y comunitarias de la ciudadanía. </t>
  </si>
  <si>
    <t>Número de localidades fortalecidas en procesos territoriales</t>
  </si>
  <si>
    <t xml:space="preserve"> Implementar (1) una estrategia de innovación social que permita la construcción de acciones transectoriales para aprender y responder a las necesidades emergentes de los territorios de Bogotá y de ésta con la Región Central</t>
  </si>
  <si>
    <t>Nivel de avance de la estrategia de innovación social</t>
  </si>
  <si>
    <t>SECRETARÍA DISTRITAL DE INTEGRACIÓN SOCIAL
PLAN DE ACCIÓN INSTITUCIONAL 2022
PROGRAMACIÓN DE OBJETIVOS Y METAS PROYECTOS DE INVERSIÓN - AÑO 2022</t>
  </si>
  <si>
    <t>CÓDIGO PROYECTO</t>
  </si>
  <si>
    <t>NOMBRE PROYECTO</t>
  </si>
  <si>
    <t>OBJETIVO GENERAL PROYECTO DE INVERSIÓN</t>
  </si>
  <si>
    <t>META</t>
  </si>
  <si>
    <t>DESCRIPCIÓN META</t>
  </si>
  <si>
    <t>PERIODICIDAD DE MEDICIÓN</t>
  </si>
  <si>
    <t>TIPO DE META</t>
  </si>
  <si>
    <t xml:space="preserve">PROGRAMADO CUATRIENO </t>
  </si>
  <si>
    <t>PROGRAMADO 2023</t>
  </si>
  <si>
    <t>EJECUTADO
31 DE MARZO</t>
  </si>
  <si>
    <t>EJECUTADO
31 DE JUNIO</t>
  </si>
  <si>
    <t>EJECUTADO
30 DE SEPTIEMBRE</t>
  </si>
  <si>
    <t>EJECUTADO
30 DE DICIEMBRE</t>
  </si>
  <si>
    <t>Mejorar la capacidad de respuesta de las Comisarías de Familia para el acceso a la justicia y la protección de
derechos de las víctimas de violencia intrafamiliar.</t>
  </si>
  <si>
    <t>7564- Implementar un plan de acción para el fortalecimiento de las Comisarias de Familia en la atención integral para el acceso a la justicia y la garantía de derechos frente a la violencia intrafamiliar</t>
  </si>
  <si>
    <t>Mensual</t>
  </si>
  <si>
    <t>7564- Atender oportunamente el 100% de las víctimas de violencia intrafamiliar</t>
  </si>
  <si>
    <t>Suministrar infraestructura social incluyente con estándares de calidad para garantizar la prestación de los servicios sociales en condiciones adecuadas y seguras.</t>
  </si>
  <si>
    <t xml:space="preserve">7565-Construir 3 centros día para la atención al adulto mayor que cumplan con la normatividad vigente </t>
  </si>
  <si>
    <t>Anual</t>
  </si>
  <si>
    <t>Cumplida</t>
  </si>
  <si>
    <t>No aplica</t>
  </si>
  <si>
    <t>7565-Construir 1 Centro de Protección para Adulto Mayor que cumpla la normatividad vigente entre 2020 y 2024</t>
  </si>
  <si>
    <t>Finalizada No continúa</t>
  </si>
  <si>
    <t>7565-Completar la construcción de 6 jardines infantiles de acuerdo a la normatividad vigente para niñas y niños de 0 a 3 años</t>
  </si>
  <si>
    <t>7565-Construir 1 Centro de Protección del adulto mayor y habitante de calle  para población vulnerable entre 2020 y 2024</t>
  </si>
  <si>
    <t>7565-Reforzar y/o restituir 4 equipamientos administrados por la SDIS para la prestación de los servicios sociales</t>
  </si>
  <si>
    <t>7565-Adecuar el 100% de los equipamientos solicitados para atención transitoria o permanente con ocasión a situaciones de impacto poblacional debido a emergencias sanitarias o sociales</t>
  </si>
  <si>
    <t xml:space="preserve">7565-Realizar mantenimiento al 60% de los equipamientos de SDIS </t>
  </si>
  <si>
    <t xml:space="preserve">7565-Atender el 100% de solicitudes de viabilidades de equipamientos para garantizar infraestructura en condiciones adecuadas y seguras </t>
  </si>
  <si>
    <t>7565-Realizar a 10  predios administrados por la SDIS,  el saneamiento jurídico y urbanístico</t>
  </si>
  <si>
    <t>7565-Avanzar en el 100% de etapa de preconstrucción para el reforzamiento estructural y/o restitución de equipamientos administrados por la SDIS</t>
  </si>
  <si>
    <t>7565-Avanzar en el 100% en la etapa de Preconstrucción para Centros de Protección para población Vulnerable</t>
  </si>
  <si>
    <t>Aportar a la integración socioeconómica y/o cultural de la población migrante-refugiada-retornada a partir de la oferta de servicios sociales integrales y la referenciación a rutas de atención efectivas en las 20 localidades de Bogotá</t>
  </si>
  <si>
    <t xml:space="preserve">7730-Implementar  un (1) modelo itinerante e intersectorial distrital con la vinculación de agentes comunitarios de la población proveniente de flujos migratorios mixtos, que permita la ampliación de servicios integrales a dicha población </t>
  </si>
  <si>
    <t>7730-Promover 16 alianzas estratégicas para generar medios de vida, procesos de participación y de fortalecimiento dirigidos a la población de flujos migratorios mixtos</t>
  </si>
  <si>
    <t>Trimestral</t>
  </si>
  <si>
    <t>7730-Beneficiar a 65.151 personas de flujos migratorios mixtos  mediante estabilización e inclusión socioeconómica y cultural</t>
  </si>
  <si>
    <t>Fortalecer la capacidad institucional para dar respuesta a las demandas ciudadanas en cumplimiento de las políticas públicas de atención a la ciudadanía y transparencia en el marco de la misionalidad de la Secretaría Distrital de Integración Social.</t>
  </si>
  <si>
    <t>7733-Aumentar el 43% la inspección y vigilancia en los servicios y programas prestados por la Secretaria Distrital de Integración Social que cuentan con estándares de calidad</t>
  </si>
  <si>
    <t>7733-Gestionar el 100% de las peticiones ciudadanas allegadas a través de los canales de interacción dispuestos por la SDIS</t>
  </si>
  <si>
    <t>7733-Implementar el 100% de las acciones del plan de acción de la Política Pública de Transparencia de la Secretaría Distrital de Integración Social</t>
  </si>
  <si>
    <t>7733-Realizar el análisis de la gestión al 100% de las políticas públicas que lidera la SDIS</t>
  </si>
  <si>
    <t>Fortalecer la gestión local-institucional-comunitaria para brindar respuestas integradoras en el territorioinvolucrando la participación</t>
  </si>
  <si>
    <t>7735-Diseñar e implementar Una (1) estratégia territorial integral social -ETIS - , para la gestión del territorio con el  involucramiento de sus actores institucionales, sociales y comunitarios</t>
  </si>
  <si>
    <t>7735-Fortalecer  técnica y/o financieramente 100 procesos territoriales y organizaciones sociales</t>
  </si>
  <si>
    <t xml:space="preserve">anual </t>
  </si>
  <si>
    <t>7735-Diseñar e implementar Una (1) estratégia de innovación social</t>
  </si>
  <si>
    <t>7735-Realizar 280000 atenciones a personas por medio del servicio social Centros de Desarrollo de Comunitario</t>
  </si>
  <si>
    <t>7735-Asistir 20 Alcaldías Locales en los procesos de formulación, implementación y seguimiento de los proyectos de inversión - Fondos de Desarrollo Local-</t>
  </si>
  <si>
    <t>Ampliar las oportunidades de inclusión social, con especial atención en los y las jóvenes que se encuentran en riesgo social, vulnerabilidad y pobreza manifiesta.</t>
  </si>
  <si>
    <t>7740-Coordinar 1 implementación en el distrito de  la Política Pública de Juventud y el funcionamiento del Sistema Distrital de Juventud</t>
  </si>
  <si>
    <t>7740-Diseñar e implementar  1 estrategia de comunicación y difusión de los servicios sociales dirigidos a la población joven</t>
  </si>
  <si>
    <t>7740-Entregar a 27538 jóvenes transferencias monetarias condicionadas en el marco de la estrategia de oportunidades juveniles</t>
  </si>
  <si>
    <t>Incrementar 100%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</si>
  <si>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7740-Atender el 100% de jovenes y adolescentes con sansiones no privativas de la libertad que requieran el apoyo para el restablecimiento de sus derechos a través de Centros Forjar</t>
  </si>
  <si>
    <t>Fortalecer la capacidad Institucional frente a la gestión oportuna de la información y el conocimiento, que permita la toma de decisiones acertada y promueva la participación de la ciudadanía.</t>
  </si>
  <si>
    <t>7741-Modernizar y mantener el 100% de la Infraestructura tecnológica de la Entidad para garantizar la operación de la Secretaría</t>
  </si>
  <si>
    <t>7741-Actualizar y mantener el 100% de los sistemas de información de la entidad para contar con información accesible, confiable y oportuna</t>
  </si>
  <si>
    <t>7741-Construir 1 estrategia de gestión del conocimiento y la información</t>
  </si>
  <si>
    <t>7741-Formular e implementar 1 estrategia de focalización en el marco de la Estrategia Territorial Integral Social - ETIS</t>
  </si>
  <si>
    <t>7741-Asesorar técnicamente al 100% de las áreas  en la formulación y seguimiento de las políticas públicas, planes, programas, proyectos y gasto público</t>
  </si>
  <si>
    <t>7741-Cumplir el 100% del programa implementación y sostenibilidad del sistema de gestión de la Secretaría Distrital de Integración Social</t>
  </si>
  <si>
    <t>7741-Formular o actualizar 11 estándares de calidad de los servicios sociales de la Entidad</t>
  </si>
  <si>
    <t>7741-Implementar el 100% de la política de comunicacion institucional</t>
  </si>
  <si>
    <t>Contribuir a la atención integral de niñas, niños y adolescentes con enfoque diferencial y de género de Bogotá, generando oportunidades y condiciones de acceso flexibles acorde con sus realidades territoriales, sociales, económicas y culturales</t>
  </si>
  <si>
    <t>7744-Actualizar 1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para su implementación y  seguimiento teniendo en cuenta los impactos de la emergencia social y sanitaria sobre esta población</t>
  </si>
  <si>
    <t>7744-Atender a 71000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t>
  </si>
  <si>
    <t xml:space="preserve">7744-Atender a 20700 niñas niños y adolescentes con discapacidad, alteraciones en el desarrollo, restricciones médicas, pertenecientes a grupos étnicos y víctimas por el conflicto armado con enfoque diferencial y de género </t>
  </si>
  <si>
    <t>7744-Consolidar 1 herramienta de medición de la atención integral a niñas, niños y adolescentes que permita la trazabilidad de la Ruta Integral de Atenciones desde la Gestación hasta la Adolescencia -RIAGA-</t>
  </si>
  <si>
    <t>7744-Atender a 21200 niñas, niños y adolescentes del distrito en riesgo de trabajo infantil y violencias sexuales; y migrantes en riesgo de vulneración de sus derechos de manera flexible con enfoque diferencial y de género  </t>
  </si>
  <si>
    <t>7744-Atender a 8300 niñas niños y adolescentes  víctimas y afectados por el conflicto armado en el marco del acuerdo de paz, la memoria, la convivencia y la reconciliación con enfoque diferencial y de género</t>
  </si>
  <si>
    <t>Contribuir a la reducción del riesgo de inseguridad alimentaria de la población identificada por la Secretaría Distrital de Integración Social, en los territorios de pobreza, vulnerabilidad y/o fragilidad social con apoyos alimentarios y procesos de inclusión social</t>
  </si>
  <si>
    <t>7745-Beneficiar a 4.500 hogares mediante apoyos económicos</t>
  </si>
  <si>
    <t xml:space="preserve">mensual </t>
  </si>
  <si>
    <t>7745-Beneficiar el 100% de personas programadas mediante raciones de comida caliente en comedores comunitarios</t>
  </si>
  <si>
    <t>98,0%</t>
  </si>
  <si>
    <t>7745-Implementar 2 comedores móviles para la entrega de comida caliente</t>
  </si>
  <si>
    <t>7745-Beneficiar el 100% de personas programadas con la entrega de apoyos alimentarios mediante bonos canjeables por alimentos y apoyos en especie</t>
  </si>
  <si>
    <t>92,6%</t>
  </si>
  <si>
    <t>7745-Entregar el 100% de kits alimentarios  humanitarios programados para atender necesidades poblacionales territoriales</t>
  </si>
  <si>
    <t>7745-Entregar el 100% de ayudas humanitarias dirigidas a atender emergencias sociales</t>
  </si>
  <si>
    <t xml:space="preserve">7745-Fortalecer las capacidades de 1.200 profesionales vinculados a la prestación de los servicios sociales de la Secretaría, en acciones de vigilancia nutricional </t>
  </si>
  <si>
    <t>7745-Orientar a 66.000 personas frente a la promoción de estilos de vida saludable con énfasis alimentación, nutrición y actividad física</t>
  </si>
  <si>
    <t>7745-Formular e implementar una estrategia de inclusión social</t>
  </si>
  <si>
    <t>7745-Implementar 1 estrategia de agricultura urbana orgánica, manejo, disposición y aprovechamiento de residuos sólidos para los servicios sociales de la Secretaría.</t>
  </si>
  <si>
    <t>7745-Beneficiar a 15.000 mujeres gestantes, lactantes y niños menores de 2 años con un apoyo alimentario articulado a la  estrategia de nutrición, alimentación y salud  basada en "1000 días de oportunidades para la vida”</t>
  </si>
  <si>
    <t>7748 - Fortalecimiento de la Gestión Institucional y Desarrollo Integral del Talento Humano en Bogota</t>
  </si>
  <si>
    <t>Fortalecer la capacidad técnica y operativa para la prestación y seguimiento delos servicios logísticos,de gestión documental,de gestión ambiental y la gestión y desarrollo integral del talentohumano y sus condicionesde seguridad y salud en eltrabajo.</t>
  </si>
  <si>
    <t>7748-Implementar el 100 por ciento de las soluciones en materia de servicios logísticos para la atención eficiente y oportuna de las necesidades operativas de la Entidad</t>
  </si>
  <si>
    <t>7748-Implementar el 48 por ciento del Sistema Interno de Gestión Documental y Archivo</t>
  </si>
  <si>
    <t>7748-Gestionar la implementación del 100 por ciento de los lineamientos Ambientales en las Unidades Operativas activas de la Entidad</t>
  </si>
  <si>
    <t>7748-Contar con el 100 por ciento del Recurso Humano acorde a las necesidades de la Entidad</t>
  </si>
  <si>
    <t>7748-Realizar 1 proceso de Rediseño Institucional para ajustar la estructura organizacional y la planta de personal a las necesidades de la SDIS</t>
  </si>
  <si>
    <t>7748-Implementar el 100 por ciento del plan de acción del  Sistema de Seguridad y Salud en el Trabajo</t>
  </si>
  <si>
    <t>7748-Implementar el 100 por ciento del plan de acción de la política pública de gestión y desarrollo integral del Talento Humano en la SDIS</t>
  </si>
  <si>
    <t>Implementar una estrategia de territorios cuidadores que reconozca y fortalezca acciones de cuidado en el marco de las situaciones de emergencias sociales, sanitarias, naturales, antrópicas y de vulnerabilidad inminente en los territorios de Bogotá.</t>
  </si>
  <si>
    <t xml:space="preserve">7749-Diseñar 1 estrategia de territorios cuidadores  </t>
  </si>
  <si>
    <t>7749-Caracterizar 412 territorios de Bogotá  de acuerdo a   las necesidades de las familias  en condición de pobreza, vulnerabilidad y exclusión social</t>
  </si>
  <si>
    <t>7749-Atender a 151418 personas,  de acuerdo a sus realidades  por servicios en  emergencia social, natural, antrópica, sanitaria y de vulnerabilidad inminente</t>
  </si>
  <si>
    <t>7749-Fortalecer 20 redes comunitarias de cuidado y gestión del riesgo en las localidades</t>
  </si>
  <si>
    <t>Proteger los derechos de las familias especialmente de sus integrantes afectados por la violencia intrafamiliar en la ciudad de Bogotá</t>
  </si>
  <si>
    <t>7752-Atender integralmente al 100% niños, niñas y adolescentes en los Centros Proteger</t>
  </si>
  <si>
    <t xml:space="preserve">7752-Implementar un plan de acción para coordinar la implementación y el seguimiento de la PPPF </t>
  </si>
  <si>
    <t>7752-Implementar un Plan Distrital de Prevención Integral de las Violencias contra las niñas, los niños, adolescentes, mujeres y personas mayores, de carácter interinstitucional, intersectorial y transectorial, con enfoque de derechos, diferencial, poblacional, ambiental, territorial y de género</t>
  </si>
  <si>
    <t>Disminuir la maternidad y Paternidad temprana y el embarazo infantil en la ciudad</t>
  </si>
  <si>
    <t>7753-Formar e Informar a 70000 niñas, niños, adolescentes, jóvenes y sus familias en derechos sexuales y derechos reproductivos con enfoque diferencial y de género</t>
  </si>
  <si>
    <t>7753-Fortalecer las capacidades de 10000 agentes de cambio social, servidores públicos y contratistas de entidades públicas con enfoque diferencial y de género a través de la implementación de estrategias</t>
  </si>
  <si>
    <t xml:space="preserve">7753-Implementar un plan de acción intra e interinstitucional para la promoción de los derechos sexuales y derechos reproductivos de niñas, niños, adolescentes y jóvenes </t>
  </si>
  <si>
    <t xml:space="preserve">7753-Desarrollar una estrategia de comunicación para la prevención de la maternidad y la paternidad temprana,  embarazo en niñas menores de 14 años y la violencia sexual contra niñas, niños, adolescentes y jóvenes </t>
  </si>
  <si>
    <t>suma</t>
  </si>
  <si>
    <t>Generar estrategias de inclusión social para las personas de los sectores sociales LGBTI de Bogotá.</t>
  </si>
  <si>
    <t>7756-Implementar un modelo de inclusión social que permita la  vinculación de personas de los sectores sociales lgbti en vulnerabilidad  a la oferta de servicios sociales de la sdis</t>
  </si>
  <si>
    <t>7756-Beneficiar a 2557 personas de los sectores lgbti identificadas en vulnerabilidad con apoyos económicos para la ampliación de capacidades</t>
  </si>
  <si>
    <t>7756-Implementar un plan de acción para la transversalización de la política pública lgbti desde el sector social</t>
  </si>
  <si>
    <t>0,1006</t>
  </si>
  <si>
    <t>7756-Poner en funcionamiento dos (2) nuevos centros comunitarios para la atención de personas de los sectores sociales lgbti en los territorios priorizados</t>
  </si>
  <si>
    <t>7756-Brindar atención a 16000 personas de los sectores lgbti, sus familias y redes de apoyo desde los servicios sociales de la subdirección para asuntos lgbti y la estrategia territorial integral social</t>
  </si>
  <si>
    <t>Mitigar los conflictos sociales asociados al fenómeno de habitabilidad en calle, mejorando la calidad de vida de las personas habitantes de calle o en riesgo de estarlo.</t>
  </si>
  <si>
    <t xml:space="preserve">7757-Implementar una (1) estrategia territorial para el desarrollo de procesos de prevención y atención a la población en riesgo de habitar en calle </t>
  </si>
  <si>
    <t xml:space="preserve">7757-Implementar una (1) estrategia de abordaje comunitaria del fenómeno de habitabilidad en calle dirigida al mejoramiento de la convivencia ciudadana </t>
  </si>
  <si>
    <t>7757-Realizar 17000 atenciones  a ciudadanos y ciudadanas habitantes de calle a través de la estrategia móvil de abordaje en calle</t>
  </si>
  <si>
    <t>7757-Atender 9795 ciudadanas y ciudadanos en riesgo y habitantes de calle mediante la mitigación de riesgos y daños asociados al fenómeno de habitabilidad en calle</t>
  </si>
  <si>
    <t>7757-Desarrollar un (1) estrategia de seguimiento y monitoreo de las acciones que contribuyen con la implementación y articulación de la Política Pública Distrital para la Habitabilidad en Calle</t>
  </si>
  <si>
    <t>Implementar una estrategia de acompañamiento a hogares con pobreza histórica y emergente por COVID19, acentuada en territorios con segregación socio espacial, para mejorar calidad de vida, acceso a oportunidades y desarrollo de proyectos de vida.</t>
  </si>
  <si>
    <t>7768-Identificar en el 100% de los territorios a intervenir con la estrategia, las dinamicas de segregacion sociespacial</t>
  </si>
  <si>
    <t>7768-Acompañar 27025 hogares pobres o en pobreza emergente</t>
  </si>
  <si>
    <t xml:space="preserve">7768-Monitorear la movilidad social de 15000 hogares pobres o en pobreza emergente acompañados a través de la estrategia </t>
  </si>
  <si>
    <t>7768-Apoyar la reactivación económica de 4300 personas adultas y sus familias con pobreza oculta, vulenerabilidad, fragilidad social o afectados por emergencia sanitaria, identificadas  en la estrategia</t>
  </si>
  <si>
    <t>Desarrollar capacidades para el ejercicio de derechos de las personas mayores que permita la reducción de la desigualdad, dependencia y vulnerabilidad social mediante nuevas estrategias de atención con participación ciudadana y enfoques territorial, género y diferencial.</t>
  </si>
  <si>
    <t>7770-Ofertar 92500 cupos para personas mayores en el servicio de apoyos económicos, proporcionándoles un ingreso económico para mejorar su autonomía y calidad de vida</t>
  </si>
  <si>
    <t>mensual</t>
  </si>
  <si>
    <t>7770-Vincular a 51721 personas mayores a procesos ocupacionales y de desarrollo humano a través de la atención integral en Centros Día</t>
  </si>
  <si>
    <t>7770-Atender 1840 personas mayores en procesos de autocuidado y dignificación a través de servicios de cuidado transitorio (día-noche)</t>
  </si>
  <si>
    <t>7770-Atender 3027 personas mayores en servicios de cuidado integral y protección en modalidad institucionalizada</t>
  </si>
  <si>
    <t>7770-Dinamizar en 20 localidades de Bogotá redes de cuidado comunitario entre las personas mayores y actores del territorio con la participación de 5000 personas</t>
  </si>
  <si>
    <t xml:space="preserve">7770-Implementar el 100% de acciones del Plan de Acción de la Politica Publica Social para el Envejecimiento y la Vejez </t>
  </si>
  <si>
    <t>7770-Realizar 3 estudios que aporten las bases para la reformulacion de la Política Pública Social para el Envejecimiento y la Vejez</t>
  </si>
  <si>
    <t>Fortalecer la inclusión en los entornos para el desarrollo de competencias de personas con discapacidad, sus familias y cuidadores-as en Bogotá, mediante respuestas integrales y de articulación transectorial teniendo en cuenta el contexto social.</t>
  </si>
  <si>
    <t>7771-Atender 11772 cuidadores-as en la estrategia territorial, para cuidadores y cuidadoras de personas con discapacidad, que contribuya al reconocimiento socioeconómico y redistribución de roles en el marco del Sistema Distrital de Cuidado</t>
  </si>
  <si>
    <t>7771-Atender 4847 personas con discapacidad, sus familias y cuidadores-as en los servicios sociales a cargo del proyecto, a través de procesos de articulación transectorial</t>
  </si>
  <si>
    <t>7771-Incrementar a 2561 personas con discapacidad, sus familias y cuidadores-as en procesos de inclusión en los entornos educativo y productivo con enfoque territorial y diferencial, en el marco de una articulación transectorial</t>
  </si>
  <si>
    <t>7771-Contribuir en una (1) Política Pública de Discapacidad en el Distrito Capital, en su refomulación e implementación mediante el desarrollo de acciones interseccionales con otras políticas públicas para favorecer la inclusión de las personas con discapacidad, sus cuidadoras y cuidadores</t>
  </si>
  <si>
    <t>7771-Brindar a 3200 personas con discapacidad, sus familias y cuidadores-as apoyo en el desarrollo de sus competencias orientadas a la inclusión social, en el marco de una articulación transectorial</t>
  </si>
  <si>
    <t>Reducir el índice de hogares en condición de pobreza y vulnerabilidad que habitan en el Distrito Capital</t>
  </si>
  <si>
    <t>Determinar El 100 Por Ciento De Hogares Objeto De Transferencias Monetarias
Teniendo En Cuenta Bloqueos, Complementariedad Y Bancarización.</t>
  </si>
  <si>
    <t>Ordenar El Traslado Del 100 Por Ciento De Los Recursos Recibidos En La Secretaría Distrital De Integración Social Para El Pago De Transferencias Monetarias Hacia Las Entidades Financieras, De Acuerdo Con El Mecanismo Establecido Por La Dirección
Distrital De Tesorería.</t>
  </si>
  <si>
    <t>Responder Dentro De Los Tiempos, El 100 Por Ciento De Las Peticiones Relacionadas Con Transferencias Monetarias De Ingreso Mínimo Garantizado, De Diferentes Interesados, Recibidas Mensualmente Por La Secretaría Distrital De Integración Social.</t>
  </si>
  <si>
    <t>18,6%</t>
  </si>
  <si>
    <t>Divulgar El 100 Por Ciento De Los Resultados Del Proceso De Pago De Transferencias Monetarias De Ingreso Mínimo Garantizado, Realizadas Por La Secretaría Distrital De Integración Social.</t>
  </si>
  <si>
    <t>19,4%</t>
  </si>
  <si>
    <t>PROCESO SISTEMA DE GESTIÓN
FORMATO FORMULACIÓN Y SEGUIMIENTO A INDICADORES DE GESTIÓN</t>
  </si>
  <si>
    <t>Código: FOR-SG-010</t>
  </si>
  <si>
    <t>Versión: 2</t>
  </si>
  <si>
    <t>Fecha: Memo  I2021033080 - 02/11/2021</t>
  </si>
  <si>
    <t>PERIODO DEL SEGUIMIENTO:</t>
  </si>
  <si>
    <t>De</t>
  </si>
  <si>
    <t>Enero</t>
  </si>
  <si>
    <t>A</t>
  </si>
  <si>
    <t>Diciembre</t>
  </si>
  <si>
    <t>FORMULACIÓN DEL INDICADOR</t>
  </si>
  <si>
    <t>SEGUIMIENTO DEL INDICADOR</t>
  </si>
  <si>
    <t>Cuadro de control 1: Seguimiento indicadores según lo programado hasta el corte del informe</t>
  </si>
  <si>
    <t>Cuadro de control 2: Seguimiento indicadores según meta anual programada</t>
  </si>
  <si>
    <t>Ubicación estratégica</t>
  </si>
  <si>
    <t>Identificación general</t>
  </si>
  <si>
    <t>Características indicador</t>
  </si>
  <si>
    <t>Horizonte</t>
  </si>
  <si>
    <t>Febrero</t>
  </si>
  <si>
    <t>Marzo</t>
  </si>
  <si>
    <t>Abril</t>
  </si>
  <si>
    <t>Mayo</t>
  </si>
  <si>
    <t>Junio</t>
  </si>
  <si>
    <t>Julio</t>
  </si>
  <si>
    <t>Agosto</t>
  </si>
  <si>
    <t>Septiembre</t>
  </si>
  <si>
    <t>Octubre</t>
  </si>
  <si>
    <t>Noviembre</t>
  </si>
  <si>
    <t>Proceso institucional</t>
  </si>
  <si>
    <t>Objetivo estratégico al que aporta el Indicador</t>
  </si>
  <si>
    <t>Código del indicador</t>
  </si>
  <si>
    <t>Fecha de oficialización del indicador</t>
  </si>
  <si>
    <t>Nombre del indicador</t>
  </si>
  <si>
    <t>Objetivo del indicador</t>
  </si>
  <si>
    <t>Factor crítico de éxito</t>
  </si>
  <si>
    <t>Tipo de indicador</t>
  </si>
  <si>
    <t>Fórmula de cálculo</t>
  </si>
  <si>
    <t>Fuente de datos</t>
  </si>
  <si>
    <t>Descripción del método de cálculo</t>
  </si>
  <si>
    <t>Unidad de medida del indicador</t>
  </si>
  <si>
    <t>Evidencia</t>
  </si>
  <si>
    <t>Periodicidad del indicador</t>
  </si>
  <si>
    <t>Tendencia anual del indicador</t>
  </si>
  <si>
    <t>Línea base</t>
  </si>
  <si>
    <t>Unidad de medida de la línea base</t>
  </si>
  <si>
    <t>Meta del indicador</t>
  </si>
  <si>
    <t>Análisis anual</t>
  </si>
  <si>
    <t>Resultado del indicador acumulado</t>
  </si>
  <si>
    <t>Programado del indicador acumulado</t>
  </si>
  <si>
    <t>Porcentaje de avance acumulado</t>
  </si>
  <si>
    <t>Resultado del indicador para la vigencia</t>
  </si>
  <si>
    <t>Meta anual del indicador para la vigencia</t>
  </si>
  <si>
    <t>Porcentaje de avance para la vigencia</t>
  </si>
  <si>
    <t>Gráfica</t>
  </si>
  <si>
    <t>No Aplica</t>
  </si>
  <si>
    <t>ATC-001</t>
  </si>
  <si>
    <t>Circular No. 007 del 28/02//2022</t>
  </si>
  <si>
    <t>Respuestas a requerimientos realizados por la ciudadanía, entregadas oportunamente</t>
  </si>
  <si>
    <t xml:space="preserve">Determinar el nivel de cumplimiento en los tiempos de entrega, de las respuestas a los requerimientos de la ciudadanía </t>
  </si>
  <si>
    <t>Reporte oportuno al SIAC del cambio del designado por parte de las áreas.
Agilidad en la aprobación de la respuesta, para continuar con su respectivo trámite.</t>
  </si>
  <si>
    <t>Eficiencia</t>
  </si>
  <si>
    <t>(No. de respuestas a requerimientos de la ciudadanía entregadas dentro de los términos en el periodo / No. total de requerimientos con respuesta definitiva en el periodo) *100</t>
  </si>
  <si>
    <t>Bogotá te escucha Sistema Distrital de quejas y soluciones - SDQS.</t>
  </si>
  <si>
    <t xml:space="preserve">Identificar en el reporte del SDQS, la hoja denominada "Indicadores de gestión":
1. Numerador: corresponde al valor de la columna "Gestión oportuna".
2. Denominador: corresponde al valor de la columna "Total general".
Nota: para el cálculo del indicador de la vigencia, tanto el numerador como el denominador corresponderán a la suma de todos los periodos. </t>
  </si>
  <si>
    <t>Porcentaje</t>
  </si>
  <si>
    <t>Reporte SDQS</t>
  </si>
  <si>
    <t xml:space="preserve">Durante el mes de enero el equipo SIAC (componente trámite de peticiones ciudadanas), en función del cumplimiento de la oportunidad en la entrega de respuestas a peticiones ciudadanas realizó las siguientes actividades:
• Alertas semanales a través de correos electrónicos, como acción preventiva para la entrega oportuna de las respuestas. 
• Soporte permanente con designados(as) a través del grupo de WhatsApp y herramienta teams, para aclarar dudas respecto al trámite de las peticiones y operación de la plataforma Bogotá te Escucha.
• Realización de una (1) jornada de inducción dirigida (3) designados de la operación del Sistema Distrital para la Gestión de peticiones ciudadanas. </t>
  </si>
  <si>
    <t xml:space="preserve">13/03/2023:
No se generan observaciones respecto al análisis reportado para el seguimiento del indicador. </t>
  </si>
  <si>
    <t>Durante el mes de febrero el equipo SIAC (componente trámite de peticiones ciudadanas), en función del cumplimiento de la oportunidad en la entrega de respuestas a peticiones ciudadanas realizó las siguientes actividades:
• Alertas semanales a través de correos electrónicos, como acción preventiva para la entrega oportuna de las respuestas. 
• Soporte permanente con designados (as) a través del grupo de WhatsApp y herramienta teams, para aclarar dudas respecto al trámite de las peticiones y operación de la plataforma Bogotá te Escucha.
• Se desarrolló proceso de fortalecimiento en temas relacionados con el SIAC y  pqrs a  (20) participantes.</t>
  </si>
  <si>
    <t>Durante el primer trimestre de 2023, la entrega de respuestas a las peticiones ciudadanas alcanzó un 83,63% de oportunidad. La entidad emitió respuesta a un total de ocho mil ciento noventa y cuatro (8.194) peticiones de las cuales, se respondieron dentro de los términos legales (oportunamente), seis mil ochocientos cincuenta y tres (6.853). De acuerdo con la información anterior, el 100% de la meta no se alcanzó por:
 Dependencias con peticiones sin respuesta correspondientes a trimestres anteriores.
 Rotación de designados para la operación de la plataforma Bogotá te escucha y la vinculación de nuevo talento humano en los equipos de trabajo de algunas dependencias, lo que demoró la oportunidad en la entrega de respuestas a la ciudadanía. 
 Cargue extemporáneo de respuestas a peticiones ciudadanas, en la plataforma Bogotá te escucha, aún cuando la entrega se realizó en los términos de ley, por lo cual, el SIAC continúa implementado el “Instrumento de verificación a respuestas a peticiones entregadas oportunas; no obstante, cargadas extemporáneamente en Bogotá te escucha”, a fin de que las dependencias indiquen la fecha real en la que se emitió respuesta a la ciudadanía.
Se precisa que el equipo SIAC, realiza seguimiento permanente a la entrega oportuna de las respuestas a las peticiones ciudadanas, a través de: 
 Envío semanal de alertas tempranas (correos electrónicos) a las dependencias parametrizadas, con requerimientos próximos a vencer. 
 Se adelantan procesos de inducción y re-inducción, que se requieran (a los servidores, servidoras y contratistas de la entidad).
 Se realiza soporte constante (a través de WhatsApp-teams y telefónicamente) a los designados para la operación de Bogotá te escucha, sobre el trámite de peticiones ciudadanas en la entidad, y el uso eficiente de la plataforma. 
 Socialización  vía email de pieza comunicativa sobre tips de oportunidad acerca de los tiempos legales para el trámite de las peticiones. La cual es trasmitida por el boletín y correos masivos semanales de comunicaciones.</t>
  </si>
  <si>
    <t xml:space="preserve">11/04/2023:
Revisar la redacción resaltada, el periodo a reporta es enero - marzo de 2023.
12/04/2023:
No se generan observaciones respecto al análisis y evidencias reportados para el seguimiento del indicador. </t>
  </si>
  <si>
    <t xml:space="preserve">Durante el mes de abril el equipo SIAC (componente trámite de peticiones ciudadanas), en función del cumplimiento de la oportunidad en la entrega de respuestas a peticiones ciudadanas realizó las siguientes actividades:
• Alertas semanales a través de correos electrónicos, como acción preventiva para la entrega oportuna de las respuestas. 
• Soporte permanente con designados(as) a través del grupo de WhatsApp y herramienta teams, para aclarar dudas respecto al trámite de las peticiones y operación de la plataforma Bogotá te Escucha.
• En articulación con la secretaría general, se desarrollaron procesos de fortalecimiento en temas relacionados con PQRS a  (49) participantes de diferentes dependencias de la SDIS.
</t>
  </si>
  <si>
    <t xml:space="preserve">08/05/2023:
No se generan observaciones respecto al análisis reportado para el seguimiento del indicador. </t>
  </si>
  <si>
    <t>Durante el mes de mayo el equipo SIAC (componente trámite de peticiones ciudadanas), en función del cumplimiento de la oportunidad en la entrega de respuestas a peticiones ciudadanas realizó las siguientes actividades:
• Alertas semanales a través de correos electrónicos a las dependencias que cuentan con peticiones activas a la fecha como acción preventiva para la entrega oportuna de las respuestas, así como también se envió de los criterios de calidad de la respuesta, dentro de los que se encuentra una pieza comunicativa mediante la cual se indican los tiempos legales de respuesta de acuerdo a la ley 1755. 
• Soporte permanente con designados(as) a través del grupo de WhatsApp, llamadas telefónicas y herramienta teams para aclarar dudas respecto al trámite de las peticiones y operación de la plataforma Bogotá te escucha.
• Se desarrollo mesa de trabajo en la que participaron la veeduría, el área de IMG y el SIAC con el objetivo de buscar alternativas que generen un impacto sobre el alto numero de peticiones que se reportan como vencidas para la entidad, la cual es la que mayor cantidad de peticiones en vencimiento reporta para el mes de mayo. Producto de esta reunión se llegan a acuerdos para ser efectivos en la oportunidad de la respuesta.</t>
  </si>
  <si>
    <t xml:space="preserve">09/06/2023:
No se generan observaciones respecto al análisis reportado para el seguimiento del indicador. </t>
  </si>
  <si>
    <t xml:space="preserve">Entre el 1 de abril y el 30 de junio de 2023, la entrega de respuestas a las peticiones ciudadanas alcanzó un 47.36% de oportunidad.  La entidad emitió respuesta a un total de Quince mil cuatrocientos sesenta y seis (15.466) peticiones de las cuales  siete mil trescientos veinte cuatro (7.324) peticiones se respondieron dentro de los términos legales (oportunamente) 
De acuerdo con la información anterior, el 100% de la meta no se alcanzó por:
*Dependencias con peticiones sin respuesta correspondientes a trimestres anteriores.
*Rotación de designados para la operación de la plataforma Bogotá te escucha y la vinculación de nuevo talento humano en los equipos de trabajo de algunas dependencias, lo que demoró la oportunidad en la entrega de respuestas a la ciudadanía. 
*Cargue extemporáneo de respuestas a peticiones ciudadanas, en la plataforma Bogotá te escucha, aun cuando la entrega se realizó en los términos de ley, por lo cual, el SIAC continúa implementado la verificación  de las  respuestas a peticiones entregadas oportunamente; no obstante, cargadas extemporáneamente en Bogotá te escucha” a fin de que las dependencias indiquen la fecha real en la que se emitió respuesta a la ciudadanía.
Se precisa que el equipo SIAC, realiza seguimiento permanente a la entrega oportuna de las respuestas a las peticiones ciudadanas, a través de: 
*Envío semanal de alertas tempranas (correos electrónicos) a las dependencias parametrizadas, con requerimientos próximos a vencer. 
*Se adelantan procesos de inducción y re-inducción, que se requieran (a los servidores, servidoras y contratistas de la entidad).
*Se realiza soporte constante (a través de WhatsApp-teams y telefónicamente) a los designados para la operación de Bogotá te escucha, sobre el trámite de peticiones ciudadanas en la entidad, y el uso eficiente de la plataforma. 
*Socialización vía email de pieza comunicativa sobre tips de oportunidad acerca de los tiempos legales para el trámite de las peticiones. La cual es trasmitida por el boletín y correos masivos semanales de comunicaciones.
</t>
  </si>
  <si>
    <t xml:space="preserve">11/07/2023:
Revisar y ajustar redacción, cargar evidencias en la carpeta destinada para tal fin, de igual manera en el archivo de evidencia no se puede identificar el total de peticiones recibidas en el periodo, revisar y ajustar.
13/07/2023:
No se generan observaciones respecto al análisis y evidencias reportados para el seguimiento del indicador. Sin embargo, se recomienda revisar los ajustes que se deban realizar para poder subir el porcentaje de cumplimiento que para el periodo reportado bajó ostensiblemente.
</t>
  </si>
  <si>
    <t xml:space="preserve">Para el periodo rexportado (mes de Julio) el equipo SIAC (componente trámite de peticiones ciudadanas), en función del cumplimiento de la oportunidad en la entrega de respuestas a peticiones ciudadanas realizó las siguientes actividades:
• Alertas semanales a través de correos electrónicos, como acción preventiva para la entrega oportuna de las respuestas. 
• Soporte permanente con designados (as) a través del grupo de WhatsApp y herramienta teams, para aclarar dudas respecto al trámite de las peticiones y operación de la plataforma Bogotá te Escucha.
• Se desarrolló proceso de fortalecimiento en temas relacionados con el SIAC y  SDQS con    20 Responsables SIAC  de los puntos de atención.                                                                
• Se continúa la socialización vía mailing, al talento humano de la entidad pieza comunicativa relacionada con los criterios de calidad recordando los tips que nos ayuden a dar respuesta a lo que el ciudadano está solicitando.   </t>
  </si>
  <si>
    <t xml:space="preserve">18/08/2023:
No se generan observaciones respecto al análisis reportado para el seguimiento del indicador. </t>
  </si>
  <si>
    <t>Durante el mes de agosto el equipo SIAC (componente trámite de peticiones ciudadanas), en función del cumplimiento de la oportunidad en la entrega de respuestas a peticiones ciudadanas, realizó las siguientes actividades:
• Alertas semanales a través de correos electrónicos a las dependencias que cuentan con peticiones activas a la fecha como acción preventiva para la entrega oportuna de las respuestas, de igual manera, se socializó a través del Boletín Interno una pieza comunicativa mediante la cual se indican los tiempos legales de respuesta de acuerdo a la ley 1755. 
• Se entrega a las oficinas de Asuntos Disciplinarios y Control Interno mediante memorando No. 2023024999 de fecha 24 de agosto de 2023: “Reporte de  peticiones con respuesta fuera de términos correspondientes al  segundo trimestre de 2023 (01 de abril a 30 de junio 2023)”. 
• Soporte permanente con designados(as) a través del grupo de WhatsApp, llamadas telefónicas y herramienta Teams, para aclarar dudas respecto al trámite de las peticiones y operación de la plataforma Bogotá te escucha.
• Realización de una (1) socialización de trámites y peticiones ciudadanas, dirigidas a los referentes del equipo SIAC.</t>
  </si>
  <si>
    <t xml:space="preserve">11/09/2023:
No se generan observaciones respecto al análisis reportado para el seguimiento del indicador. </t>
  </si>
  <si>
    <r>
      <t xml:space="preserve">
Durante el tercer trimestre de 2023, la entrega de respuestas a las peticiones ciudadanas alcanzó un 76.69% de oportunidad. La entidad emitió respuesta a un total de ocho mil ochocientas cuarenta y nueve (8.849) peticiones de las cuales seis mil setecientas ochenta y seis (6.786) peticiones se respondieron dentro de los términos legales (oportunamente).
Es importante resaltar que revisado el reporte entregado para el segundo trimestre se identificó que las cifras no corresponden al periodo abril, mayo y junio, sino que se tomó el acumulado de peticiones del primer semestre 2023, por lo cual arrojo un porcentaje por debajo de lo esperado.
De acuerdo con la información anterior, el 100% de la meta no se alcanzó por las siguientes razones: 
</t>
    </r>
    <r>
      <rPr>
        <sz val="9"/>
        <rFont val="Arial"/>
        <family val="2"/>
      </rPr>
      <t xml:space="preserve">
*Dependencias con peticiones sin respuesta en el periodo reportado. 
*Rotación de designados para la operación de la plataforma Bogotá te escucha y la vinculación de nuevo talento humano en los equipos de trabajo de algunas dependencias, lo que demoró la oportunidad en la entrega de respuestas a la ciudadanía. 
*Cargue extemporáneo de respuestas a peticiones ciudadanas, en la plataforma Bogotá te escucha, aun cuando la entrega se realizó en los términos de ley, por lo cual, el SIAC continúa implementado la verificación  de las  respuestas a peticiones entregadas oportunamente.</t>
    </r>
    <r>
      <rPr>
        <sz val="9"/>
        <color rgb="FFFF0000"/>
        <rFont val="Arial"/>
        <family val="2"/>
      </rPr>
      <t xml:space="preserve">
</t>
    </r>
    <r>
      <rPr>
        <sz val="9"/>
        <rFont val="Arial"/>
        <family val="2"/>
      </rPr>
      <t xml:space="preserve">Se precisa que el equipo SIAC, realiza seguimiento permanente a la entrega oportuna de las respuestas a las peticiones ciudadanas, a través de: 
</t>
    </r>
    <r>
      <rPr>
        <sz val="9"/>
        <color rgb="FFFF0000"/>
        <rFont val="Arial"/>
        <family val="2"/>
      </rPr>
      <t xml:space="preserve">
</t>
    </r>
    <r>
      <rPr>
        <sz val="9"/>
        <rFont val="Arial"/>
        <family val="2"/>
      </rPr>
      <t>*Formulación de planes de mejoramiento. 
*Envío semanal de alertas tempranas (correos electrónicos) a las dependencias parametrizadas, con requerimientos próximos a vencer. 
*Se adelantan procesos de inducción y re-inducción, que se requieran (a los servidores, servidoras y contratistas de la entidad).
*Se realiza soporte constante (a través de WhatsApp-teams, correo y telefónicamente) a los designados para la operación de Bogotá te escucha, sobre el trámite de peticiones ciudadanas en la entidad, y el uso eficiente de la plataforma. 
*Socialización vía email de pieza comunicativa con tips de oportunidad acerca de los tiempos legales para el trámite de las peticiones. La cual es trasmitida por el boletín y correos masivos semanales de comunicaciones.</t>
    </r>
  </si>
  <si>
    <t xml:space="preserve">06/10/2023:
Ajustar la redacción de lo reportado y dejar más concreto el análisis, está demasiado extenso, de igual manera se recuerda que en la carpeta de evidencias se debe cargar únicamente lo que se dejó como evidencia en esta matriz es decir: el Reporte SDQS, nada más.
10/10/2023:
No se generan observaciones respecto al análisis y evidencias reportados para el seguimiento del indicador. </t>
  </si>
  <si>
    <t>Durante el mes de octubre el equipo SIAC (componente trámite de peticiones ciudadanas), en función del cumplimiento de la oportunidad en la entrega de respuestas a peticiones ciudadanas, realizó las siguientes actividades:
• Alertas semanales a través de correos electrónicos a las dependencias que cuentan con peticiones activas a la fecha como acción preventiva para la entrega oportuna de las respuestas, de igual manera, se socializó a través del Boletín Interno una pieza comunicativa mediante la cual se indican los tiempos legales de respuesta de acuerdo a la ley 1755. 
• Se entrega a las oficinas de Asuntos Disciplinarios y Control Interno mediante memorando No. I2023031439 de fecha 13 de octubre de 2023: “Reporte de peticiones con respuesta fuera de términos correspondientes al segundo trimestre de 2023 (01 de julio a 30 de septiembre de 2023)”. 
• Soporte permanente con designados(as) a través del grupo de WhatsApp, llamadas telefónicas y herramienta Teams, para aclarar dudas respecto al trámite de las peticiones y operación de la plataforma Bogotá te escucha.</t>
  </si>
  <si>
    <t xml:space="preserve">09/11/2023:
No se generan observaciones respecto al análisis reportado para el seguimiento del indicador. </t>
  </si>
  <si>
    <t xml:space="preserve">Durante el mes de noviembre el equipo SIAC (componente trámite de peticiones ciudadanas), en función del cumplimiento de la oportunidad en la entrega de respuestas a peticiones ciudadanas, realizó las siguientes actividades:
• Alertas semanales a través de correos electrónicos a las dependencias que cuentan con peticiones activas a la fecha como acción preventiva para la entrega oportuna de las respuestas, de igual manera, se socializó a través del Boletín Interno una pieza comunicativa mediante la cual se indican los tiempos legales de respuesta de acuerdo a la ley 1755. 
• Soporte permanente con designados(as) a través del grupo de WhatsApp, llamadas telefónicas y herramienta Teams, para aclarar dudas respecto al trámite de las peticiones y operación de la plataforma Bogotá te escucha.
• Se desarrolló proceso de fortalecimiento en temas relacionados con el SIAC y SDQS a los responsables SIAC de los puntos de atención.
• Realización de una (1) jornada de inducción dirigida (1) un designado de la operación del Sistema Distrital para la Gestión de peticiones ciudadanas.
• Realización de dos (2)  mesas de trabajo con las dependencias que incumplen los términos establecidos en la ley 1755 de 2015. 
</t>
  </si>
  <si>
    <t xml:space="preserve">06/12/2023:
No se generan observaciones respecto al análisis reportado para el seguimiento del indicador. </t>
  </si>
  <si>
    <t>Durante el cuarto trimestre de 2023, la entidad  gestionó un total de quince mil ciento cincuenta y cuatro (15.154) peticiones ciudadanas, donde se identifico el siguiente comportamiento:
• La gestión oportuna representó el 63% del total de peticiones tramitadas en el cuarto trimestre, lo que equivale a nueve mil cuatro cientos ochenta y siete (9.487) peticiones.
• La gestión realizada de manera extemporánea del total de peticiones fue del 37% del total de las peticiones, representada en cinco mil seiscientos sesenta y siete 5.667.
De acuerdo con la información anterior, el 100% de la meta no se logró por las siguientes razones: 
• Dependencias con peticiones sin respuesta en el periodo reportado. 
•  Rotación de designados para la operación de la plataforma "Bogotá te Escucha" y la vinculación de nuevo talento humano en los equipos de trabajo de algunas dependencias, lo que demoró la oportunidad en la entrega de respuestas a la ciudadanía. 
• Cargue extemporáneo de respuestas a peticiones ciudadanas, en la plataforma "Bogotá te Escucha", aun cuando la entrega se realizó en los términos de ley. Por lo anterior el SIAC continúa implementado la verificación de las respuestas a peticiones entregadas oportunamente. 
Cabe precisar que el equipo SIAC, realiza continuamente seguimiento permanente a la entrega oportuna de las respuestas a las peticiones ciudadanas y actividades que refuerzan el proceso, tales como:
• Formulación de planes de trabajo por parte de las dependencias que incumplen los tiempos de respuesta.
• Envío de alertas semanales a través de correos electrónicos a las dependencias que cuentan con peticiones activas a la fecha, como acción preventiva para la entrega oportuna de las respuestas. 
• Procesos de inducción y re-inducción, que se requieran a los servidores, servidoras y contratistas de la entidad. 
• Soporte permanente con designados(as) a través del grupo de WhatsApp, llamadas telefónicas y herramienta Teams, para aclarar dudas respecto al trámite de las peticiones y operación de la plataforma Bogotá te escucha.
• Socialización vía correo electrónico y WhatsApp de piezas comunicativas sobre tips de oportunidad para el trámite de las peticiones, criterios de calidad y operatividad de la plataforma, a través del Boletín Interno y correos masivos semanales de la Oficina Asesora de Comunicaciones.</t>
  </si>
  <si>
    <t xml:space="preserve">09/01/2024: revisar las cifras reportadas y ajustar donde sea pertinente (no coincide la cifra mencionada en el análisis con la cifra registrada en el programado, ajustar redacción en el análisis anual.
10/01/2024:
No se generan observaciones respecto al análisis y evidencias reportados para el seguimiento del indicador. </t>
  </si>
  <si>
    <r>
      <t xml:space="preserve">Durante la vigencia 2023, la entrega de respuestas a las peticiones ciudadanas tuvo un porcentaje de cumplimiento del 64% correspondiente a treinta mil cuatrocientos cincuenta (30.450) peticiones gestionadas oportunamente, de una meta propuesta del 100%, equivalente a un total de cuarenta y siete mil seiscientos sesenta y tres (47.663)  peticiones tramitadas por la Entidad. </t>
    </r>
    <r>
      <rPr>
        <sz val="9"/>
        <color theme="1"/>
        <rFont val="Arial"/>
        <family val="2"/>
      </rPr>
      <t xml:space="preserve">
De acuerdo con lo anterior, durante la vigencia 2023 se presentaron situaciones que impidieron el cumplimiento de la meta, las cuales se relacionan a continuación: 
• Traslado del programa "Ingreso Mínimo Garantizado" a partir del 1 de enero de 2023 a la Secretaria Distrital de Integración Social - SDIS, lo que ocasiono que se incrementa</t>
    </r>
    <r>
      <rPr>
        <sz val="9"/>
        <rFont val="Arial"/>
        <family val="2"/>
      </rPr>
      <t>ra</t>
    </r>
    <r>
      <rPr>
        <sz val="9"/>
        <color theme="1"/>
        <rFont val="Arial"/>
        <family val="2"/>
      </rPr>
      <t xml:space="preserve"> notablemente la cantidad de peticiones recibidas en la Entidad, lo que finalmente ocasiono dificultades y demoras en la gestión de requerimientos; especialmente en lo correspondiente al principio de oportunidad en las respuestas a los requerimientos realizados por la ciudadanía.
• Rotación de designados para la operación de la plataforma "Bogotá te Escucha" y la vinculación de nuevo talento humano en los equipos de trabajo de algunas dependencias, para los diferentes proyectos y servicios.
Es importante indicar que el equipo SIAC, desarrolló estrategias constantes para el cumplimiento de la meta, así: 
• Socialización mediante correo electrónico y WhatsApp de piezas comunicativas con tips de oportunidad acerca de los tiempos legales para el trámite de las peticiones, criterios de calidad y operatividad de la plataforma. La cual es trasmitida por el boletín y correos masivos semanales de comunicaciones.
• Alertas semanales a través de correos electrónicos a las dependencias que cuentan con peticiones activas a la fecha como acción preventiva para la entrega oportuna de las respuestas, de igual manera, se socializó a través del Boletín Interno una pieza comunicativa mediante la cual se indican los tiempos legales de respuesta de acuerdo a la ley 1755. 
• Soporte permanente con designados(as) a través del grupo de WhatsApp, llamadas telefónicas y herramienta Teams, para aclarar dudas respecto al trámite de las peticiones y operación de la plataforma Bogotá te escucha.
• A fin de generar una mayor apropiación del conocimiento de los designados se desarrollan procesos de sensibilización y socialización de temas relacionados a la plataforma Bogotá te escucha.
• Desarrollo de mesas de trabajo mensualmente con las dependencias que incumplen con los criterios de calidad de las respuestas.</t>
    </r>
  </si>
  <si>
    <t>ATC-002</t>
  </si>
  <si>
    <t>Respuestas coherentes con los requerimientos realizados por la ciudadanía</t>
  </si>
  <si>
    <t>Determinar el nivel de  coherencia en las respuestas a los requerimientos de la ciudadanía.</t>
  </si>
  <si>
    <t>Conocimiento del tema por parte del designado para dar la respuesta. 
Tener claridad sobre los servicios sociales para dar respuesta a los requerimientos.</t>
  </si>
  <si>
    <t>Efectividad</t>
  </si>
  <si>
    <t>(No. de respuestas coherentes con los requerimientos de la ciudadanía (establecido por el aplicativo Epi-info) en el periodo / No. total de requerimientos de la muestra establecida por el aplicativo Epi-info, del periodo) * 100</t>
  </si>
  <si>
    <t>Bogotá te escucha Sistema Distrital de quejas y soluciones
Reporte estadístico del aplicativo Epi-info</t>
  </si>
  <si>
    <t xml:space="preserve">1. Identificar el número total de respuestas definitivas a requerimientos ciudadanos entregados mensualmente a la ciudadanía (tamaño de la población), las cuales se exportan del Sistema Distrital para la Gestión de Peticiones Ciudadanas – Bogotá te escucha-, SDQS.
2. Ingresar mensualmente al aplicativo Epi-info el número de requerimientos con respuesta definitiva para obtener el tamaño de la muestra a evaluar (la muestra es establecida según la fórmula* con un margen de confiabilidad del 90%, margen de error del 10% y una ocurrencia del 0,5; estos márgenes los establece el SIAC y serán constantes durante la vigencia).
3. Ingresar en hoja de Excel (macro) el tamaño de la muestra y el tamaño de la población para obtener aleatoriamente los requerimientos a evaluar.
4. Ubicar los requerimientos seleccionados en la base de datos exportada mensualmente de Bogotá te escucha -SDQS-, y descargar la respuesta definitiva para verificar el criterio de coherencia.
5.  Evaluar que la respuesta emitida corresponda a lo solicitado por el/la ciudadano/a.
6. Consolidar trimestralmente las bases de datos con respuestas y criterio de coherencia verificado durante el mes (la cual corresponde al denominador del indicador).
7.Si el dato arrojado (cumple -Sí) para el atributo de coherencia será el numerador del indicador.  
*Nota: para el cálculo del indicador de la vigencia, tanto el numerador como el denominador corresponderán a la suma de todos los periodos. 
* 
</t>
  </si>
  <si>
    <t>Reporte Epi-info</t>
  </si>
  <si>
    <t xml:space="preserve">Para el mes de Enero el equipo del Servicio Integral de Atención a la Ciudadanía -SIAC (nivel central), realizó las siguientes acciones:
• Seguimiento a la calidad de la respuesta (criterio de coherencia) de las peticiones ciudadanas tramitadas en la SDIS. Este análisis se llevó a cabo a partir de la muestra generada en el aplicativo Epi - info encontrando que una (1)  de las  respuestas analizadas  incumplió este criterio .  
• Se generaron envíos de  correos masivos por boletín electrónico  con los criterios de calidad, claridad y coherencia.                                                                                                    </t>
  </si>
  <si>
    <t xml:space="preserve">Para el mes de Febrero el equipo del Servicio Integral de Atención a la Ciudadanía -SIAC (nivel central), realizó las siguientes acciones:
• Seguimiento a la calidad de la respuesta (criterio de coherencia) de las peticiones ciudadanas tramitadas en la SDIS. Este análisis se llevó a cabo a partir de la muestra generada en el aplicativo Epi - info encontrando que la totalidad de las  respuestas    analizadas  cumplieron con  este criterio.        
• Se generaron envíos de  correos masivos por boletín electrónico  con los criterios de calidad, claridad y coherencia .                                                                                                  
</t>
  </si>
  <si>
    <t xml:space="preserve">Entre el 1 de Enero y el 31 de Marzo de 2023, el equipo del Servicio Integral de Atención a la Ciudadanía SIAC, realizó seguimiento al cumplimiento del criterio de coherencia a las respuestas a peticiones ciudadanas emitidas por la entidad; de un universo de cuatro mil doscientos cincuenta y uno (4.251) peticiones con respuesta definitiva, se tomó una muestra aleatoria (a través del aplicativo Epi-info) de ciento noventa y cuatro (194), para analizar el cumplimiento de criterios de calidad (coherencia, claridad y calidez) de las cuales, dos (2) hacen referencia a  reconocimientos positivos, y nueve (9) peticiones se cerraron con el evento de cierre con respuesta definitiva sin embargo, no tienen la respuesta formal cargada en el sistema de Bogotá te escucha o se utilizaron documentos que no permiten realizar el análisis por lo tanto no aplican.
                                                                                                                                                                                   En este orden de ideas, se verifica el cumplimiento a ciento ochenta y tres (183) respuestas, encontrando que dos(2) no cumplen el criterio de coherencia, (1) una no cumple el criterio de claridad  y tres (3) respuestas no cumplen con el criterio de calidez. 
Por lo anterior, mediante memorando interno se informa a las áreas responsables sobre los hallazgos encontrados en el análisis realizado aportando alternativas de mejora (tips de lenguaje claro, claves para la redacción, entre otros) para cumplir con los criterios de calidad. 
Adicionalmente, se brinda soporte permanente a los(as) designados(as) para la operación Sistema Distrital para la Gestión de Peticiones Ciudadanas (a través de WhatsApp) sobre el trámite de requerimientos ciudadanos, entre ellos, los criterios de calidad de las respuestas. Por lo anterior, medir el criterio de coherencia en las respuestas a las peticiones ciudadanas permite definir acciones de mejora respecto a la calidad en la comunicación entre la ciudadanía y la SDIS; así como, en la credibilidad de esta en la gestión institucional.                                                                                                                     
Por último se socializó vía email una pieza comunicativa acerca de los tips de lenguaje claro sobre el criterio de coherencia.
</t>
  </si>
  <si>
    <t xml:space="preserve">11/04/2023:
No se generan observaciones respecto al análisis y evidencias reportados para el seguimiento del indicador. </t>
  </si>
  <si>
    <r>
      <t xml:space="preserve">Para el mes de Abril el equipo del Servicio Integral de Atención a la Ciudadanía -SIAC (nivel central), realizó las siguientes acciones:
• Seguimiento a la calidad de la respuesta (criterio de coherencia) de las peticiones ciudadanas tramitadas en la SDIS. Este análisis se llevó a cabo a partir de la muestra generada en el aplicativo Epi - info encontrando que todas las  respuestas analizadas  cumplen con el criterio de coherencia.
</t>
    </r>
    <r>
      <rPr>
        <b/>
        <sz val="9"/>
        <color theme="1"/>
        <rFont val="Arial"/>
        <family val="2"/>
      </rPr>
      <t xml:space="preserve">• </t>
    </r>
    <r>
      <rPr>
        <sz val="9"/>
        <color theme="1"/>
        <rFont val="Arial"/>
        <family val="2"/>
      </rPr>
      <t xml:space="preserve">Se generaron envíos de  correos masivos por boletín electrónico  con los criterios de calidad, claridad y coherencia.
• Mediante memorando interno se informa a las áreas responsables sobre los hallazgos encontrados en el análisis realizado aportando alternativas de mejora (tips de lenguaje claro, claves para la redacción, entre otros) para cumplir con los criterios de calidad.                                                                                                  </t>
    </r>
  </si>
  <si>
    <t xml:space="preserve">Para este periodo del mes de  Mayo el equipo del Servicio Integral de Atención a la Ciudadanía - SIAC (nivel central), realizó seguimiento a la calidad de la respuesta (criterio de coherencia) de las peticiones ciudadanas tramitadas en la SDIS. Este análisis se llevó a cabo a partir de la muestra generada en el aplicativo de Epiinfo encontrando que la totalidad de respuestas analizadas cumplieron con este criterio.
Por otra parte, el equipo SIAC continua la socialización vía mailing, al talento humano de la entidad pieza comunicativa relacionada con los criterios de calidad recordando los tips que nos ayuden a dar respuesta a lo que el ciudadano está solicitando.     
Es de resaltar que durante este mes no se emitieron memorando por incumplimiento a alguno de los criterios de calidad, calidez y  coherencia.   </t>
  </si>
  <si>
    <r>
      <rPr>
        <sz val="9"/>
        <color rgb="FF000000"/>
        <rFont val="Arial"/>
        <family val="2"/>
      </rPr>
      <t>Entre el 1 de Abril y el 30 de junio de 2023, el equipo del Servicio Integral de Atención a la Ciudadanía SIAC, realizó seguimiento mensual al cumplimiento del criterio de coherencia a las respuestas a peticiones ciudadanas emitidas por la entidad; de un universo de 10.604</t>
    </r>
    <r>
      <rPr>
        <strike/>
        <sz val="9"/>
        <color rgb="FF000000"/>
        <rFont val="Arial"/>
        <family val="2"/>
      </rPr>
      <t xml:space="preserve"> </t>
    </r>
    <r>
      <rPr>
        <sz val="9"/>
        <color rgb="FF000000"/>
        <rFont val="Arial"/>
        <family val="2"/>
      </rPr>
      <t>peticiones con respuesta definitiva, se tomó una muestra aleatoria (a través del aplicativo Epi-info) de 198, peticiones ciudadanas con el fin de identificar el cumplimiento de los atributos de calidad de las respuestas entregadas a la ciudadanía, como son: coherencia, claridad y calidez. En el seguimiento realizado se encontró que 4 no cumplen el criterio de coherencia, cinco (5) no cumplen el criterio de claridad y dos (2) respuestas no cumplen con el criterio de calidez 
Se brinda soporte permanente a los(as) designados(as) para la operación Sistema Distrital para la Gestión de Peticiones Ciudadanas (a través de WhatsApp) sobre el trámite de requerimientos ciudadanos, entre ellos, los criterios de calidad de las respuestas. Por lo anterior, medir el criterio de coherencia en las respuestas a las peticiones ciudadanas permite definir acciones de mejora respecto a la calidad en la comunicación entre la ciudadanía y la SDIS; así como, en la credibilidad de esta en la gestión institucional. 
Por último, se socializó vía email una pieza comunicativa acerca de los tips de lenguaje claro sobre el criterio de coherencia.</t>
    </r>
  </si>
  <si>
    <t xml:space="preserve">11/07/2023:
Revisar y ajustar redacción, cargar evidencias en la carpeta destinada para tal fin.
13/07/2023:
No se generan observaciones respecto al análisis y evidencias reportados para el seguimiento del indicador. </t>
  </si>
  <si>
    <t xml:space="preserve">Para este periodo del (mes de Julio) el equipo del Servicio Integral de Atención a la Ciudadanía - SIAC (nivel central), realizó seguimiento a la calidad de la respuesta (criterio de coherencia) de las peticiones ciudadanas tramitadas en la SDIS. Este análisis se llevó a cabo a partir de la muestra generada en el aplicativo de Epiinfo encontrando que la mayoría de respuestas analizadas cumplieron con este criterio.
Por otra parte, el equipo SIAC continúa la socialización vía mailing, al talento humano de la entidad pieza comunicativa relacionada con los criterios de calidad recordando los tips que nos ayuden a dar respuesta a lo que el ciudadano está solicitando.     
Es de resaltar que durante este mes no se emitieron memorandos por incumplimiento a alguno de los criterios de calidad, calidez y  coherencia.   </t>
  </si>
  <si>
    <t xml:space="preserve">Para este período, el equipo del Servicio Integral de Atención a la Ciudadanía - SIAC (nivel central), realizó seguimiento a la calidad de las respuestas (criterio de coherencia) de las peticiones ciudadanas tramitadas en la SDIS. Este análisis se llevó a cabo a partir de la muestra generada en el aplicativo de Epiinfo encontrando que la totalidad de las respuestas analizadas cumplieron con este criterio. 
Por otra parte, el equipo SIAC continúa la socialización vía correo electrónico al talento humano de la entidad, a través de una pieza comunicativa relacionada con los criterios de calidad y recordando los tips que nos ayudan a dar respuesta a lo solicitado por el ciudadano. 
Es de resaltar que durante este mes se emitieron memorandos por incumplimiento a algunos de los criterios de calidad, calidez y coherencia de igual manera se realizó mesa de trabajo con las áreas que incumplieron algunos de los criterios en el mes de julio. 
 </t>
  </si>
  <si>
    <t>Dando cumplimiento al objetivo del indicador “Determinar el nivel de coherencia en las respuestas a los requerimientos de la ciudadanía” el equipo de asignado para el Servicio Integral de Atención a la Ciudadanía, durante el III Trimestre de 2023, realizó seguimiento mediante la revisión de un universo de 9.818 (nueve mil ochocientos dieciocho) peticiones con respuesta definitiva, de la cual se tomó una muestra aleatoria (a través del aplicativo Epi-info) arrojando un total de 198 peticiones ciudadanas. Inicialmente de la muestra se encontró que 44 peticiones no aplican por los siguientes aspectos:
• Cuatro (4) son reconocimientos positivos.
• Ocho (8) son desistimientos o información incompleta.
• Treinta y dos (32) no reporta respuesta en el sistema.
De acuerdo con lo anterior se realizó seguimiento a un total de 154 peticiones, en las cuales se observó lo siguiente:
• Una (1) no cumple el criterio de coherencia.
• Ocho (8) no cumplen con el criterio de claridad.
• Cuatro (4) no cumplen con el criterio de calidez.
Como controles durante este periodo se realizaron las siguientes acciones:
• Se brindó soporte permanente a los(as) designados(as) para la operación Sistema Distrital para la Gestión de Peticiones Ciudadanas a través de WhatsApp, llamada y/o correo, sobre el trámite de requerimientos ciudadanos, entre ellos, los criterios de calidad de las respuestas. 
• Se emitieron memorandos por incumplimiento a algunos de los criterios de calidad, calidez y coherencia.
• Se realizó una (1) mesa de trabajo con las Dependencias que incumplieron algunos de los criterios (SLIS Kennedy, SLIS Ciudad Bolívar, SLIS Tunjuelito, Subdirección para la Infancia, Oficina Jurídica, Comisaria de Familia de San Cristóbal y Proyecto 7730 Población proveniente de flujos migratorios). 
•Se socializó vía- email una pieza comunicativa acerca de los tips de lenguaje claro sobre los criterios de calidad de la respuesta.</t>
  </si>
  <si>
    <t xml:space="preserve">11/10/2023:
No se generan observaciones respecto al análisis y evidencias reportados para el seguimiento del indicador. </t>
  </si>
  <si>
    <t xml:space="preserve">Para este período, el equipo del Servicio Integral de Atención a la Ciudadanía - SIAC (nivel central), realizó seguimiento a la calidad de las respuestas (criterio de coherencia) de las peticiones ciudadanas tramitadas en la SDIS. Este análisis se llevó a cabo a partir de la muestra generada en el aplicativo de Epiinfo encontrando que la totalidad de las respuestas analizadas cumplieron con este criterio. 
Por otra parte, el equipo SIAC continúa la socialización vía correo electrónico al talento humano de la entidad, a través de una pieza comunicativa relacionada con los criterios de calidad y recordando los tips que nos ayudan a dar respuesta a lo solicitado por el ciudadano. 
Es de resaltar que durante este mes no se emitieron memorandos por incumplimiento ya que  como resultado del seguimiento se encontró que  de la muestra  aplicada  las  peticiones cumplieron  con los criterios de calidad  </t>
  </si>
  <si>
    <t>Para este período, el equipo del Servicio Integral de Atención a la Ciudadanía - SIAC (nivel central), realizó seguimiento a la calidad de las respuestas (criterio de coherencia) de las peticiones ciudadanas tramitadas en la SDIS. Este análisis se llevó a cabo a partir de la muestra generada en el aplicativo de Epiinfo encontrando que  algunas de las respuestas  analizadas no cumplieron con el criterio de coherencia 
Por otra parte, el equipo SIAC continúa la socialización vía correo electrónico al talento humano de la entidad, a través de una pieza comunicativa relacionada con los criterios de calidad y recordando los tips que nos ayudan a dar respuesta a lo solicitado por el ciudadano. 
Es de resaltar que durante este mes se emitieron memorandos por incumplimiento a algunos de los criterios de calidad, calidez y coherencia de igual manera se realizó mesa de trabajo con las áreas que incumplieron algunos de los criterios en el mes de octubre.</t>
  </si>
  <si>
    <t>Dando cumplimiento al objetivo del indicador “Determinar el nivel de coherencia en las respuestas a los requerimientos de la ciudadanía” el equipo SIAC durante el cuarto Trimestre de 2023, realizó revisión de las respuestas, en un universo de 15.176 peticiones con respuesta definitiva, de la cual se tomó una muestra aleatoria (a través del aplicativo Epi-info) arrojando un total de 200 (doscientas) peticiones ciudadanas, de las cuales inicialmente se encontró que 4 peticiones no aplicaban por los siguientes aspectos:
• Dos (2) son reconocimientos positivos.
• Dos (2) no reportan respuesta en el sistema.
De acuerdo con lo anterior se realizó seguimiento a un total de 196 (ciento noventa y seis peticiones), en las cuales se observó lo siguiente:
• Cincuenta y tres (53) no cumplen el criterio de coherencia.
• Seis (6) no cumplen con el criterio de calidez
• Una (1) no cumplen con el criterio de claridad
Como controles, se llevaron a cabo las siguientes acciones:
• Se brindó soporte permanente a los(as) designados(as) para la operación Sistema Distrital para la Gestión de Peticiones Ciudadanas a través de WhatsApp, llamada y/o correo, sobre el trámite de requerimientos ciudadanos, entre ellos, los criterios de calidad de las respuestas. 
• Se enviaron memorandos a las dependencias, que tuvieron incumplimientos en algunos de los criterios de calidad, calidez y coherencia.
• Se realizaron tres (3) mesa de trabajo con las dependencias que incumplieron el tema de los criterios, entre ellas SLIS San Cristóbal, SLIS Mártires, Subdirección para la infancia, IMG comisaria de familia Bosa 2, y Comisaria de familia Usaquén 1 
• Se socializó vía- email veinte tres (23) piezas comunicativas acerca de los tips de lenguaje claro sobre los criterios de calidad de la respuesta.</t>
  </si>
  <si>
    <t xml:space="preserve">10/01/2024:
No se generan observaciones respecto al análisis y evidencias reportados para el seguimiento del indicador. </t>
  </si>
  <si>
    <t>Durante la vigencia 2023, se evidenció que el nivel de coherencia de las respuestas emitidas a la ciudadanía fue del 91%, lo que refleja efectividad en las acciones que se realizaron para un eficaz cumplimiento entre las cuales se llevaron a cabo:
• Envió de memorandos a las dependencias que incumplieron algunos de los criterios de calidad (Coherencia, Claridad, calidez), con la retroalimentación correspondiente al tema.
• Mesas de trabajo en las cuales se citaron a las dependencias que fueron reincidentes en el incumplimiento a los criterios de coherencia, calidez y claridad, con el fin de generar mayor compromiso en el proceso de respuesta a las peticiones.
• Soporte permanente a los(as) designados(as) para la operación Sistema Distrital para la Gestión de Peticiones Ciudadanas a través de WhatsApp, llamada y/o correo, sobre el trámite de requerimientos ciudadanos, entre ellos, los criterios de calidad de las respuestas.
• De igual manera, el equipo SIAC continúa la socialización vía correo electrónico al talento humano de la entidad, a través de una pieza comunicativa relacionada con los criterios de calidad y recordando los tips que nos ayudan a dar respuesta a lo solicitado por el ciudadano.</t>
  </si>
  <si>
    <t>ATC-7733-001</t>
  </si>
  <si>
    <t>Circular 009 del 28/02/2023</t>
  </si>
  <si>
    <t>Respuestas a requerimientos de Control Político entregadas oportunamente</t>
  </si>
  <si>
    <t xml:space="preserve">Determinar el nivel de cumplimiento en los tiempos de entrega de las respuestas proyectadas a los requerimientos (Proposiciones, Derechos de petición) allegados a la SDIS por el Concejo y el Congreso de la República. </t>
  </si>
  <si>
    <t xml:space="preserve">Cumplimiento por parte de las dependencias, de la remisión de los insumos para la consolidación y respuesta final del requerimiento, dentro de los tiempos establecidos </t>
  </si>
  <si>
    <t>(No. de respuestas a requerimientos del Concejo y el Congreso de la República entregadas dentro de los términos en el periodo / No. Total de requerimientos del Concejo y el Congreso de la República cuyo tiempo de respuesta vence en el periodo) *100</t>
  </si>
  <si>
    <t>*Archivo físico y registros digitales.
*Matriz de seguimiento.</t>
  </si>
  <si>
    <t xml:space="preserve">Identificar en la matriz de seguimiento:
1. Cantidad total de requerimientos cuyos términos vencen en el periodo (denominador)
2. De ese total, la cantidad de respuestas realizadas en los términos (numerador).
Nota: para el cálculo del indicador de la vigencia, tanto el numerador como el denominador corresponderán a la suma de todos los periodos. </t>
  </si>
  <si>
    <t>*Matriz de Seguimiento</t>
  </si>
  <si>
    <t>Las respuestas que se registran fuera de término, obedecen a la proposición para la cual fue necesario el procesamiento de datos, solicitud de ajustes de fondo al área técnica, esto con la finalidad de tener una proyección de respuesta optima, que atienda de manera directa a los cuestionamientos de la proposición, adicional, es necesario señalar que si bien desde el equipo de control político se efectuó la solicitud de prórroga, esta fue negada por la Secretaría General del Concejo de Bogotá, ahora bien, en lo que corresponde al Derecho de Petición del Congreso de la República, fue un requerimiento en el cual se solicitaba información a todos los servicios de la Secretaría, por lo cual fue necesaria la articulación con todas las direcciones de la Entidad, así mismo, fue necesario la solicitud de ajustes de fondo a las áreas técnicas y realizar el procesamiento de datos de todos los servicios lo cual toma un tiempo mayor para la obtención de los datos cuantitativos de atención.
Ahora bien, con la finalidad de dar cumplimiento al 100% del presente indicador, el equipo encargado de direccionar, consolidar y revisar los requerimientos realizados por el Concejo de Bogotá y el Congreso de la República se fortaleció con el ingreso desde el 26 de enero 2023, de tres profesionales que apoyan las gestiones, así mismo se continúan con las acciones de seguimiento a las áreas técnicas para entrega y/o subsanación de insumos.</t>
  </si>
  <si>
    <t xml:space="preserve">09/03/2023:
No se generan observaciones respecto al análisis y evidencias reportados para el seguimiento del indicador. </t>
  </si>
  <si>
    <t>Las respuestas que se registran fuera de término obedecen casos en los cuales fue necesario procesamiento de datos extensos, solicitud de ajustes de fondo al área técnica, aumentando los tiempos en el flujo de revisiones previas a la firma de la petición. 
Las acciones de revisión y ajustes fueron necesarias a fin de tener una proyección de respuesta optima, que atienda de manera directa los requerimientos en mención, adicional, es necesario señalar que en busca de dar cumplimiento al 100% del presente indicador, se efectuaron mesas de trabajo con el equipo de control político en el cual se incluyeron los tres nuevos profesionales, con el objetivo de fijar estrategias que permitan celeridad a los tramites de revisión y ajustes, así mismo se dispuso como acción adicional, un cuadro de seguimiento con el estado de cada una de las peticiones, esta herramienta debe ser actualizado en la mañana y en la tarde todos los días, de esta manera se podrá tener información actualizada del estado real de cada petición y si se considera necesario se debe acudir al Director del área y/o Subdirector a fin que los ajustes sean efectuados y validados de manera simultánea.</t>
  </si>
  <si>
    <t xml:space="preserve">Para el mes de marzo el presente indicador presenta un cumplimiento del 100%, teniendo en cuenta que se respondieron todos los requerimientos dentro de los términos legales. </t>
  </si>
  <si>
    <t xml:space="preserve">12/04/2023:
No se generan observaciones respecto al análisis y evidencias reportados para el seguimiento del indicador. </t>
  </si>
  <si>
    <t xml:space="preserve">Para el periodo del reporte (mes de abril) el presente indicador presenta un cumplimiento del 100%, teniendo en cuenta que se respondieron todos los requerimientos dentro de los términos legales. </t>
  </si>
  <si>
    <t xml:space="preserve">11/05/2023:
No se generan observaciones respecto al análisis y evidencias reportados para el seguimiento del indicador. </t>
  </si>
  <si>
    <t xml:space="preserve">Durante el mes de mayo el presente indicador presenta un cumplimiento del 100%, toda vez que todos los requerimientos fueron atendidos dentro de los términos legales. </t>
  </si>
  <si>
    <t xml:space="preserve">09/06/2023:
No se generan observaciones respecto al análisis y evidencias reportados para el seguimiento del indicador. </t>
  </si>
  <si>
    <t xml:space="preserve">Durante el mes de junio el presente indicador presenta un cumplimiento del 100%, toda vez que todos los requerimientos fueron atendidos dentro de los términos legales. </t>
  </si>
  <si>
    <t xml:space="preserve">11/07/2023:
No se generan observaciones respecto al análisis y evidencias reportados para el seguimiento del indicador. </t>
  </si>
  <si>
    <t xml:space="preserve">Durante el mes de julio el presente indicador presenta un cumplimiento del 100%, toda vez que todos los requerimientos fueron atendidos dentro de los términos legales. </t>
  </si>
  <si>
    <t xml:space="preserve">10/08/2023:
No se generan observaciones respecto al análisis y evidencias reportados para el seguimiento del indicador. </t>
  </si>
  <si>
    <t xml:space="preserve">Durante el mes de agosto el presente indicador presenta un cumplimiento del 100%, toda vez que todos los requerimientos fueron atendidos dentro de los términos legales. </t>
  </si>
  <si>
    <t xml:space="preserve">11/09/2023:
No se generan observaciones respecto al análisis y evidencias reportados para el seguimiento del indicador. </t>
  </si>
  <si>
    <t xml:space="preserve">Durante el mes de septiembre (corte 27 de septiembre) el presente indicador presenta un cumplimiento del 100%, toda vez que todos los requerimientos fueron atendidos dentro de los términos legales. </t>
  </si>
  <si>
    <t xml:space="preserve">05/10/2023:
No se generan observaciones respecto al análisis y evidencias reportados para el seguimiento del indicador. </t>
  </si>
  <si>
    <t xml:space="preserve">Durante el mes de Octubre  el  indicador presenta un cumplimiento del 100%, toda vez que todos los requerimientos fueron atendidos dentro de los términos legales. </t>
  </si>
  <si>
    <t xml:space="preserve">07/11/2023:
No se generan observaciones respecto al análisis y evidencias reportados para el seguimiento del indicador. </t>
  </si>
  <si>
    <t xml:space="preserve">Durante el mes de Noviembre el  indicador presenta un cumplimiento del 100%, toda vez que todos los requerimientos fueron atendidos dentro de los términos legales. </t>
  </si>
  <si>
    <t xml:space="preserve">05/12/2023:
La evidencia adjunta da cuenta de la información con corte a 30 de octubre, por favor actualizar la misma para poder dar fe de lo reportando para el mes de noviembre.
12/12/2023: No se generan observaciones respecto al análisis y evidencias reportados para el seguimiento del indicador. </t>
  </si>
  <si>
    <t xml:space="preserve">
El presente indicador se reporta con corte del 27-Nov-23 al 29-Dic-23.
Dicho lo anterior y en lo que corresponde al  mes de Diciembre  el  indicador presenta un cumplimiento del 100%, toda vez que todos los requerimientos fueron atendidos dentro de los términos legales. </t>
  </si>
  <si>
    <t xml:space="preserve">10/01/2024: 
Falta análisis anual, tener en cuenta lo indicado en el comité de gestores.
11/01/2024: 
No se generan observaciones respecto al análisis y evidencias reportados para el seguimiento del indicador. </t>
  </si>
  <si>
    <t xml:space="preserve">Desde el equipo de Control Político se llevó a cabo el cumplimiento del 99% de la meta indicador propuesta, contando con un 100% de cumplimiento entre los meses de marzo a diciembre de 2023; a partir de lo anterior, el cumplimiento de la meta indicador es satisfactorio, puesto que se tramitaron todas las solicitudes allegadas a la Entidad por parte del Concejo de Bogotá y el Congreso de la República.  </t>
  </si>
  <si>
    <t>ATC-7733-002</t>
  </si>
  <si>
    <t xml:space="preserve">Respuestas oportunas a solicitudes de conceptos sobre proyectos de Acuerdo y de Ley </t>
  </si>
  <si>
    <t>Determinar el nivel de cumplimiento en los tiempos de entrega de los conceptos a proyectos de Acuerdo y de Ley.</t>
  </si>
  <si>
    <t>Cumplimiento por parte de las dependencias, en  la remisión de los insumos para la consolidación y respuesta final de la solicitud de conceptos a proyectos de ley y de acuerdo, dentro de los tiempos establecidos.</t>
  </si>
  <si>
    <t>(No. de respuestas a solicitudes de conceptos sobre proyectos de Acuerdo y de Ley, entregadas dentro de  los términos establecidos en el periodo / No. total de solicitudes de conceptos a proyectos de Ley y de Acuerdo, cuyo tiempo de respuesta vence en el periodo *100)</t>
  </si>
  <si>
    <t>Identificar en la matriz de seguimiento:
1. Cantidad total de solicitudes de conceptos sobre proyectos de Acuerdo y de Ley, cuyos términos vencen en el periodo según los tiempos establecidos en el Decreto 438 de 2019 (denominador).
2. De ese total, se identifica la cantidad de respuestas  entregadas en los términos según los tiempos establecidos en el Decreto 438 de 2019 (numerador).
Nota: para el cálculo del indicador de la vigencia, tanto el numerador como el denominador corresponderán a la suma de todos los periodos.</t>
  </si>
  <si>
    <t>Se efectuaron las acciones pertinentes de revisión, direccionamiento, consolidación de los proyectos de acuerdo, realizando mesas de trabajo con las áreas técnicas con el fin de validar los articulados, así como la competencia de la Secretaría Distrital de Integración Social de cara al mencionado articulado.
Así mismo se efectuó jornada de socialización al equipo de control político, con la finalidad de explicar el trámite propio de los proyectos de Acuerdo, formato para emitir los respectivos conceptos, términos y tramites de revisión respecto de la exposición de motivos, articulado y alcance de la Secretaría Distrital de Integración Social.</t>
  </si>
  <si>
    <t xml:space="preserve">09/03/2023:
No se generan observaciones respecto al análisis reportado para el seguimiento del indicador. </t>
  </si>
  <si>
    <t>Para el mes de marzo el presente indicador presenta un cumplimiento del 100%, teniendo en cuenta que fueron emitidos los conceptos solicitados previo al correspondiente debate ante concejo de Bogotá.</t>
  </si>
  <si>
    <t>Para el periodo del reporte se efectuaron las acciones pertinentes de revisión, direccionamiento y  consolidación de los proyectos de acuerdo, realizando mesas de trabajo con las áreas técnicas con el fin de validar los articulados, así como la competencia de la Secretaría Distrital de Integración Social de cara al mencionado articulado.</t>
  </si>
  <si>
    <t xml:space="preserve">11/05/2023:
No se generan observaciones respecto al análisis reportado para el seguimiento del indicador. </t>
  </si>
  <si>
    <t>Para el mes de mayo se adelantó revisión y distribución de los Proyectos de Acuerdo, con el fin de que se emitan los conceptos solicitados desde los aspectos técnico, jurídico y financiero, previo al correspondiente debate ante concejo de Bogotá</t>
  </si>
  <si>
    <t>Durante el mes de junio el presente indicador presenta un cumplimiento del 100%, toda vez que todos los conceptos a los Proyectos de Acuerdo y de Ley  fueron atendidos dentro de los términos.</t>
  </si>
  <si>
    <t>Para el mes de julio se adelantó revisión y distribución de los Proyectos de Acuerdo, con el fin de que se emitan los conceptos solicitados desde los aspectos técnico, jurídico y financiero, previo al correspondiente debate ante concejo de Bogotá.</t>
  </si>
  <si>
    <t xml:space="preserve">10/08/2023:
No se generan observaciones respecto al análisis reportado para el seguimiento del indicador. </t>
  </si>
  <si>
    <t>Para el mes de agosto se adelantó revisión y distribución de los Proyectos de Acuerdo y Proyectos de Ley, con el fin de que se emitan los conceptos solicitados desde los aspectos técnico, jurídico y financiero, previo al correspondiente debate ante concejo de Bogotá /o Congreso de la República.</t>
  </si>
  <si>
    <t>Durante el mes de septiembre ( corte a 27  de Septiembre)  el presente indicador presenta un cumplimiento del 100%, toda vez que todos los conceptos a los Proyectos de Acuerdo y de Ley  fueron atendidos dentro de los términos.</t>
  </si>
  <si>
    <t>Para el mes de octubre  se adelantó revisión y distribución de los Proyectos de Acuerdo, con el fin  que se emitan los conceptos solicitados desde los aspectos técnico, jurídico y financiero, previo al correspondiente debate ante concejo de Bogotá.</t>
  </si>
  <si>
    <t xml:space="preserve">07/11/2023:
No se generan observaciones respecto al análisis reportado para el seguimiento del indicador. </t>
  </si>
  <si>
    <t>Para el mes de noviembre  se adelantó revisión y distribución de los Proyectos de Acuerdo, con el fin  que se emitan los conceptos solicitados desde los aspectos técnico, jurídico y financiero, previo al correspondiente debate ante concejo de Bogotá.</t>
  </si>
  <si>
    <t xml:space="preserve">05/12/2023:
No se generan observaciones respecto al análisis reportado para el seguimiento del indicador. </t>
  </si>
  <si>
    <t xml:space="preserve">Durante el trimestre (octubre, noviembre, diciembre 2023)  el  indicador presenta un cumplimiento del 100%, toda vez que todos los requerimientos fueron atendidos dentro de los términos legales. </t>
  </si>
  <si>
    <t xml:space="preserve">Desde el equipo de Control Político se llevó a cabo el cumplimiento del 100% de la meta indicador de la vigencia, teniendo en cuenta que se realizó el trámite normativo y legislativo del 100% de los Proyectos de Acuerdo y Proyectos de Ley allegados a la Entidad, avanzando en el cumplimiento de la Meta propuesta para los meses de enero a diciembre de 2023 de manera satisfactoria. </t>
  </si>
  <si>
    <t>AC-002</t>
  </si>
  <si>
    <t>Circular N° 009 - 28/02/2023</t>
  </si>
  <si>
    <t>Cumplimiento a las actividades de liderazgo estratégico del Plan Anual de Auditoría</t>
  </si>
  <si>
    <t>Monitorear el cumplimiento de las actividades del rol de Liderazgo estratégico del Plan Anual de Auditoría, con el fin de asegurar la ejecución de las funciones y competencias de la oficina de control interno.</t>
  </si>
  <si>
    <t>Ejecución de las actividades aprobadas por el Comité Institucional de Coordinación del Sistema de Control Interno</t>
  </si>
  <si>
    <t>Eficacia</t>
  </si>
  <si>
    <t>(Número de actividades de liderazgo estratégico ejecutadas en el periodo / Número de actividades de liderazgo estratégico   programadas para el periodo) *100</t>
  </si>
  <si>
    <t>*Plan Anual de Auditoría
*Actas Comité Institucional de Coordinación del Sistema de Control Interno</t>
  </si>
  <si>
    <t>El numerador corresponde al número de sesiones ordinarias del Comité Institucional de Coordinación del Sistema de Control Interno realizadas en el periodo de la medición.
El denominador corresponde al número de sesiones ordinarias del Comité Institucionales de Coordinación del Sistema de Control Interno programadas en el periodo de la medición.
Nota: el resultado del indicador al final de la vigencia será el resultado del último dato cuantitativo.</t>
  </si>
  <si>
    <t xml:space="preserve">1. Plan Anual de Auditoría
2. Actas comités Institucionales </t>
  </si>
  <si>
    <t>Para el mes de enero se realizó una (1) sesión ordinaria del Comité Institucional de Coordinación del Sistema de Control Interno, cumpliendo con la actividad programada de liderazgo estratégico del Plan Anual de Auditoría.</t>
  </si>
  <si>
    <t>07/03/2023 No se generan observaciones respecto al análisis reportado para el seguimiento del indicador.</t>
  </si>
  <si>
    <t>Para el mes de febrero no se tenían actividades programadas de liderazgo estratégico en el Plan Anual de Auditoría.</t>
  </si>
  <si>
    <t>Para el mes de marzo no se tenían actividades programadas de liderazgo estratégico en el Plan Anual de Auditoría.
Para el trimestre (enero, febrero y marzo) se ejecutó una (1) actividad, cumpliendo con el 25% de las 4 actividades programadas de liderazgo estratégico en el  Plan Anual de Auditoría.</t>
  </si>
  <si>
    <t>11/04/2023 No se generan observaciones respecto al análisis reportado para el seguimiento del indicador.</t>
  </si>
  <si>
    <t>En el mes de abril  se realizó una (1) sesión ordinaria del Comité Institucional de Coordinación del Sistema de Control Interno, cumpliendo con la actividad programada de liderazgo estratégico del Plan Anual de Auditoría.</t>
  </si>
  <si>
    <t>09/05/2023 No se generan observaciones respecto al análisis reportado para el seguimiento del indicador.</t>
  </si>
  <si>
    <t>Para el mes de mayo no se tenían actividades programadas de liderazgo estratégico en el Plan Anual de Auditoría.</t>
  </si>
  <si>
    <t>13/06/2023 No se generan observaciones respecto al análisis reportado para el seguimiento del indicador.</t>
  </si>
  <si>
    <t>Para el mes de junio no se tenían actividades programadas de liderazgo estratégico en el Plan Anual de Auditoría.
Para el trimestre (abril, mayo y junio) se ejecutó (1) actividad, cumpliendo con el 50% de las 4 actividades programadas de liderazgo estratégico en el  Plan Anual de Auditoría.</t>
  </si>
  <si>
    <t>10/07/2023 No se generan observaciones respecto al análisis reportado para el seguimiento del indicador.</t>
  </si>
  <si>
    <t>En el mes de julio se realizó una (1) sesión ordinaria del Comité Institucional de Coordinación de Control Interno, cumpliendo con la actividad programada de liderazgo estratégico del Plan Anual de Auditoría.</t>
  </si>
  <si>
    <t>10/08/2023 No se generan observaciones respecto al análisis reportado para el seguimiento del indicador.</t>
  </si>
  <si>
    <t>Para el mes de agosto no se tenían actividades programadas de liderazgo estratégico en el Plan Anual de Auditoría.</t>
  </si>
  <si>
    <t>08/09/2023 No se generan observaciones respecto al análisis reportado para el seguimiento del indicador.</t>
  </si>
  <si>
    <t xml:space="preserve">Para el mes de septiembre no se tenían actividades programadas de liderazgo estratégico en el Plan Anual de Auditoría.
Para el trimestre (julio, agosto y septiembre) se ejecutó (1) actividad, cumpliendo con el 75% de las 4 actividades programadas de liderazgo estratégico en el  Plan Anual de Auditoría.  </t>
  </si>
  <si>
    <t>06/10/2023 No se generan observaciones respecto al análisis reportado para el seguimiento del indicador.</t>
  </si>
  <si>
    <t>Para el mes de octubre no se tenían actividades programadas de liderazgo estratégico en el Plan Anual de Auditoría.</t>
  </si>
  <si>
    <t>08/11/2023 No se generan observaciones respecto al análisis reportado para el seguimiento del indicador.</t>
  </si>
  <si>
    <t>Para el mes de noviembre no se tenían actividades programadas de liderazgo estratégico en el Plan Anual de Auditoría.</t>
  </si>
  <si>
    <t>11/12/2023 No se generan observaciones respecto al análisis reportado para el seguimiento del indicador.</t>
  </si>
  <si>
    <t xml:space="preserve">En el mes de diciembre se realizó una (1) sesión ordinaria del Comité Institucional de Coordinación de Control Interno, cumpliendo con la actividad programada de liderazgo estratégico del Plan Anual de Auditoría.
Para el trimestre (octubre, noviembre y diciembre) se ejecutó una (1) actividad, cumpliendo con el 100% de las 4 actividades programadas de liderazgo estratégico en el Plan Anual de Auditoría.  </t>
  </si>
  <si>
    <t>09/01/2024 No se generan observaciones respecto al análisis reportado para el seguimiento del indicador.</t>
  </si>
  <si>
    <t>El seguimiento mensual al indicador, permitió controlar el cumplimiento de las 4 actividades de liderazgo estratégico del Plan Anual de Auditoría para la vigencia 2023. 
Durante el 2023 se dio cumplimiento al 100% de las actividades programadas de liderazgo estratégico en el Plan Anual de Auditoría.</t>
  </si>
  <si>
    <t>AC-003</t>
  </si>
  <si>
    <t>Cumplimiento a las actividades de Enfoque hacia la prevención del Plan Anual de Auditoría</t>
  </si>
  <si>
    <t>Monitorear el cumplimiento de las actividades del rol de Enfoque hacia la prevención del Plan Anual de Auditoría, con el fin de asegurar la ejecución de las funciones y competencias de la oficina de control interno</t>
  </si>
  <si>
    <t>(Número de actividades de Enfoque hacia la prevención ejecutadas en el periodo  / Número de actividades de Enfoque hacia la prevención programadas o solicitadas para el periodo) *100</t>
  </si>
  <si>
    <t>*Plan Anual de Auditoría
*Registros de la sensibilización sobre el Sistema de control Interno, la transparencia y el autocontrol
*Alertas preventivas emitidas
*Tablero de control acompañamiento audiencias contractuales
(Por solicitud)   
*Registros del diligenciamiento de las diferentes dependencias de la entidad del FURAG</t>
  </si>
  <si>
    <t>El numerador corresponde al número de actividades finalizadas en el periodo de la medición de acuerdo con lo establecido en el Plan Anual de Auditoría para el rol de Enfoque hacia la prevención. 
El denominador corresponde al número de actividades programadas o solicitadas para finalizar en el periodo de la medición, de acuerdo con lo establecido en el Plan Anual de Auditoría para el rol de Enfoque hacia la prevención. 
Nota: el resultado del indicador al final de la vigencia será el promedio de los resultados de acuerdo con la periodicidad del indicador.</t>
  </si>
  <si>
    <t>1. Plan Anual de Auditoría
2. Registros de la  Sensibilización sobre el Sistema de control Interno, la transparencia y el autocontrol
2. Alertas preventiva emitida por la Oficina de control interno
3. Tablero de control acompañamiento  audiencias contractuales  
4. Registros del diligenciamiento de las diferentes dependencias de la entidad del FURAG</t>
  </si>
  <si>
    <t>Para el mes de enero se emitieron cinco (5) alertas preventivas, cumpliendo con las actividad programadas o solicitadas de Enfoque hacia la prevención del Plan Anual de Auditoría.</t>
  </si>
  <si>
    <t>Para el mes de febrero se emitieron tres (3) alertas preventivas, cumpliendo con las actividad programadas o solicitadas de Enfoque hacia la prevención del Plan Anual de Auditoría.</t>
  </si>
  <si>
    <t>Para el mes de marzo no se tenían actividades  programadas o solicitadas de enfoque hacia la prevención en el Plan Anual de Auditoría.
Para el trimestre (enero, febrero y marzo):
*Se emitieron ocho (8) alertas preventivas.
Lo anterior, cumpliendo al 100% con las actividades programadas o solicitadas de enfoque hacia la prevención del Plan Anual de Auditoría.</t>
  </si>
  <si>
    <t>11/04/2023 Se recomienda verificar al evidencia formulada, ya que se reportan 2 de los 4 enunciados. No se generan más observaciones respecto al análisis reportado para el seguimiento del indicador.</t>
  </si>
  <si>
    <t xml:space="preserve">Para el mes de abril no está programada en el Plan Anual de Auditoría la Sensibilización sobre el Sistema de control Interno, la transparencia y el autocontrol.
En el mes de abril se emitieron dos (2) alertas preventivas, cumpliendo con las actividades programadas o solicitadas de Enfoque hacia la prevención del Plan Anual de Auditoría.
En el mes de abril no se recibieron solicitudes de acompañamiento audiencias contractuales.
Para el mes de abril no está programado en el Plan Anual de Auditoría finalizar el diligenciamiento del FURAG. </t>
  </si>
  <si>
    <t>Para el mes de mayo no está programada en el Plan Anual de Auditoría la Sensibilización sobre el Sistema de control Interno, la transparencia y el autocontrol.
En el mes de mayo no se emitieron alertas preventivas.
En el mes de mayo no se recibieron solicitudes de acompañamiento audiencias contractuales.
Para el mes de mayo no está programado en el Plan Anual de Auditoría finalizar el diligenciamiento del FURAG. 
Por lo tanto, para el mes de mayo no se tenían actividades programadas o solicitadas de Enfoque hacia la prevención del Plan Anual de Auditoría.</t>
  </si>
  <si>
    <r>
      <t xml:space="preserve">Para el mes de junio no está programada en el Plan Anual de Auditoría la finalización de la Sensibilización sobre el Sistema de control Interno, la transparencia y el autocontrol.
En el mes de junio se emitió una (1) alerta preventiva, cumpliendo con las actividades programadas o solicitadas de Enfoque hacia la prevención del Plan Anual de Auditoría.
</t>
    </r>
    <r>
      <rPr>
        <sz val="9"/>
        <color rgb="FFFF0000"/>
        <rFont val="Arial"/>
        <family val="2"/>
      </rPr>
      <t xml:space="preserve">
</t>
    </r>
    <r>
      <rPr>
        <sz val="9"/>
        <rFont val="Arial"/>
        <family val="2"/>
      </rPr>
      <t>En el mes de junio no se recibieron solicitudes de acompañamiento audiencias contractuales.</t>
    </r>
    <r>
      <rPr>
        <sz val="9"/>
        <color rgb="FFFF0000"/>
        <rFont val="Arial"/>
        <family val="2"/>
      </rPr>
      <t xml:space="preserve">
</t>
    </r>
    <r>
      <rPr>
        <sz val="9"/>
        <rFont val="Arial"/>
        <family val="2"/>
      </rPr>
      <t xml:space="preserve">
Para el mes de junio no está programado en el Plan Anual de Auditoría finalizar el diligenciamiento del FURAG. 
Para el trimestre (abril, mayo y junio):
*Se emitieron tres (3) alertas preventivas.
Lo anterior, cumpliendo al 100% con las actividades programadas o solicitadas de enfoque hacia la prevención del Plan Anual de Auditoría.</t>
    </r>
  </si>
  <si>
    <t>Para el mes de julio se finalizó la Sensibilización sobre el Sistema de control Interno, la transparencia y el autocontrol.
En el mes de julio se emitieron cuatro (4) alertas preventivas.
En el mes de julio no se recibieron solicitudes de acompañamiento audiencias contractuales.
Para el mes de julio se finalizó el diligenciamiento de las diferentes dependencias de la entidad del FURAG
Lo anterior, cumpliendo al 100% con las actividades programadas o solicitadas de enfoque hacia la prevención del Plan Anual de Auditoría.</t>
  </si>
  <si>
    <t>Para el mes de agosto no está programada en el Plan Anual de Auditoría la Sensibilización sobre el Sistema de control Interno, la transparencia y el autocontrol.
En el mes de agosto no se emitieron alertas preventivas.
En el mes de agosto no se recibieron solicitudes de acompañamiento audiencias contractuales.
Para el mes de agosto no está programado en el Plan Anual de Auditoría el diligenciamiento del FURAG. 
Por lo tanto, para el mes de agosto no se tenían actividades programadas o solicitadas de enfoque hacia la prevención del Plan Anual de Auditoría.</t>
  </si>
  <si>
    <t>Para el mes de septiembre no está programada en el Plan Anual de Auditoría la Sensibilización sobre el Sistema de control Interno, la transparencia y el autocontrol.
En el mes de septiembre se emitieron tres (3) alertas preventivas.
En el mes de septiembre no se recibieron solicitudes de acompañamiento audiencias contractuales.
Para el mes de septiembre no está programado en el Plan Anual de Auditoría el diligenciamiento del FURAG. 
Para el trimestre (julio, agosto y septiembre)  el total de actividades programadas o solicitadas fueron nueve (9) así: 
*Una (1) sensibilización sobre el Sistema de control Interno, la transparencia y el autocontrol.
*Emisión de siete (7) alertas preventivas.
*En (1) acompañamiento al diligenciamiento de las diferentes dependencias de la entidad del FURAG 
Lo anterior, cumpliendo al 100% con las actividades programadas o solicitadas de enfoque hacia la prevención del Plan Anual de Auditoría.</t>
  </si>
  <si>
    <t>06/10/2023 Revisar, falta la evidencia de las 3 alertas de septiembre.
09/10/2023 No se generan más observaciones respecto al análisis reportado para el seguimiento del indicador.</t>
  </si>
  <si>
    <t>Para el mes de octubre no está programada en el Plan Anual de Auditoría la Sensibilización sobre el Sistema de control Interno, la transparencia y el autocontrol.
En el mes de octubre no se emitieron alertas preventivas.
En el mes de octubre no se recibieron solicitudes de acompañamiento audiencias contractuales.
Para el mes de octubre no está programado en el Plan Anual de Auditoría el diligenciamiento del FURAG. 
Por lo tanto, para el mes de octubre no se tenían actividades programadas o solicitadas de enfoque hacia la prevención del Plan Anual de Auditoría.</t>
  </si>
  <si>
    <r>
      <t xml:space="preserve">Para el mes de noviembre no está programada en el Plan Anual de Auditoría la Sensibilización sobre el Sistema de control Interno, la transparencia y el autocontrol.
En el mes de noviembre no se emitieron alertas preventivas.
</t>
    </r>
    <r>
      <rPr>
        <sz val="9"/>
        <color rgb="FFFF0000"/>
        <rFont val="Arial"/>
        <family val="2"/>
      </rPr>
      <t xml:space="preserve">
</t>
    </r>
    <r>
      <rPr>
        <sz val="9"/>
        <rFont val="Arial"/>
        <family val="2"/>
      </rPr>
      <t>En el mes de noviembre no se recibieron solicitudes de acompañamiento audiencias contractuales.</t>
    </r>
    <r>
      <rPr>
        <sz val="9"/>
        <color rgb="FFFF0000"/>
        <rFont val="Arial"/>
        <family val="2"/>
      </rPr>
      <t xml:space="preserve">
</t>
    </r>
    <r>
      <rPr>
        <sz val="9"/>
        <rFont val="Arial"/>
        <family val="2"/>
      </rPr>
      <t xml:space="preserve">
Para el mes de noviembre no está programado en el Plan Anual de Auditoría el diligenciamiento del FURAG. 
Por lo tanto, para el mes de noviembre no se tenían actividades programadas o solicitadas de enfoque hacia la prevención del Plan Anual de Auditoría.</t>
    </r>
  </si>
  <si>
    <r>
      <t xml:space="preserve">Para el mes de diciembre no está programada en el Plan Anual de Auditoría la Sensibilización sobre el Sistema de control Interno, la transparencia y el autocontrol.
En el mes de diciembre no se emitieron alertas preventivas.
</t>
    </r>
    <r>
      <rPr>
        <sz val="9"/>
        <color rgb="FFFF0000"/>
        <rFont val="Arial"/>
        <family val="2"/>
      </rPr>
      <t xml:space="preserve">
</t>
    </r>
    <r>
      <rPr>
        <sz val="9"/>
        <rFont val="Arial"/>
        <family val="2"/>
      </rPr>
      <t>En el mes de diciembre no se recibieron solicitudes de acompañamiento audiencias contractuales.</t>
    </r>
    <r>
      <rPr>
        <sz val="9"/>
        <color rgb="FFFF0000"/>
        <rFont val="Arial"/>
        <family val="2"/>
      </rPr>
      <t xml:space="preserve">
</t>
    </r>
    <r>
      <rPr>
        <sz val="9"/>
        <rFont val="Arial"/>
        <family val="2"/>
      </rPr>
      <t xml:space="preserve">
Para el mes de diciembre no está programado en el Plan Anual de Auditoría el diligenciamiento del FURAG. 
Por lo tanto, para el mes de diciembre no se tenían actividades programadas o solicitadas de enfoque hacia la prevención del Plan Anual de Auditoría.
Para el trimestre (octubre, noviembre y diciembre) no se tenían actividades programadas o solicitadas de enfoque hacia la prevención en el Plan Anual de Auditoría.  </t>
    </r>
  </si>
  <si>
    <t>El seguimiento mensual al indicador, permitió controlar el cumplimiento de las 20 actividades de enfoque hacia la prevención en el Plan Anual de Auditoría para la vigencia 2023. 
Durante el 2023 se dio cumplimiento al 100% de las actividades programadas o solicitadas de enfoque hacia la prevención en el Plan Anual de Auditoría.</t>
  </si>
  <si>
    <t>AC-004</t>
  </si>
  <si>
    <t>Cumplimiento a las actividades de Evaluación de la gestión del Riesgo  del Plan Anual de Auditoría</t>
  </si>
  <si>
    <t>Monitorear el cumplimiento de las actividades del rol de Evaluación de la gestión del Riesgo del Plan Anual de Auditoría, con el fin de asegurar la ejecución de las funciones y competencias de la oficina de control interno</t>
  </si>
  <si>
    <t>(Número de actividades ejecutadas de Evaluación de la gestión del Riesgo en el periodo  / Número de actividades de Evaluación de la gestión del Riesgo programadas para el periodo) *100</t>
  </si>
  <si>
    <t>*Plan Anual de Auditoría
*Informe de evaluación a la gestión del riesgo publicado.
*Registros de la jornada de sensibilización en administración de riesgos.
*Registros de la medición del nivel de confianza del aseguramiento realizado por los proveedores de segunda línea, a los controles definidos en el mapa de aseguramiento institucional.</t>
  </si>
  <si>
    <t>El numerador corresponde al número de actividades finalizadas en el periodo de la medición de acuerdo con lo establecido en el Plan Anual de Auditoría para el rol de Evaluación de la gestión del Riesgo.
El denominador corresponde al número de actividades programadas para finalizar en el periodo de la medición de acuerdo con lo establecido en el Plan Anual de Auditoría para el rol de Evaluación de la gestión del Riesgo.
Nota: el resultado del indicador al final de la vigencia será el promedio de los resultados de acuerdo con la periodicidad del indicador.</t>
  </si>
  <si>
    <t>1. Plan Anual de Auditoría
2. Informe de evaluación a la gestión del riesgo publicado.
3. Registros de la jornada de sensibilización en administración de riesgos. 
4. Registros de la medición del nivel de confianza del aseguramiento realizado por los proveedores de segunda línea, a los controles definidos en el mapa de aseguramiento institucional.</t>
  </si>
  <si>
    <t>Semestral</t>
  </si>
  <si>
    <t>Para el mes de enero no se tenían actividades programadas de Evaluación de la gestión del Riesgo en el Plan Anual de Auditoría.</t>
  </si>
  <si>
    <t>Para el mes de febrero no se tenían actividades programadas para finalizar de Evaluación de la gestión del Riesgo en el Plan Anual de Auditoría.</t>
  </si>
  <si>
    <t>Para el mes de marzo las actividades programadas y finalizadas fueron: 
*Un (1) Informe de evaluación a la gestión del riesgo en la entidad, cumpliendo con la actividad  programada de Evaluación de la gestión del Riesgo en el Plan Anual de Auditoría.
Teniendo en cuenta que, la periodicidad de la medición del indicador es semestral se precisa que, para el trimestre (enero, febrero y marzo) se realizó una (1) actividad, cumpliendo al 100% con las actividades programadas de Evaluación de la gestión del Riesgo en el Plan Anual de Auditoría.</t>
  </si>
  <si>
    <t>Para el mes de abril no está programado en el Plan Anual de Auditoría el  Informe de evaluación a la gestión del riesgo.
Para el mes de abril no está programada en el Plan Anual de Auditoría la jornada de sensibilización en administración de riesgos.
Para el mes de abril no está programada en el Plan Anual de Auditoría la medición del nivel de confianza del aseguramiento realizado por los proveedores de segunda línea, a los controles definidos en el mapa de aseguramiento institucional.
Por lo tanto, para el mes de abril no se tenían actividades programadas de Evaluación de la gestión del Riesgo en el Plan Anual de Auditoría.</t>
  </si>
  <si>
    <t>Para el mes de mayo no está programado en el Plan Anual de Auditoría el  Informe de evaluación a la gestión del riesgo.
Para el mes de mayo no está programada en el Plan Anual de Auditoría la jornada de sensibilización en administración de riesgos.
Para el mes de mayo no está programada en el Plan Anual de Auditoría la medición del nivel de confianza del aseguramiento realizado por los proveedores de segunda línea, a los controles definidos en el mapa de aseguramiento institucional.
Por lo tanto, para el mes de mayo no se tenían actividades programadas de Evaluación de la gestión del Riesgo en el Plan Anual de Auditoría.</t>
  </si>
  <si>
    <t>Para el mes de junio no está programado en el Plan Anual de Auditoría el  Informe de evaluación a la gestión del riesgo.
Para el mes de junio no está programada en el Plan Anual de Auditoría la finalización de la sensibilización en administración de riesgos.
Para el mes de junio no está programada en el Plan Anual de Auditoría la medición del nivel de confianza del aseguramiento realizado por los proveedores de segunda línea, a los controles definidos en el mapa de aseguramiento institucional.
Por lo tanto, para el mes de junio no se tenían actividades programadas de Evaluación de la gestión del Riesgo en el Plan Anual de Auditoría.
Teniendo en cuenta que, la periodicidad de la medición del indicador es semestral se precisa que, de enero a junio se realizó una (1) actividad, cumpliendo al 100% con las actividades programadas de Evaluación de la gestión del Riesgo en el Plan Anual de Auditoría.</t>
  </si>
  <si>
    <t>10/07/2023 Se recomienda verificar, ya que no se identifica evidencia que soporte la gestión de este indicador.
11/07/2023 No se generan observaciones respecto al análisis reportado para el seguimiento del indicador.</t>
  </si>
  <si>
    <t>Para el mes de julio no está programado en el Plan Anual de Auditoría el  Informe de evaluación a la gestión del riesgo.
Para el mes de julio se finalizó la jornada de sensibilización en administración de riesgos.
Para el mes de julio no está programada en el Plan Anual de Auditoría la medición del nivel de confianza del aseguramiento realizado por los proveedores de segunda línea, a los controles definidos en el mapa de aseguramiento institucional.
Lo anterior, cumpliendo al 100% con las actividades programadas de Evaluación de la gestión del Riesgo en el Plan Anual de Auditoría.</t>
  </si>
  <si>
    <t>Para el mes de agosto no está programado en el Plan Anual de Auditoría el  Informe de evaluación a la gestión del riesgo.
Para el mes de agosto no esta programada la jornada de sensibilización en administración de riesgos.
Para el mes de agosto no está programada en el Plan Anual de Auditoría la medición del nivel de confianza del aseguramiento realizado por los proveedores de segunda línea, a los controles definidos en el mapa de aseguramiento institucional.
Por lo tanto, para el mes de agosto no se tenían actividades programadas de  evaluación de la gestión del riesgo en el Plan Anual de Auditoría.</t>
  </si>
  <si>
    <t>Para el mes de septiembre no está programado en el Plan Anual de Auditoría el  Informe de evaluación a la gestión del riesgo.
Para el mes de septiembre no esta programada en el Plan Anual de Auditoría la jornada de sensibilización en administración de riesgos.
Para el mes de septiembre no está programada en el Plan Anual de Auditoría la medición del nivel de confianza del aseguramiento realizado por los proveedores de segunda línea, a los controles definidos en el mapa de aseguramiento institucional.
Por lo tanto, para el mes de septiembre no se tenían actividades programadas de  evaluación de la gestión del riesgo en el Plan Anual de Auditoría.
Teniendo en cuenta que, la periodicidad de la medición del indicador es semestral se precisa que, para el trimestre (julio, agosto y septiembre) se realizó una (1) jornada de sensibilización en administración de riesgos, cumpliendo al 100% con las actividades programadas de Evaluación de la gestión del Riesgo en el Plan Anual de Auditoría.</t>
  </si>
  <si>
    <t>Para el mes de octubre no está programado en el Plan Anual de Auditoría el  Informe de evaluación a la gestión del riesgo.
Para el mes de octubre no esta programada en el Plan Anual de Auditoría la jornada de sensibilización en administración de riesgos.
Para el mes de octubre se finalizó la medición del nivel de confianza del aseguramiento realizado por los proveedores de segunda línea, a los controles definidos en el mapa de aseguramiento institucional.
Lo anterior, cumpliendo al 100% con las actividades programadas de  evaluación de la gestión del riesgo en el Plan Anual de Auditoría.</t>
  </si>
  <si>
    <t>Para el mes de noviembre no está programado en el Plan Anual de Auditoría el Informe de evaluación a la gestión del riesgo.
Para el mes de noviembre no esta programada en el Plan Anual de Auditoría la jornada de sensibilización en administración de riesgos.
Para el mes de noviembre no está programada en el Plan Anual de Auditoría la medición del nivel de confianza del aseguramiento realizado por los proveedores de segunda línea, a los controles definidos en el mapa de aseguramiento institucional.
Lo anterior, cumpliendo al 100% con las actividades programadas de  evaluación de la gestión del riesgo en el Plan Anual de Auditoría.</t>
  </si>
  <si>
    <t>Para el mes de diciembre no está programado en el Plan Anual de Auditoría el Informe de evaluación a la gestión del riesgo.
Para el mes de diciembre no esta programada en el Plan Anual de Auditoría la jornada de sensibilización en administración de riesgos.
Para el mes de diciembre no está programada en el Plan Anual de Auditoría la medición del nivel de confianza del aseguramiento realizado por los proveedores de segunda línea, a los controles definidos en el mapa de aseguramiento institucional.
Lo anterior, cumpliendo al 100% con las actividades programadas de  evaluación de la gestión del riesgo en el Plan Anual de Auditoría.
Teniendo en cuenta que, la periodicidad de la medición del indicador es semestral se precisa que, de julio a diciembre se realizó una (1)  jornada de sensibilización en administración de riesgos y una (1) medición del nivel de confianza del aseguramiento realizado por los proveedores de segunda línea, a los controles definidos en el mapa de aseguramiento institucional, cumpliendo al 100% con las actividades programadas de Evaluación de la gestión del Riesgo en el Plan Anual de Auditoría.</t>
  </si>
  <si>
    <t>09/01/2024 Se recomienda verificar, ya que no se identifica la evidencia de la jornada de sensibilización.
10/01/2024 No se generan observaciones respecto al análisis reportado para el seguimiento del indicador.</t>
  </si>
  <si>
    <t>El seguimiento mensual al indicador, permitió controlar el cumplimiento de las 3 actividades de evaluación de la gestión del Riesgo en el Plan Anual de Auditoría
para la vigencia 2023. 
Durante el 2023 se dio cumplimiento al 100% de las actividades programadas de  evaluación de la gestión del Riesgo en el Plan Anual de Auditoría.</t>
  </si>
  <si>
    <t>AC-005</t>
  </si>
  <si>
    <t>Cumplimiento a las actividades de Evaluación independiente del Plan Anual de Auditoría</t>
  </si>
  <si>
    <t>Monitorear el cumplimiento de las actividades del rol de Evaluación y seguimiento  independiente del Plan Anual de Auditoría, con el fin de asegurar la ejecución de las funciones y competencias de la oficina de control interno</t>
  </si>
  <si>
    <t>(Número de actividades ejecutadas de Evaluación y seguimiento en el periodo  / Número de actividades de Evaluación y seguimiento programadas para el periodo) *100</t>
  </si>
  <si>
    <t xml:space="preserve">*Plan Anual de Auditoría
*Informes de auditorías internas publicados 
*Informes de seguimiento  publicados
*Formato Registro y control del plan de mejoramiento publicado  </t>
  </si>
  <si>
    <t>El numerador corresponde al número de actividades finalizadas en el periodo de la medición de acuerdo con lo establecido en el Plan Anual de Auditoría para el rol de Evaluación y seguimiento  independiente.
El denominador corresponde al número de actividades programadas para finalizar en el periodo de la medición, de acuerdo con lo establecido en el Plan Anual de Auditoría para el rol de Evaluación y seguimiento  independiente.
Nota: el resultado del indicador al final de la vigencia será el promedio de los resultados de acuerdo con la periodicidad del indicador.</t>
  </si>
  <si>
    <t xml:space="preserve">1. Plan Anual de Auditoría
2. Informes de auditorías internas publicados 
3.Informes de seguimiento de publicados 
4. Formato Registro y control del plan de mejoramiento publicado </t>
  </si>
  <si>
    <t>Durante el mes de enero las actividades programadas y finalizadas fueron: 
*Cuatro (4) informes de seguimiento 
*Una (1) publicación del seguimiento al plan de mejoramiento Interno 
*Una (1) publicación del seguimiento al plan de mejoramiento Externo. 
Lo anterior dando cumplimiento con  las actividades programadas de Evaluación independiente del Plan Anual de Auditoría.</t>
  </si>
  <si>
    <t>Durante el mes de febrero las actividades programadas y finalizadas fueron: 
*Dos (2) informes de seguimiento 
*Una (1) publicación del seguimiento al plan de mejoramiento Interno 
*Una (1) publicación del seguimiento al Plan de Mejoramiento Externo. 
Lo anterior dando cumplimiento con  las actividades programadas de Evaluación independiente del Plan Anual de Auditoría.</t>
  </si>
  <si>
    <t>Para el mes de marzo las actividades programadas y finalizadas fueron: 
*Cuatro (4) informes de seguimiento 
*Una (1) publicación del seguimiento al plan de mejoramiento Interno 
*Una (1) publicación del seguimiento al Plan de Mejoramiento Externo. 
Para el trimestre (enero, febrero y marzo) el total de actividades programadas y finalizadas fue dieciséis (16) así: 
*Diez (10) informes de seguimiento. 
*Tres (3) publicaciones del seguimiento al plan de mejoramiento Interno 
*Tres (3) publicaciones del seguimiento al Plan de Mejoramiento Externo. 
Lo anterior dando cumplimiento al 100% de las actividades programadas de Evaluación independiente del Plan Anual de Auditoría.</t>
  </si>
  <si>
    <t>11/04/2023 Se recomienda verificar las evidencias formuladas, ya que se identifica que se repiten.  No se generan observaciones respecto al análisis reportado para el seguimiento del indicador.</t>
  </si>
  <si>
    <r>
      <t xml:space="preserve">Para el mes de abril no está programado en el Plan Anual de Auditoría finalizar auditorías internas. 
Para el mes de abril se programaron y finalizaron cuatro (4) </t>
    </r>
    <r>
      <rPr>
        <sz val="9"/>
        <color theme="1"/>
        <rFont val="Arial"/>
        <family val="2"/>
      </rPr>
      <t>informes de seguimiento, dando cumplimiento con  las actividades programadas de Evaluación independiente del Plan Anual de Auditoría.
Para el mes de abril se programo y finalizo la publicación de un (1) seguimiento al plan de mejoramiento Interno y  un (1) seguimiento al Plan de Mejoramiento Externo, dando cumplimiento con  las actividades programadas de Evaluación independiente del Plan Anual de Auditoría.</t>
    </r>
  </si>
  <si>
    <r>
      <t>Para el mes de mayo se finalizaron dos (2) auditorías internas, dando cumplimiento con  las actividades programadas de Evaluación independiente del Plan Anual de Auditoría.  
Para el mes de mayo se finalizaron cuatro (4) informes de seguimiento, dando cumplimiento con  las actividades programadas d</t>
    </r>
    <r>
      <rPr>
        <sz val="9"/>
        <color theme="1"/>
        <rFont val="Arial"/>
        <family val="2"/>
      </rPr>
      <t>e Evaluación independiente del Plan Anual de Auditoría.
Para el mes de mayo se programo y finalizo la publicación de un (1) seguimiento al plan de mejoramiento interno y  un (1) seguimiento al Plan de Mejoramiento Externo, dando cumplimiento con  las actividades programadas de Evaluación independiente del Plan Anual de Auditoría.</t>
    </r>
  </si>
  <si>
    <t>Para el mes de junio no está programado en el Plan Anual de Auditoría finalizar auditorías internas. 
Para el mes de junio se finalizó un (1) informe de seguimiento, dando cumplimiento con  las actividades programadas de Evaluación independiente del Plan Anual de Auditoría.
Para el mes de junio se programo y finalizo la publicación de un (1) seguimiento al plan de mejoramiento interno y  un (1) seguimiento al Plan de Mejoramiento Externo, dando cumplimiento con  las actividades programadas de Evaluación independiente del Plan Anual de Auditoría.
Para el trimestre (abril, mayo y junio) el total de actividades programadas y finalizadas fue diecisiete (17) así: 
*Dos (2) Informes de auditoría interna
*Nueve (9) informes de seguimiento. 
*Tres (3) publicaciones del seguimiento al plan de mejoramiento Interno 
*Tres (3) publicaciones del seguimiento al Plan de Mejoramiento Externo. 
Lo anterior dando cumplimiento al 100% de las actividades programadas de Evaluación independiente del Plan Anual de Auditoría.</t>
  </si>
  <si>
    <t>Para el mes de julio no está programado en el Plan Anual de Auditoría finalizar auditorías internas. 
Para el mes de julio se programaron y finalizaron tres (3) informes de seguimiento, dando cumplimiento con  las actividades programadas de Evaluación independiente del Plan Anual de Auditoría.
Para el mes de julio se programo y finalizo la publicación de un (1) seguimiento al plan de mejoramiento Interno y  un (1) seguimiento al Plan de Mejoramiento Externo.
Lo anterior, cumplimiento al 100% con  las actividades programadas de Evaluación independiente del Plan Anual de Auditoría.</t>
  </si>
  <si>
    <t xml:space="preserve">Para el mes de agosto no está programado en el Plan Anual de Auditoría finalizar auditorías internas. 
Para el mes de agosto se finalizaron dos (2) informes de seguimiento, dando cumplimiento con  las actividades programadas de Evaluación independiente del Plan Anual de Auditoría.
Para el mes de agosto se programo y finalizo la publicación de un (1) seguimiento al plan de mejoramiento interno y  un (1) seguimiento al Plan de Mejoramiento Externo, dando cumplimiento con  las actividades programadas de Evaluación independiente del Plan Anual de Auditoría.
</t>
  </si>
  <si>
    <t xml:space="preserve">Para el mes de septiembre se finalizaron dos (2) auditorías internas programadas en el Plan Anual de Auditoría. 
Para el mes de septiembre se finalizaron cuatro (4) informes de seguimiento, dando cumplimiento con  las actividades programadas de Evaluación independiente del Plan Anual de Auditoría.
Para el mes de septiembre se programo y finalizó la publicación de un (1) seguimiento al plan de mejoramiento interno y  un (1) seguimiento al Plan de Mejoramiento Externo, dando cumplimiento con  las actividades programadas de Evaluación independiente del Plan Anual de Auditoría.
Para el trimestre (julio, agosto y septiembre) el total de actividades programadas y finalizadas fue diecisiete (17) así: 
*Dos (2) Informes de auditoría interna
*Nueve (9) informes de seguimiento. 
*Tres (3) publicaciones del seguimiento al plan de mejoramiento Interno 
*Tres (3) publicaciones del seguimiento al Plan de Mejoramiento Externo. 
Lo anterior dando cumplimiento al 100% de las actividades programadas de Evaluación independiente del Plan Anual de Auditoría.
</t>
  </si>
  <si>
    <t xml:space="preserve">Para el mes de octubre no está programado en el Plan Anual de Auditoría finalizar auditorías internas. 
Para el mes de octubre se finalizó un (1) informes de seguimiento.
Para el mes de octubre se programo y finalizo la publicación de un (1) seguimiento al plan de mejoramiento interno y  un (1) seguimiento al Plan de Mejoramiento Externo.
Lo anterior, cumpliendo al 100% con las actividades programadas de Evaluación independiente del Plan Anual de Auditoría.  </t>
  </si>
  <si>
    <t xml:space="preserve">Para el mes de noviembre se finalizó una (1) auditoría interna programadas en el Plan Anual de Auditoría. 
Para el mes de noviembre se finalizaron cinco (5) informes de seguimiento.
Para el mes de noviembre se programo y finalizo la publicación de un (1) seguimiento al plan de mejoramiento interno y  un (1) seguimiento al Plan de Mejoramiento Externo.
Lo anterior, cumpliendo al 100% con las actividades programadas de Evaluación independiente del Plan Anual de Auditoría.  </t>
  </si>
  <si>
    <t>Para el mes de diciembre no está programado en el Plan Anual de Auditoría finalizar auditorías internas
Para el mes de diciembre no está programado en el Plan Anual de Auditoría finalizar informes de seguimiento.
Para el mes de diciembre se programo y finalizo la publicación de un (1) seguimiento al plan de mejoramiento interno y  un (1) seguimiento al Plan de Mejoramiento Externo.
Lo anterior, cumpliendo al 100% con las actividades programadas de Evaluación independiente del Plan Anual de Auditoría.  
Para el trimestre (octubre, noviembre y diciembre) el total de actividades programadas y finalizadas fue trece (13) así: 
*Un (1) Informes de auditoría interna
*Seis (6) informes de seguimiento. 
*Tres (3) publicaciones del seguimiento al plan de mejoramiento Interno 
*Tres (3) publicaciones del seguimiento al Plan de Mejoramiento Externo. 
Lo anterior dando cumplimiento al 100% de las actividades programadas de Evaluación independiente del Plan Anual de Auditoría.</t>
  </si>
  <si>
    <t>El seguimiento mensual al indicador, permitió controlar el cumplimiento de las 63 actividades de evaluación independiente del Plan Anual de Auditoría para la vigencia 2023. 
Durante el 2023 se dio cumplimiento al 100% de las actividades programadas de evaluación independiente del Plan Anual de Auditoría.</t>
  </si>
  <si>
    <t>AC-006</t>
  </si>
  <si>
    <t>Cumplimiento a las actividades de Relación con entes externos de control del Plan Anual de Auditoría</t>
  </si>
  <si>
    <t>Monitorear el cumplimiento de las actividades del rol de Relación con entes externos de control del Plan Anual de Auditoría, con el fin de asegurar la ejecución de las funciones y competencias de la oficina de control interno</t>
  </si>
  <si>
    <t>(Número de actividades de Relación con entes externos de control ejecutadas en el periodo / Número de actividades de Relación con entes externos de control solicitadas para el periodo) *100</t>
  </si>
  <si>
    <t>*Plan Anual de Auditoría
*Registros de acompañamiento a los entes externos de control (atención a requerimientos, respuestas a informes de auditorías y visitas de control fiscal, entre otros)</t>
  </si>
  <si>
    <t>El numerador corresponde al número de actividades finalizadas en el periodo de la medición de acuerdo con lo establecido en el Plan Anual de Auditoría para el rol de Relación con entes externos de control. 
El denominador corresponde al número de actividades solicitadas para finalizar en el periodo de la medición de acuerdo con lo establecido en el Plan Anual de Auditoría para el rol de Relación con entes externos de control 
Nota: el resultado del indicador al final de la vigencia será el promedio de los resultados de acuerdo con la periodicidad del indicador.</t>
  </si>
  <si>
    <t xml:space="preserve">1. Plan Anual de Auditoría
2. Registros de acompañamiento a los entes externos de control </t>
  </si>
  <si>
    <t>Durante el mes de enero se realizó: 
*Cuarenta y seis (46) apoyos al Despacho de la SDIS, en la remisión de solicitudes de información presentadas por la Contraloría de Bogotá D.C., y en la verificación a respuestas a las mismas, se consolido por parte de la OCI, una respuesta relacionada con temas de Control Interno de la SDIS y ODS.
*Se emitió una (1) "Alerta preventiva para el seguimiento y presentación oportuna de la información de la cuenta fiscal a cargo de la Entidad, a través del sistema dispuesto por la Contraloría de Bogotá D.C. (SIVICOF). Así mismo, se atendieron consultas y solicitudes de insumos para la presentación de la cuenta correspondiente a la vigencia 2022, de conformidad con las condiciones y términos definidos en  la Resolución Reglamentaria No. 002 de febrero 11 de 2022, y las responsabilidades establecidas en la Resolución Interna 0099 de 2021.
*Se emitió una (1) comunicación en referencia a la expedición de la Resolución Reglamentaria No. 038 del 30/12/2022, “Por medio de la cual se deroga la resolución 026 de 2022 que modifica los artículos 11, 14 y 16 de la Resolución Reglamentaria No. 002 de febrero 11 de 2022”.
*Se realizó un (1) seguimiento al registro y cargue del plan de mejoramiento suscrito por la Entidad con ocasión del Informe Final de la Auditoría de Desempeño Código 89 PAD 2022 de la Contraloría de Bogotá D.C.
*Se emitió una (1) alerta temprana en relación con la preparación y presentación oportuna de la información de la cuenta fiscal a cargo de la Entidad, a través del sistema dispuesto por la Contraloría General de la República (SIRECI); igualmente, se atendieron consultas relacionadas con el trámite.
Lo anterior dando cumplimiento con las actividades solicitadas de relación con entes externos de control del Plan Anual de Auditoría.</t>
  </si>
  <si>
    <t>Durante el mes de febrero se realizó: 
*Cuarenta y ocho (48) apoyos al Despacho de la SDIS, en la remisión de solicitudes de información presentadas por la Contraloría de Bogotá D.C., y en la verificación a respuestas a las mismas, se consolido por parte de la OCI, una respuesta relacionada con riesgos en el marco de la auditoria y ODS.
*Se emitió una (1) alerta para la implementación de los lineamientos de la Circular Externa No. 002 del 01/02/2023 con asunto “Informe Balance Social. Cuenta Anual Vigencia 2022. Documento CBN-0021 Versión 5.0”. (SIVICOF). 
*Se emitió una (1) comunicación en referencia a la expedición de la Circular Externa 003-2023 del 10/02/2023, por la Contraloría de Bogotá D.C., con asunto "Modificaciones Rendición de Cuenta".
Lo anterior dando cumplimiento con las actividades solicitadas de relación con entes externos de control del Plan Anual de Auditoría.</t>
  </si>
  <si>
    <t>Durante el mes de marzo se realizó: 
*Setenta y ocho (78) apoyos al Despacho de la SDIS, en la remisión de solicitudes de información presentadas por la Contraloría de Bogotá D.C., y en la verificación a respuestas a las mismas,  y en la emisión de alertas por los vencimientos de los términos de las respuestas, además se atendieron dos requerimientos directamente por parte de la OCI.
*Se emitió una (1) alerta para el seguimiento y presentación oportuna de la información de la cuenta fiscal a cargo de la Entidad, a través del sistema dispuesto por la Contraloría de Bogotá D.C. (SIVICOF). 
*Se realizó un (1) seguimiento a los reportes y cargue de la información respecto al periodo febrero 2023, que se rinde en marzo de 2023, evidenciando que el certificado de correspondiente se encuentra publicado en https://www.integracionsocial.gov.co/index.php/gestion/informes/informes-de-auditorias-internas (ver sección Rendición de cuentas a la Contraloría Distrital).
Para el trimestre (enero, febrero y marzo) se ejecutaron en total ciento ochenta (180) actividades. Lo anterior dando cumplimiento al 100% de las actividades solicitadas de relación con entes externos de control del Plan Anual de Auditoría.</t>
  </si>
  <si>
    <t>Para el mes de abril se realizó: 
*Cincuenta y un (51) apoyos al Despacho de la SDIS, en la remisión de solicitudes de información presentadas por la Contraloría de Bogotá D.C., y en la verificación a respuestas a las mismas,  y en la emisión de alertas por los vencimientos de los términos de las respuestas, además se atendieron dos requerimientos directamente por parte de la OCI. Así mismo, se realizó apoyo al Despacho en la verificación de la respuesta a las observaciones del informe preliminar de la auditoria de regularidad PAD 2023 -Factor Estados contables y financieros.
*Se realizó un (1) seguimiento al cargue de información de la cuenta ocasional a través del sistema dispuesto por la Contraloría de Bogotá D.C. (SIVICOF), para el caso particular, lo relacionado con plan de mejoramiento a cargo de la Entidad.
*Se realizó un (1) seguimiento a los reportes y cargue de la información respecto al periodo marzo 2023, que se rinde en abril de 2023, evidenciando que el certificado correspondiente se encuentra publicado en https://www.integracionsocial.gov.co/index.php/gestion/informes/informes-de-auditorias-internas (ver sección Rendición de cuentas a la Contraloría Distrital).
Lo anterior dando cumplimiento con las actividades solicitadas de relación con entes externos de control del Plan Anual de Auditoría.</t>
  </si>
  <si>
    <t xml:space="preserve">Para el mes de mayo se realizó: 
*Treinta y cuatro (34) apoyos al Despacho de la SDIS, en la remisión de solicitudes de información presentadas por la Contraloría de Bogotá D.C., y en la verificación a respuestas a las mismas. Así mismo, se apoyó en la coordinación con la Secretaría de Planeación, para el envío de los insumos de la SDIS, para atender las observaciones presentadas por la Contraloría de Bogotá D.C., en el marco de la auditoría al ODS1.
*Se remitió una (1) alerta temprana para el seguimiento y presentación oportuna de la información de la cuenta fiscal a cargo de la Entidad, a través del sistema dispuesto por la Contraloría de Bogotá D.C. (SIVICOF).
*Se realizó un (1) seguimiento a los reportes y cargue de la información respecto al periodo abril 2023, que se rinde en mayo de 2023, y cuenta ocasional correspondiente a plan de mejoramiento. De lo anterior, se evidenció que el certificado correspondiente a la cuenta mensual se encuentra publicado en https://www.integracionsocial.gov.co/index.php/gestion/informes/informes-de-auditorias-internas (ver sección Rendición de cuentas a la Contraloría Distrital) .
Lo anterior dando cumplimiento con las actividades solicitadas de relación con entes externos de control del Plan Anual de Auditoría.
</t>
  </si>
  <si>
    <t>Para el mes de junio se realizó: 
*Treinta y seis (36) apoyos al Despacho de la SDIS, en la remisión de solicitudes de información presentadas por la Contraloría de Bogotá D.C., y en la verificación a respuestas a las mismas,  en la emisión de alertas por los vencimientos de los términos de las respuestas, y se atendieron dos requerimientos directamente por parte de la OCI.
Así mismo, se realizó apoyo al Despacho en la verificación de la respuesta a las observaciones del informe preliminar de la auditoria de regularidad PAD 2023 -Código 74.
*Se remitió una (1) alerta temprana para el seguimiento y presentación oportuna de la información de la cuenta fiscal a cargo de la Entidad, a través del sistema dispuesto por la Contraloría de Bogotá D.C. (SIVICOF).
*Se realizó un (1) seguimiento a los reportes y cargue de la información respecto al periodo mayo 2023, que se rinde en junio de 2023. De lo anterior, se evidenció que el certificado correspondiente a la cuenta mensual se encuentra publicado en https://www.integracionsocial.gov.co/index.php/gestion/informes/informes-de-auditorias-internas (ver sección Rendición de cuentas a la Contraloría Distrital) .
Lo anterior dando cumplimiento con las actividades solicitadas de relación con entes externos de control del Plan Anual de Auditoría.
Para el trimestre (abril, mayo y junio) se ejecutaron en total ciento veintisiete (127) actividades. Lo anterior dando cumplimiento al 100% de las actividades solicitadas de relación con entes externos de control del Plan Anual de Auditoría.</t>
  </si>
  <si>
    <t xml:space="preserve">Para el mes de julio se realizó: 
*Dieciséis (16) apoyos al Despacho de la SDIS, en la remisión de solicitudes de información presentadas por la Contraloría de Bogotá D.C., y en la verificación a respuestas a las mismas,  y en la emisión de alertas por los vencimientos de los términos de las respuestas, además,  se atendieron dos requerimientos directamente por parte de la OCI. De  otra parte, desde la OCI se realizó acompañamiento en las reuniones de presentación con los equipos auditores de la Contraloría de Bogotá D.C.
*Se remitió una (1) alerta temprana para el seguimiento y presentación oportuna de la información de la cuenta fiscal a cargo de la Entidad, a través del sistema dispuesto por la Contraloría de Bogotá D.C. (SIVICOF).
*Se realizó un (1) seguimiento a los reportes y cargue de la información respecto al periodo junio 2023, que se rinde en julio de 2023, así como a la cuenta ocasional correspondiente al cargue del Plan de Mejoramiento suscrito con ocasión del Informe Final de Auditoría de Regularidad Código 74 PAD 2023. En relación con lo anterior, se evidenció que el certificado correspondiente a la cuenta mensual se encuentra publicado en https://www.integracionsocial.gov.co/index.php/gestion/informes/informes-de-auditorias-internas (ver sección Rendición de cuentas a la Contraloría Distrital).
Lo anterior dando cumplimiento con las actividades solicitadas de relación con entes externos de control del Plan Anual de Auditoría.
</t>
  </si>
  <si>
    <t>Para el mes de agosto se realizó: 
*Treinta y seis (36) apoyos al Despacho de la SDIS, en la remisión de solicitudes de información presentadas por la Contraloría de Bogotá D.C., y en la verificación a respuestas a las mismas,  y en la emisión de alertas por los vencimientos de los términos de las respuestas.
*Se remitió una (1) alerta temprana para el seguimiento y presentación oportuna de la información de la cuenta fiscal a cargo de la Entidad, a través del sistema dispuesto por la Contraloría de Bogotá D.C. (SIVICOF).
*Se realizó un (1) seguimiento a los reportes y cargue de la información respecto al periodo julio 2023, que se rinde en agoto de 2023. En relación con lo anterior, se evidenció que el certificado correspondiente a la cuenta mensual se encuentra publicado en https://www.integracionsocial.gov.co/index.php/gestion/informes/informes-de-auditorias-internas (ver sección Rendición de cuentas a la Contraloría Distrital). Por otra parte, se brindó acompañamiento para rendición de cuenta ocasional correspondiente al cargue del reporte de acciones del Plan de Mejoramiento que fueron evaluadas como incumplidas en el Informe Final de Auditoría de Regularidad Código 74 PAD 2023.
Lo anterior dando cumplimiento con las actividades solicitadas de relación con entes externos de control del Plan Anual de Auditoría.</t>
  </si>
  <si>
    <t>Para el mes de septiembre se realizó: 
*Veinticuatro (24) apoyos al Despacho de la SDIS, en la remisión de solicitudes de información presentadas por la Contraloría de Bogotá D.C., y en la verificación a respuestas a las mismas,  y en la emisión de alertas por los vencimientos de los términos de las respuestas.  Así mismo, se realizó apoyo al Despacho con la propuesta de reparto de responsables y en la verificación de la respuesta a las observaciones del informe preliminar de la auditoria Código 77.
*Se remitió una (1) alerta temprana para el seguimiento y presentación oportuna de la información de la cuenta fiscal a cargo de la Entidad, a través del sistema dispuesto por la Contraloría de Bogotá D.C. (SIVICOF).
*Se realizó un (1) seguimiento a los reportes y cargue de la información respecto al periodo agosto 2023, que se rinde en septiembre de 2023. Al respecto, se evidenció que el certificado correspondiente a la cuenta mensual se encuentra publicado en https://www.integracionsocial.gov.co/index.php/gestion/informes/informes-de-auditorias-internas (ver sección Rendición de cuentas a la Contraloría Distrital).
Lo anterior dando cumplimiento con las actividades solicitadas de relación con entes externos de control del Plan Anual de Auditoría.
Para el trimestre (julio, agosto y septiembre) se ejecutaron en total ochenta y dos  (82) actividades. Lo anterior dando cumplimiento al 100% de las actividades solicitadas de relación con entes externos de control del Plan Anual de Auditoría.</t>
  </si>
  <si>
    <t>Para el mes de octubre se realizó: 
*Treinta y dos (32) apoyos al Despacho de la SDIS, en la remisión de solicitudes de información presentadas por la Contraloría de Bogotá D.C., y en la verificación a respuestas a las mismas,  y en la emisión de alertas por los vencimientos de los términos de las respuestas. Así mismo, se realizó apoyo al Despacho con la propuesta de reparto de responsables y  en la verificación de la respuesta a las observaciones del informe preliminar de la auditoria Código 187.
*Se remitió una (1) alerta temprana para el seguimiento y presentación oportuna de la información de la cuenta fiscal a cargo de la Entidad, a través del sistema dispuesto por la Contraloría de Bogotá D.C. (SIVICOF).
*Se realizó un (1) seguimiento a los reportes y cargue de la información respecto al periodo septiembre 2023, que se rinde en octubre de 2023. Al respecto, se evidenció que el certificado de correspondiente a la cuenta mensual se encuentra publicado en https://www.integracionsocial.gov.co/index.php/gestion/informes/informes-de-auditorias-internas (ver sección Rendición de cuentas a la Contraloría Distrital). Por otra parte, se brindó acompañamiento para rendición de cuenta ocasional correspondiente al cargue del Plan de Mejoramiento formulado con ocasión de la Auditoría de Desempeño Código 77 PAD 2023.
Lo anterior dando cumplimiento con las actividades solicitadas de relación con entes externos de control del Plan Anual de Auditoría.</t>
  </si>
  <si>
    <t>Para el mes de noviembre se realizó: 
*Cincuenta y ocho (58) apoyos al Despacho de la SDIS, en la remisión de solicitudes de información presentadas por la Contraloría de Bogotá D.C., y en la verificación a respuestas a las mismas,  y en la emisión de alertas por los vencimientos de los términos de las respuestas.  
*Se remitió una (1) alerta temprana para el seguimiento y presentación oportuna de la información de la cuenta fiscal a cargo de la Entidad, a través del sistema dispuesto por la Contraloría de Bogotá D.C. (SIVICOF).
*Se realizó un (1) seguimiento a los reportes y cargue de la información respecto al periodo octubre 2023, que se rinde en noviembre de 2023. Al respecto, se evidenció que el certificado de correspondiente a la cuenta mensual se encuentra publicado en https://www.integracionsocial.gov.co/index.php/gestion/informes/informes-de-auditorias-internas (ver sección Rendición de cuentas a la Contraloría Distrital). Por otra parte, se brindó acompañamiento para rendición de cuenta ocasional correspondiente al cargue del Plan de Mejoramiento formulado en respuesta a la Auditoría de Desempeño Código 187 PAD 2023.
Lo anterior dando cumplimiento con las actividades solicitadas de relación con entes externos de control del Plan Anual de Auditoría.</t>
  </si>
  <si>
    <t>Para el mes de diciembre se realizó: 
*Treinta (30) apoyos al Despacho de la SDIS, en la remisión de solicitudes de información presentadas por la Contraloría de Bogotá D.C., y en la verificación a respuestas a las mismas, así como en la emisión de alertas por los vencimientos de los términos de las respuestas. 
Igualmente, se prestó apoyo al Despacho con la propuesta de reparto de responsables y  en la verificación de las respuestas a las observaciones de los informes preliminares de las auditorías Códigos 78, 79 y 206, PAD 2023.
*Se remitió una (1) alerta temprana para el seguimiento y presentación oportuna de la información de la cuenta fiscal a cargo de la Entidad, a través del sistema dispuesto por la Contraloría de Bogotá D.C. (SIVICOF).
*Se realizó un (1) seguimiento a los reportes y cargue de la información respecto al periodo noviembre 2023, que se rinde en diciembre de 2023. Al respecto, se evidenció que el certificado correspondiente a la cuenta mensual se encuentra publicado en https://www.integracionsocial.gov.co/index.php/gestion/informes/informes-de-auditorias-internas (ver sección Rendición de cuentas a la Contraloría Distrital). 
Por otra parte, se brindó acompañamiento en el trámite de formulación de planes de mejoramiento en respuesta a las Auditorías Códigos  78, 79 y 206 de 2023, indicando los términos para su presentación en calidad de cuenta ocasional, conforme a la Resolución 036 de 2019 de la Contraloría de Bogotá D.C.
Lo anterior dando cumplimiento con las actividades solicitadas de relación con entes externos de control del Plan Anual de Auditoría.
Para el trimestre (octubre, noviembre y diciembre) se ejecutaron en total ciento veinte (120) actividades. Lo anterior dando cumplimiento al 100% de las actividades solicitadas de relación con entes externos de control del Plan Anual de Auditoría.</t>
  </si>
  <si>
    <t>El seguimiento mensual al indicador, permitió controlar el cumplimiento de las 515 actividades de relación con entes externos de control para la vigencia 2023. 
Durante el 2023 se dio cumplimiento al 100% de las actividades solicitadas de relación con entes externos de control.</t>
  </si>
  <si>
    <t>CE-001</t>
  </si>
  <si>
    <t>Circular 009 de 28/02/2023</t>
  </si>
  <si>
    <t>Clientes internos satisfechos con la atención de la Oficina Asesora de Comunicaciones</t>
  </si>
  <si>
    <t>Identificar el nivel de satisfacción de las dependencias de la SDIS, respecto a la gestión adelantada por la Oficina Asesora de Comunicaciones.</t>
  </si>
  <si>
    <t>Calidad y oportunidad  en la atención de solicitudes recibidas por la Oficina Asesora de Comunicaciones.</t>
  </si>
  <si>
    <t>(No. de clientes internos satisfechos en el periodo / No. de clientes internos encuestados en el periodo) * 100</t>
  </si>
  <si>
    <t>Encuestas diligenciadas por los servidores de la Secretaría Distrital de Integración Social.</t>
  </si>
  <si>
    <t>Se realiza el envío de la encuesta a los correos institucionales y/o mensajería instantánea de las áreas demandantes de servicios, invitándolos  a calificar la gestión de la Oficina Asesora de Comunicaciones. La encuesta es tabulada y analizada por el profesional a cargo del Sistema de Gestión; el nivel de satisfacción se obtendrá al calcular el numerador  el cual corresponde  al No. de clientes internos satisfechos en el periodo y denominador al No. de clientes internos encuestados en el periodo.</t>
  </si>
  <si>
    <t xml:space="preserve">Tabulación de la encuesta </t>
  </si>
  <si>
    <t xml:space="preserve">La programación de las actividades para dar cumplimiento al indicador, inicia en el mes de febrero de la presente vigencia. </t>
  </si>
  <si>
    <t>09/03/2023
Ajustar redacción del análisis mensual con respecto a dar precisión a la contratación de personal en la  OAC, por lo cual la gestión de actividades para el indicador comienza en el mes de febrero.</t>
  </si>
  <si>
    <t>Una vez analizados los resultados de la vigencia inmediatamente anterior , se determina realizar cambios a la estructura de la encuesta  con el fin de mejorar la  percepción de la misma y  llegar a más público para obtener datos amplios y  dinámicos que se reflejen en la tabulación semestral de la encuesta.</t>
  </si>
  <si>
    <t>09/03/2023
No se generan observaciones ni sugerencias frente al reporte del periodo.</t>
  </si>
  <si>
    <t xml:space="preserve">Dando cumplimiento a la actividad propuesta, durante el mes de marzo se realizó el envío de la encuesta directamente a los correos institucionales de las áreas demandantes de servicios, invitándolos a calificar la gestión de la Oficina Asesora de Comunicaciones. 
Del mismo modo, mediante el boletín Interno durante 4 fechas consecutivas, se remitió la invitación a contestar la encuesta por parte del público general de la entidad con el fin de obtener pluralidad de respuestas para la lectura semestral de esta herramienta de medición.
</t>
  </si>
  <si>
    <t>10/04/2023
No se generan observaciones ni sugerencias frente al reporte del periodo.</t>
  </si>
  <si>
    <t>Durante el mes de abril, se remitió mediante boletín interno la invitación a todos los colaboradores de la entidad a responder la encuesta  de satisfacción de los productos y servicios prestados por el proceso de comunicación estratégica, del mismo modo, se remitió esta herramienta de medición a los correos institucionales (personalizados)  de acuerdo a los requerimientos solicitados durante el mes de abril.</t>
  </si>
  <si>
    <t>09/05/2023
No se generan observaciones ni sugerencias frente al reporte del periodo.</t>
  </si>
  <si>
    <t xml:space="preserve">Dando cumplimiento a las  actividades  que buscan obtener la percepción de los servicios prestados  por la  OAC , se remitió solicitud de respuesta de la encuesta  de satisfacción, a los correos  individuales  de los solicitantes de productos y /o servicios durante el mes de mayo; del mismo modo  se difundió por correo general  a todos los funcionarios y contratistas de entidad y se publicó  la herramienta mediante boletín interno. </t>
  </si>
  <si>
    <t>13/06/2023
Se sugiere verificar el análisis mensual en relación con el periodo evaluado, ya que de acuerdo con el reporte del mes anterior, abril fue evaluado en el mismo mes, por lo tanto la encuesta realizada en mayo correspondería a los servicios solicitados en mayo
16/06/2023
No se generan observaciones ni sugerencias adicionales para el periodo de reporte.</t>
  </si>
  <si>
    <t xml:space="preserve">En busca del mejoramiento continuo del proceso, la Oficina Asesora de Comunicaciones aplicó durante  el primer semestre de la vigencia, la encuesta de  satisfacción  de servicios prestados  y productos desarrollados con el fin de obtener la opinión de los colaboradores de la Secretaría Distrital de Integración Social. 
Este ejercicio se aplicó  en un periodo de Febrero a junio de 2023 haciendo uso de en los canales internos de la Secretaría Distrital de Integración Social, emitiendo periódicamente una encuesta de 5 preguntas sobre los productos y servicios de la OAC
La aplicación de esta encuesta se realizó de manera voluntaria por los clientes internos de los servicios de la OAC (funcionarios y/o contratistas). De las respuestas emitidas se revelaron los siguientes datos: 
DATOS : 
Total de encuestados 181. 
De los 181 clientes  internos, por medio de la pregunta No.4; 47 de ellos  manifiestan haber requerido servicios de la OAC y de estos, 45 manifiestan encontrarse satisfechos 45 y 2 de ellos insatisfechos. 
Esto indica  que  el  nivel de satisfacción se encuentra en un 96% . </t>
  </si>
  <si>
    <t>17/07/2023
Se solicita indicar cómo fueron definidos los 47 clientes internos, si es por dependencia o por persona, toda vez que en la evidencia se identifican 181 registros, se sugiere que esta información se describa en el análisis del periodo.
Se solicita corregir el porcentaje relacionado en el análisis mensual (98%) para que concuerde con el resultado obtenido según los datos cuantitativos reportados (96%)
21/07/2023
No se generan observaciones ni sugerencias adicionales para el periodo de reporte.</t>
  </si>
  <si>
    <t xml:space="preserve">Para el mes de julio se realizó la divulgación de la encuesta mediante el boletín interno durante 4 fechas consecutivas, haciendo la invitación a contestar la encuesta  de satisfacción con el fin de obtener pluralidad de respuestas para la lectura semestral de esta herramienta de medición de percepción de los servicios prestados por la OAC. 
</t>
  </si>
  <si>
    <t>14/08/2023
No se generan observaciones ni sugerencias para el periodo de reporte.</t>
  </si>
  <si>
    <t>Durante el mes de agosto se remitió en 8 ocasiones  la invitación a todos los colaboradores de la entidad a responder la encuesta  de satisfacción de los productos y servicios prestados por el proceso de comunicación estratégica.</t>
  </si>
  <si>
    <t>12/09/2023
No se generan observaciones ni sugerencias para el periodo de reporte.</t>
  </si>
  <si>
    <t>Durante el mes de septiembre  se remitió mediante boletín interno la invitación a todos los colaboradores de la entidad a responder la encuesta  de satisfacción de los productos y servicios prestados por el proceso de comunicación estratégica, del mismo modo, se remitió esta herramienta de medición a los correos institucionales (personalizados)  de acuerdo a los requerimientos solicitados durante el mes de abril.</t>
  </si>
  <si>
    <t>10/10/2023
No se generan observaciones ni sugerencias para el periodo de reporte.</t>
  </si>
  <si>
    <t xml:space="preserve">Para el mes de octubre se realizó la divulgación de la encuesta mediante el boletín interno haciendo la invitación a contestar la encuesta  de satisfacción con el fin de obtener pluralidad de respuestas para la lectura semestral de esta herramienta de medición de percepción de los servicios prestados por la OAC. 
</t>
  </si>
  <si>
    <t>23/11/2023
No se generan observaciones ni sugerencias para el periodo de reporte.</t>
  </si>
  <si>
    <t xml:space="preserve">Durante el mes de noviembre  se remitió mediante boletín interno la invitación a todos los colaboradores de la entidad a responder la encuesta  de satisfacción de los productos y servicios prestados por el proceso de comunicación estratégica, con el fin de obtener insumos para la tabulación y análisis de resultados del segundo semestre 2023. </t>
  </si>
  <si>
    <t>22/12/2023
No se generan observaciones ni sugerencias para el periodo de reporte.</t>
  </si>
  <si>
    <t xml:space="preserve">La Oficina Asesora de Comunicaciones aplicó durante  el segundo semestre de la vigencia 2023 , la encuesta de  satisfacción  de servicios prestados  y productos desarrollados con el fin de obtener la opinión de los colaboradores de la Secretaría Distrital de Integración Social. 
Este ejercicio se aplicó  en un periodo de julio a diciembre  haciendo uso de en los canales internos de la Secretaría Distrital de Integración Social, emitiendo periódicamente una encuesta de 5 preguntas sobre los productos y servicios de la OAC
La aplicación de esta encuesta se realizó de manera voluntaria por los clientes internos de los servicios de la OAC (funcionarios y/o contratistas). De las respuestas emitidas se revelaron los siguientes datos: 
DATOS : 
Total de encuestas aplicadas: 315. 
De los 315 clientes  internos, por medio de la pregunta No.4; 72 de ellos  manifiestan haber requerido servicios de la OAC y de estos, 65 manifiestan encontrarse satisfechos y 7 de ellos insatisfechos. 
Esto indica  que  el  nivel de satisfacción se encuentra en un 90% . </t>
  </si>
  <si>
    <t>10/01/2024
El soporte no muestra cual es la pregunta N°4, la respuesta tabulada en el soporte para para los 72 usuarios varía entre &lt;&lt;Lo uso diariamente, Muy satisfecho, Satisfecho y No satisfecho&gt;&gt;. Por favor aclarar la información del soporte y ver si se modifica el valor del indicador.
17/01/2023
No se generan observaciones ni sugerencias para el periodo de reporte.</t>
  </si>
  <si>
    <t xml:space="preserve">
Mediante la aplicación mensual de la encuesta a los clientes internos  de la entidad sobre los productos y servicios de la Oficina Asesora de Comunicaciones-OAC, se obtuvo datos cuantitativos y cualitativos frente a la percepción  de la gestión  de la oficina que permiten tomar decisiones al interior de la dependencia con el fin de mejorar la fluidez, oportunidad y eficiencia de la información  de interés de los colaboradores  que hacen parte de la Secretaría Distrital de Integración Social. 
Del mismo modo, es importante acotar que esta buena práctica de medición voluntaria por parte de funcionarios y contratistas de la entidad permitió que en el segundo  semestre  se obtuviera un alza en el número de respuestas  como resultado  del conocimiento de la gestión de la dependencia independientemente de si fueron elevados requerimientos de productos y/o servicios. 
Sin embargo, ya que en la actualidad la encuesta permite que los colaboradores que no han realizado solicitud de algún producto, puedan responder la herramienta de medición, los resultados tienen un nivel de variación alto lo que generó que el resultado para la vigencia 2023 se presentara por debajo de la meta establecida. En consecuencia, la OAC realizará la un plan de choque para obtener información manuciosa sobre los motivos de la baja calificación , esto con el fin de dar tratameinto a los temas puntiales y oportunidades de mejora en la gestión de los productos ofrecidos lo cual redundará  en el cumplimiento de la meta establecida en la siguiente vigencia. </t>
  </si>
  <si>
    <t xml:space="preserve">6. Sistemas de información. Contar con sistemas de información robustos y sólidos que generen datos, información y conocimiento con calidad, oportunidad y pertinencia para la toma de decisiones y que respondan oportunamente a la transformación de los servicios sociales de la Secretaría Distrital de Integración Social.. </t>
  </si>
  <si>
    <t>CE-002</t>
  </si>
  <si>
    <t>Noticias o información  de la entidad publicada en medios de comunicación.</t>
  </si>
  <si>
    <t xml:space="preserve">Monitorear en los medios de comunicación externa la orientación positiva,   y neutra de las noticias o información publicada sobre la gestión de la entidad. </t>
  </si>
  <si>
    <t xml:space="preserve">Análisis de noticias  e  información positiva y neutra publicada en medios de comunicación, relacionadas con la gestión de la Secretaría Distrital de Integración Social para la toma oportuna de decisiones. </t>
  </si>
  <si>
    <t>(No. de noticias o información positiva y neutra  en medios de comunicación acerca de la gestión de la entidad en el periodo / No. total de noticias o información monitoreadas    en el periodo) * 100</t>
  </si>
  <si>
    <t xml:space="preserve">Monitoreo de medios </t>
  </si>
  <si>
    <t xml:space="preserve"> Identificar , clasificar y cuantificar   en el informe mensual de monitoreo de medios de comunicación, el registro de  noticias o información  de la entidad.
Para identificar el índice de noticias positivas, y neutras, se calculará el numerador  el cual corresponde  al No. de noticias o información positiva y neutra  en medios de comunicación acerca de la gestión de la entidad en el periodo y el denominador al No. total de noticias o información monitoreados en el periodo.
 </t>
  </si>
  <si>
    <t xml:space="preserve">Informe mensual de monitoreo de medios y remisión a los correos del cuerpo directivo de la entidad. </t>
  </si>
  <si>
    <t xml:space="preserve">Durante el mes de enero la Oficina Asesora de Comunicaciones realizó  mediante el monitoreo de medios la clasificación del material noticioso ( 57 menciones y/o apariciones entre positivas, negativas y neutras, 33, 8 y 16 respectivamente) de las que la Secretaría Distrital de Integración Social fue objeto.
Mediante este monitoreo la OAC busca obtener un panorama cuanti-cualitativo en el impacto entre la ciudadanía y la información que se muestra desde los medios de comunicación masivos.  
Como resultado de este ejercicio se remitió informe del seguimiento a los directivos de la entidad con el fin de ofrecer herramientas para la toma de decisiones y/o retroalimentación al interior de sus equipos.  </t>
  </si>
  <si>
    <t>09/03/2023
No se generan observaciones  frente al reporte del periodo. 
Se sugiere asegurar que los datos mencionados en el análisis del mes concuerde con los datos cuantitativos que deberán reportarse en el trimestre.</t>
  </si>
  <si>
    <t xml:space="preserve">Para el mes de febrero la Oficina Asesora de Comunicaciones realizó seguimiento de las noticias  mediante las cuales la Secretaría de Integración Social  fue mencionada, es importante resaltar que  esta medición se realizó a 103 menciones en medios impresos, portales web, canales de televisión y radio por ser medios de cobertura nacional y regional.
Los resultados arrojados son: 95 notas positivas, 2 negativas y 6 neutras.
</t>
  </si>
  <si>
    <t xml:space="preserve">Para el Periodo del 1 al 31 de marzo la oficina Asesora de Comunicaciones realizó seguimiento a 116 menciones en medios de comunicación relacionadas con los servicios de la Secretaría Distrital de Integración Social, de acuerdo al monitoreo enunciado, la entidad logró un alcance de 68 noticias positivas y 47 neutras frente a 1 negativa.
De esta manera se concluye que para el primer trimestre de la vigencia 2023 se monitoreó 276 noticias, de las cuales 265 corresponden a menciones positivas y neutras, representando esto el 96% de cumplimiento parcial de la actividad frente a 11 noticias negativas es decir 4%.
</t>
  </si>
  <si>
    <t>10/04/2023
Cargar nuevamente la evidencia correspondiente al mes de febrero, no fue posible acceder al archivo.
Remitir la evidencia correspondiente al mes de marzo con el fin de validar los datos cuantitativos reportados.
13/04/2023
No se generan observaciones ni sugerencias adicionales para el periodo de reporte.</t>
  </si>
  <si>
    <t xml:space="preserve">Durante el mes de abril  se realizó monitoreo  a 52 menciones   de las cuales 47 fueron notas positivas, 3 neutras frente a 2 negativas. 
De esta información se remitió mediante correo institucional  el respectivo análisis a los directivos de la entidad.
</t>
  </si>
  <si>
    <t xml:space="preserve">Para el periodo de mayo mediante monitoreo de medios  se evidencia que  la entidad logró un alcance de 79 noticias de las cuales 74 fueron positivas, 3 neutras frente a 2 negativas. 
Se remite detalle y análisis al cuerpo directivo de la entidad.
</t>
  </si>
  <si>
    <t>13/06/2023
No se generan observaciones ni sugerencias frente al reporte del periodo.</t>
  </si>
  <si>
    <t xml:space="preserve">Durante el segundo trimestre de la vigencia  2023 se obtuvo los siguientes datos :  abril se presentaron 47  noticias positivas; 2 negativa y 3 noticias neutras. Para mayo, 74  noticias positivas; 3 negativas y 31 noticias neutras y finalmente para junio 75 positivas, 1 negativas y 20 noticias neutras de un total de total de 256  noticias monitoreadas. 
Lo cual permite evidenciar que para el presente trimestre  el   total de noticias positivas y neutras publicadas en medios de comunicación relacionadas con la gestión de la Secretaría Distrital de Integración Social sea de 250 frente a 6 negativas, es decir 98% de noticias positivas y neutras frente a 2%  negativas. 
Es importante aclarar que esta cuantificación se encuentra acompañada por el análisis de la misma, la cual es reportada mes a mes  a los directivos  de la entidad con el fin de proporcionar insumos para la toma de decisiones al interior de sus gestiones.
</t>
  </si>
  <si>
    <t>17/07/2023
Las noticias positivas de abril fueron 47 según la evidencia y no 48; en mayo las noticias negativas fueron 31 y no 2, las neutras 3 y no 31; en junio según la evidencia hubo 1 noticia negativa y no 2, se solicita revisar y ajustar el reporte cuantitativo y cualitativo, los cuales deben coincidir con la evidencia.
21/07/2023
No se generan observaciones ni adicionales para el periodo de reporte. Se sugiere asegurar que los informes de monitoreo de medios y sus respectivos análisis que son remitidos a los directivos de la entidad contengan la información correcta y validada, toda vez que para el mes de mayo el informe que les fue entregado para las noticias neutras no corresponde al entregado como soporte al avance del indicador.</t>
  </si>
  <si>
    <t xml:space="preserve">Para el Periodo del 1 al 31 de julio desde la oficina Asesora de Comunicaciones se  realizó seguimiento a 57 menciones en medios de comunicación, de este monitoreo se  concluye que la entidad logró un alcance de 57 noticias de las cuales 48 fueron positivas, 8 neutras frente a 1 negativas. 
De los resultados  anteriormente expuestos  se remitió informe detallado a los directivos de la entidad. 
</t>
  </si>
  <si>
    <t xml:space="preserve">Desde la oficina Asesora de Comunicaciones se  realizó seguimiento  durante  el mes de agosto a  menciones en medios de comunicación, de este monitoreo se  concluye que la entidad logró un alcance de 68 noticias de las cuales 59 fueron positivas, 8 neutras frente a 1 negativas. 
Con la finalidad de mantener enterados del comportamiento de menciones de los servicios de la entidad a los directivos  de la entidad, se remitió informe detallado mediante correo electrónico.
</t>
  </si>
  <si>
    <t xml:space="preserve">Mediante el monitoreo de medios, durante el tercer  trimestre de la vigencia  2023 se presentaron los siguientes datos :  Julio se presentaron 48  noticias positivas; 1 negativa y 8 noticias neutras. Para agosto 59  noticias positivas; 1 negativas y 8 noticias neutras y finalmente para septiembre 80 positivas, 0 negativas y 15  noticias neutras de un total de total de 220 noticias en seguimiento.
Esto refleja que para el presente trimestre  el   total de noticias positivas y neutras publicadas en medios de comunicación relacionadas con la gestión de la Secretaría Distrital de Integración Social sea de 218 frente a 2 negativas, es decir 99% de noticias positivas y neutras frente a 1%  negativas. 
Es importante aclarar que esta cuantificación se encuentra acompañada por el análisis de la misma, la cual es reportada mes a mes  a los directivos  de la entidad con el fin de proporcionar insumos para la toma de decisiones al interior de sus gestiones.
</t>
  </si>
  <si>
    <t xml:space="preserve">Para el Periodo del 1 al 31 de octubre se  realizó seguimiento a 75 menciones en medios de comunicación, de este monitoreo se  concluye que la entidad logró un alcance de  73 menciones fueron positivas, 2 neutras frente a 0  negativas. 
De los resultados  anteriormente expuestos  se remitió informe detallado a los directivos de la entidad. 
</t>
  </si>
  <si>
    <t xml:space="preserve">Para el Periodo del 1 al 30 de noviembre la entidad logró un alcance de 67 noticias de las cuales 60 fueron positivas, 7 neutras, manteniendo la tendencia de cero noticias negativas frente a los servicios prestados por la entidad.
De los resultados  anteriormente expuestos  se remitió informe detallado a los directivos de la entidad. 
</t>
  </si>
  <si>
    <t xml:space="preserve">Respecto al monitoreo de medios para el trimestre comprendido entre octubre a diciembre, se realizó  el seguimiento a 194 noticias respectivamente así: para el mes de octubre  se presentaron 75 noticias, de la cuales fueron 73 positivas, 2 neutras y 0 negativas, durante el mes de noviembre el comportamiento de las menciones  fue, 60 noticias positivas, 7 neutras y 0 negativas y, finalmente para el mes de  diciembre se monitorearon 52 noticias de las cuales 47 fueron menciones positivas, 5 neutras frente  a 0 negativas, el resultado de  este seguimiento se remitió mediante correo electrónico  al cuerpo directivo de la entidad cada mes con el fin de aportar insumos para la toma de decisiones al interior de sus equipos en función  de la mejora continua en la prestación de los servicios de la entidad.
Porcentualmente se puede denotar que para los meses de octubre a diciembre  el 100% fueron notas positivas y neutras frente a un 0% negativas ,
</t>
  </si>
  <si>
    <t>10/01/2024
Aclara en el informe anual que el monitoreo se realiza mensualmente, se reporta trimestralmente.
El cumplimiento anual fue del 98% y frente a la meta del 99% por favor ajustar.
17/01/2023
No se generan observaciones ni sugerencias para el periodo de reporte.</t>
  </si>
  <si>
    <t xml:space="preserve">La actividad de monitoreo permite a la Secretaría contar con sistemas de información robustos y sólidos que generan datos e información con calidad y pertinencia para la toma de decisiones oportunas frente a los medios masivos de comunicación en los que se mencionaron los servicios de la Secretaría Distrital de Integración Social. 
Para la vigencia 2023 la Oficina Asesora de Comunicaciones realizó el monitoreo mes a mes de  noticias de  comunicación externa, identificando así la orientación positiva, neutra y negativa de la información publicada sobre la gestión de la entidad con un resultado para la vigencia 2023 de 946 menciones realizadas y 927 positivas y neutras, arrojando este ejercicio un  avance del  98% de noticias positivas y neutras en el año, lo cual respecto a la meta se traduce en un 99% de cumplimiento anual, lo cual corresponde a un resultado sobresaliente de la gestión de la dependencia en concordancia con  la sostenibilidad en la tendencia de 0 noticias negativas para el cierre de la vigencia.  </t>
  </si>
  <si>
    <t>CE-004</t>
  </si>
  <si>
    <t>Oportunidad en la publicación y divulgación de la información en la página web institucional</t>
  </si>
  <si>
    <t xml:space="preserve">Identificar la efectividad en la gestión de la oficina Asesora de Comunicaciones ante solicitudes de publicación en la página web institucional </t>
  </si>
  <si>
    <t xml:space="preserve">Cumplimiento de la  publicación y divulgación de  información en la página web institucional solicitadas por las diferentes áreas. </t>
  </si>
  <si>
    <t>(No. de contenido publicado en la página web del periodo reportado/No.de solicitudes de publicación recibidas  de las dependencias)*100</t>
  </si>
  <si>
    <t>Bitácora de registro de solicitudes</t>
  </si>
  <si>
    <t xml:space="preserve">Se Cuantifica el número de solicitudes de publicación de información gestionadas por parte de la Oficina Asesora de Comunicaciones. El nivel de  cumplimiento  de divulgación de información se obtendrá al calcular el numerador el cual corresponde  al No. De contenido publicado en la página web del periodo reportado y denominador al No. de solicitudes de publicación recibidas  de las dependencias.
 </t>
  </si>
  <si>
    <t>Bitácora de registro de solicitudes por dependencia con registro de gestión.</t>
  </si>
  <si>
    <t xml:space="preserve">En el mes de enero se gestionaron  64 solicitudes  de las dependencias para la publicación de contenido en la pagina web institucional . 
Con el 100% de la gestión, la oficina Asesora  de Comunicaciones da un cumplimiento satisfactorio de los servicios prestados.
</t>
  </si>
  <si>
    <t>09/03/2023
Se debe marcar la base de datos remitida como evidencia de acuerdo con el nombre que fue registrado en la formulación del indicador (Celda O15) para la vigencia 2023. Así mismo se sugiere ajustar la base de datos para que contenga el tipo de solicitudes recibidas ya que para el indicador solamente se tienen en cuenta las realizadas para la página web.
Los datos reportados no concuerdan con la evidencia recibida, en la cual se identifica un total de 89 solicitudes recibidas en el mes de enero. Ajustar lo pertinente.</t>
  </si>
  <si>
    <t xml:space="preserve">Con el 100% de los casos gestionados se reporta para el mes de enero  56 requerimientos efectivos en tramite y gestión por parte de la oficina Asesora de Comunicaciones. 
</t>
  </si>
  <si>
    <t>09/03/2023
Se debe marcar la base de datos remitida como evidencia de acuerdo con el nombre que fue registrado en la formulación del indicador (Celda O15) para la vigencia 2023.
Se sugiere reportar los análisis mensuales en los mismos términos, mensualmente, si se van a indicar las dependencias que hicieron solicitudes, se deben indicar mensualmente.
De acuerdo con la evidencia, de las 56 solicitudes recibidas fueron atendidas 54 (que son las que tienen fecha de realizado), verificar y ajustar.</t>
  </si>
  <si>
    <t xml:space="preserve"> Dando cumplimiento a la actividad de divulgación de información en la página web institucional, para el periodo del mes de marzo se da gestión a 83 requerimiento de las diferentes áreas de la entidad para la publicación de contenido en las secciones de la Pagina web,
Por lo tanto, se puede resumir que para el trimestre de enero a marzo se recibieron 203 solicitudes de las cuales a la fecha se ha obtenido el 100% de la ejecución por parte de la Oficina Asesora de comunicaciones.
</t>
  </si>
  <si>
    <t>10/04/2023
De acuerdo con la evidencia las solicitudes que corresponden a la página web son 69 y no 83 que serían todas las solicitudes (externa, interna y eventos), por favor revisar y ajustar lo pertinente. 
13/04/2023
No se generan observaciones ni sugerencias adicionales para el periodo de reporte.</t>
  </si>
  <si>
    <t xml:space="preserve">Durante el mes de abril  el número de solicitudes de publicación de información gestionadas por parte de la Oficina Asesora de Comunicaciones fue 67, frente al mismo número de solicitudes elevadas por las dependencias de la entidad, dando esto un  nivel de  cumplimiento  de divulgación de información  del 100% . </t>
  </si>
  <si>
    <t xml:space="preserve">Durante el mes de mayo la oficina Asesora de Comunicaciones  gestionó el 100% de las 97 solicitudes requeridas por las diferentes dependencias de la entidad sobre  publicación de información en la página web institucional. </t>
  </si>
  <si>
    <t>13/06/2023
Verificar los datos que se reportan para el indicador ya que el numerador hace referencia a las publicaciones realizadas en página web. De esta manera y de acuerdo con la evidencia las publicaciones en página web serían 17 solamente; se sugiere verificar la base de datos ya que se modificaron algunos campos que podrían incidir en este resultado.
16/06/2023
No se generan observaciones ni sugerencias adicionales para el periodo de reporte.</t>
  </si>
  <si>
    <t xml:space="preserve">Para el mes de junio se recibieron y gestionaron 70 solicitudes de publicación  de información  en la pagina web institucional  de la cuales  se les dio tramite efectivo  a la totalidad arrojando esto un porcentaje de divulgación y publicación del 100%. 
</t>
  </si>
  <si>
    <t>21/07/2023
No se generan observaciones ni sugerencias para el periodo de reporte.</t>
  </si>
  <si>
    <t xml:space="preserve">Durante el mes de julio  las solicitudes de publicación  gestionadas por parte de la Oficina Asesora de Comunicaciones fue 112 frente al mismo número de solicitudes elevadas por las dependencias de la entidad, dando esto un  nivel de  cumplimiento  de divulgación de información  del 100% . </t>
  </si>
  <si>
    <t>14/08/2023
Se solicita cargar nuevamente la evidencia de este indicador ya que no fue posible abrir el archivo.
16/08/2023
No se generan observaciones ni sugerencias adicionales frente al periodo de reporte.</t>
  </si>
  <si>
    <t xml:space="preserve">Con el fin de dar cumplimiento a la actividad de divulgación de información en la página web institucional, durante el mes de agosto se gestionaron 92 requerimientos de las diferentes áreas de la entidad para la publicación de contenido en las secciones de la página web.
De esta manera se evidencia  que  para el mes a reportar se ha obtenido el 100% de la ejecución por parte de la Oficina Asesora de Comunicaciones ante dichos requerimientos.
</t>
  </si>
  <si>
    <t xml:space="preserve">Para el mes de junio se recibieron y gestionaron 98 solicitudes de publicación  de información  en la pagina web institucional  de la cuales  se les dio tramite efectivo  a la totalidad arrojando esto un porcentaje de divulgación y publicación del 100%. 
</t>
  </si>
  <si>
    <t xml:space="preserve">Durante el mes de octubre  el número de solicitudes de publicación de información gestionadas por parte de la Oficina Asesora de Comunicaciones fue 90  frente al mismo número de solicitudes elevadas por las dependencias de la entidad, dando esto un  nivel de  cumplimiento  de divulgación de información  del 100% . </t>
  </si>
  <si>
    <t xml:space="preserve">Para el mes de noviembre se recibieron y gestionaron  121 solicitudes de publicación  de información  en la pagina web institucional  de la cuales  se les dio tramite efectivo  a la totalidad arrojando esto un porcentaje de divulgación y publicación del 100%. 
</t>
  </si>
  <si>
    <t xml:space="preserve">Durante el mes de diciembre se recibieron 89 solicitudes de publicación de contenido en la página web por parte de las dependencias  de la entidad, las cuales se gestionaron en un 100%. </t>
  </si>
  <si>
    <t>10/01/2024
No se generan observaciones ni sugerencias frente al periodo reportado.</t>
  </si>
  <si>
    <t>Se reporta la atención  de un total de 1026 solicitudes de publicación de contenido en las diferentes secciones de la página web oficial de la entidad durante la vigencia 2023, atendidas de manera pertinente y en su totalidad; dicha gestión permitió que la comunicación institucional se prestara de manera oportuna, eficaz y eficiente. Siendo así, el cierre de la vigencia arroja un porcentaje de cumplimiento frente a este indicador de gestión del 100%, lo que permitió implementar en este aspecto en su totalidad la estrategia de comunicación de la Secretaría Distrital de Integración Social a nivel interno y externo, manteniendo informados a los grupos de interés sobre la gestión propia de la entidad.</t>
  </si>
  <si>
    <t xml:space="preserve">Gestión ambiental </t>
  </si>
  <si>
    <t>GA-002</t>
  </si>
  <si>
    <t>Circular No. 014 del 29/03/2023</t>
  </si>
  <si>
    <t>Aumento del porcentaje de implementación de los lineamientos ambientales en las unidades operativas activas establecidas.</t>
  </si>
  <si>
    <t xml:space="preserve">Establecer el porcentaje de unidades operativas que aumentaron en mínimo un digito porcentual el nivel de implementación de los lineamientos ambientales, en las unidades operativas activas que para la vigencia 2022 obtuvieron un porcentaje inferior al 95%, bajo el proceso de intervención ambiental institucional.  </t>
  </si>
  <si>
    <t>*Subsanación de necesidades ambientales establecidas en la vigencia 2022 por cada una de las unidades operativas a las que les aplica.
*Atención oportuna por parte de las unidades operativas a los responsables de desarrollar la medición de la implementación de los lineamientos ambientales institucionales de conformidad a la programación establecida.  
*Actualización constante de la programación de intervenciones ambientales de conformidad a la dinámica de la entidad y factores externos que modifiquen la disponibilidad de la unidades operativas para el desarrollo de la intervención.</t>
  </si>
  <si>
    <t xml:space="preserve">(Número de unidades operativas con aumento del porcentaje de implementación de los lineamientos ambientales institucionales / Número de unidades operativas activas establecidas) * 100  </t>
  </si>
  <si>
    <t>*Lista y acta de asistencia de la intervención ambiental de seguimiento (medición del nivel de implementación de los lineamientos ambientales institucionales).
*Base de datos con los resultados porcentuales de la implementación de los lineamientos ambientales 2022 vs 2023 de las unidades operativas establecidas.</t>
  </si>
  <si>
    <t>Numerador: de las actas de intervención ambiental de seguimiento  (medición del nivel de implementación de los lineamientos ambientales institucionales) se debe sumar las unidades operativas evaluadas que aumentaron en mínimo un digito porcentual la implementación de los lineamientos ambientales.
Denominador: de la base de datos con los resultados porcentuales de la implementación de los lineamientos ambientales 2022, se tomará el número de unidades operativas activas en la vigencia 2023 y que para la vigencia 2022 obtuvieron un porcentaje inferior al 95%, bajo el proceso de intervención ambiental institucional.
Nota: El avance acumulado del indicador se toma con base en el último dato reportado en el cuarto trimestre.</t>
  </si>
  <si>
    <t>*Acta de intervención con su respectiva lista de asistencia
*Base de Excel con el análisis comparativo de  resultados vigencia 2022 vs 2023.</t>
  </si>
  <si>
    <t>Desde el equipo de gestión ambiental  de la Dirección de Gestión Corporativa y los referentes ambientales técnicos de la entidad, se adelantaron las visitas en las diferentes unidades operativas de la entidad, logrando identificar las necesidades ambientales que se requieren subsanar en el transcurso del año con el fin de aumentar el porcentaje de la implementación de los lineamientos ambientales institucionales.</t>
  </si>
  <si>
    <t xml:space="preserve">11/04/2023:
No se generan observaciones respecto al análisis reportado para el seguimiento del indicador. </t>
  </si>
  <si>
    <t>Desde el equipo de gestión ambiental  de la Dirección de Gestión Corporativa y los referentes ambientales técnicos de la entidad, para el periodo reportado se continuó  adelantando las visitas en las diferentes unidades operativas de la entidad, logrando identificar las necesidades ambientales que se requieren subsanar en el transcurso del año con el fin de aumentar el porcentaje de la implementación de los lineamientos ambientales institucionales.</t>
  </si>
  <si>
    <t xml:space="preserve">10/05/2023:
No se generan observaciones respecto al análisis reportado para el seguimiento del indicador. </t>
  </si>
  <si>
    <t>Desde el equipo de gestión ambiental  de la Dirección de Gestión Corporativa - Subdirección Administrativa y Financiera y los referentes ambientales técnicos de la entidad, se continuaron realizando las visitas en las diferentes unidades operativas de la Entidad, logrando identificar las necesidades ambientales que se requieren subsanar en el transcurso del año con el fin de aumentar el porcentaje de la implementación de los lineamientos ambientales institucionales.
Adicionalmente se realizó la planificación de la celebración de la semana ambiental 2023 en la entidad.</t>
  </si>
  <si>
    <t>Desde el equipo de gestión ambiental  de la Dirección de Gestión Corporativa - Subdirección Administrativa y Financiera y los referentes ambientales técnicos de la entidad, se continuaron realizando las visitas en las diferentes unidades operativas de la Entidad, logrando identificar las necesidades ambientales que se requieren subsanar en el transcurso del año con el fin de aumentar el porcentaje de la implementación de los lineamientos ambientales institucionales.
Adicionalmente durante este mes se celebró la semana ambiental 2023 en las diferentes unidades operativas de la entidad.</t>
  </si>
  <si>
    <t xml:space="preserve">10/07/2023:
No se generan observaciones respecto al análisis reportado para el seguimiento del indicador. </t>
  </si>
  <si>
    <t>Desde el equipo de gestión ambiental  de la Dirección de Gestión Corporativa - Subdirección Administrativa y Financiera y los referentes ambientales técnicos de la entidad, se continuaron realizando las visitas en las diferentes unidades operativas de la Entidad, logrando identificar las necesidades ambientales que se requieren subsanar en el transcurso del año con el fin de aumentar el porcentaje de la implementación de los lineamientos ambientales institucionales.
Adicionalmente se comenzó el proceso de programación de la intervención ambiental de seguimiento, con las cuales se evidenciará el aumento en mínimo un digito porcentual el nivel de implementación de los lineamientos ambientales, en las unidades operativas activas que para la vigencia 2022 se obtuvo un porcentaje de cumplimiento inferior al 95%.</t>
  </si>
  <si>
    <t>Desde el equipo de gestión ambiental de la Dirección de Gestión Corporativa - Subdirección Administrativa y Financiera y los referentes ambientales técnicos de la entidad, se continuaron realizando las visitas en las diferentes unidades operativas de la Entidad, logrando identificar las necesidades ambientales que se requieren subsanar en el transcurso del año con el fin de aumentar el porcentaje de la implementación de los lineamientos ambientales institucionales.
Adicionalmente se adelantó el proceso de verificación y seguimiento de las necesidades ambientales establecidas en las intervenciones ambientales desarrolladas en el primer semestre, lo anterior con el fin aumentar en mínimo un digito porcentual el nivel de implementación de los lineamientos ambientales, en las unidades operativas activas que para la vigencia 2022 se obtuvo un porcentaje de cumplimiento inferior al 95%.</t>
  </si>
  <si>
    <t xml:space="preserve">10/09/2023:
No se generan observaciones respecto al análisis reportado para el seguimiento del indicador. </t>
  </si>
  <si>
    <t>Desde el equipo de gestión ambiental de la Dirección de Gestión Corporativa - Subdirección Administrativa y Financiera y los referentes ambientales técnicos de la entidad, se continuaron por Subdirección local y técnica las visitas en las diferentes unidades operativas de la Entidad, logrando identificar las necesidades ambientales que se requieren subsanar en el transcurso del año con el fin de aumentar el porcentaje de la implementación de los lineamientos ambientales institucionales.
Adicionalmente se adelantó el proceso de verificación y seguimiento de las necesidades ambientales establecidas en las intervenciones ambientales desarrolladas a la fecha, lo anterior con el fin aumentar en mínimo un digito porcentual el nivel de implementación de los lineamientos ambientales, en las unidades operativas activas que para la vigencia 2022 se obtuvo un porcentaje de cumplimiento inferior al 95%.
Adicionalmente se continuaron las programaciones y verificaciones del aumento del porcentaje de cumplimiento ambiental en las unidades operativas visitadas en el primer semestre.</t>
  </si>
  <si>
    <t xml:space="preserve">03/10/2023:
No se generan observaciones respecto al análisis reportado para el seguimiento del indicador. </t>
  </si>
  <si>
    <t>Desde el equipo de gestión ambiental de la Dirección de Gestión Corporativa - Subdirección Administrativa y Financiera y los referentes ambientales técnicos de la entidad, se adelantaron por Subdirección local y técnica las visitas de seguimiento a intervención ambiental en las diferentes unidades operativas de la Entidad, logrando evidenciar el aumento en el porcentaje de la implementación de los lineamientos ambientales institucionales.
Conjuntamente, se continuo adelantando el proceso de verificación y seguimiento de las necesidades ambientales establecidas en las intervenciones ambientales iniciales desarrolladas a la fecha, lo anterior con el fin aumentar en mínimo un digito porcentual el nivel de implementación de los lineamientos ambientales, en las unidades operativas activas que para la vigencia 2022 se obtuvo un porcentaje de cumplimiento inferior al 95%.</t>
  </si>
  <si>
    <t>Desde el equipo de gestión ambiental de la Dirección de Gestión Corporativa - Subdirección Administrativa y Financiera y los referentes ambientales técnicos de la entidad, se adelantaron por Subdirección local y técnica las visitas de seguimiento a intervención ambiental en las diferentes unidades operativas de la Entidad, logrando evidenciar el aumento en el porcentaje de la implementación de los lineamientos ambientales institucionales.
Conjuntamente, se continuó adelantando el proceso de acompañamiento a las unidades operativas a nivel local y la verificación y seguimiento de las necesidades ambientales establecidas en las intervenciones ambientales iniciales desarrolladas a la fecha, lo anterior con el fin aumentar en mínimo un digito porcentual el nivel de implementación de los lineamientos ambientales, en las unidades operativas activas que para la vigencia 2022 se obtuvo un porcentaje de cumplimiento inferior al 95%.</t>
  </si>
  <si>
    <t xml:space="preserve">13/12/2023:
No se generan observaciones respecto al análisis reportado para el seguimiento del indicador. </t>
  </si>
  <si>
    <t>Teniendo en cuenta el análisis de las unidades operativas que para la vigencia 2023 se encontraron activas y que adicionalmente para la vigencia 2022 obtuvieron una implementación de los lineamientos ambientales inferior al 95%, se estableció como línea base un total de 199 unidades operativas a las cuales le aplicaba el cumplimiento del indicador.
Por lo anterior desde el equipo de gestión ambiental de la Dirección de Gestión Corporativa - Subdirección Administrativa y Financiera y los referentes ambientales técnicos de la entidad, se adelantaron por Subdirección local y técnica un total de 199 visitas de seguimiento a intervención ambiental en las diferentes unidades operativas programadas, logrando evidenciar que en el 100% de las visitas realizadas, cada unidad operativa aumento en mínimo un uno (1) % su nivel de implementación de los lineamientos ambientales institucionales.
Con lo anterior se logro aumentar progresivamente las unidades operativas que presentaron porcentajes inferiores al 95% en el nivel de implementación de los lineamientos ambientales en el 2022 logrando mejorar el desempeño ambiental de la entidad.</t>
  </si>
  <si>
    <t xml:space="preserve">09/01/2024:
No se generan observaciones respecto al análisis y evidencias reportados para el seguimiento del indicador. </t>
  </si>
  <si>
    <t>Se logra dar cumplimiento al 100% de la programación del indicador, logrando contar con 199 unidades operativas que aumentaron en mínimo un uno (1) % su nivel de implementación de los lineamientos ambientales institucionales en la vigencia 2023 en comparación con los resultados de la vigencia 2022.
Con lo anterior se logró aumentar progresivamente las unidades operativas que presentaron porcentajes inferiores al 95% en el nivel de implementación de los lineamientos ambientales en el 2022 logrando mejorar el desempeño ambiental de entidad.</t>
  </si>
  <si>
    <t>GEC-001</t>
  </si>
  <si>
    <t>Circular No. 011 del 14/03/2023</t>
  </si>
  <si>
    <t>Solicitud de liquidaciones y terminaciones anticipadas tramitadas</t>
  </si>
  <si>
    <t>Determinar el número de liquidaciones tramitadas de contratos, convenios y terminaciones anticipadas en el periodo, gestionadas por el equipo de Liquidaciones para la firma de los ordenadores del gasto. En las liquidaciones las partes establecen las condiciones jurídicas, técnicas y financieras, que le pongan  fin al negocio jurídico, respetando las condiciones contractuales pactadas y cumpliendo a cabalidad con los principios generales que rigen el estatuto de contratación para la administración pública.</t>
  </si>
  <si>
    <t>Radicación para tramite de liquidación dentro de los términos legales y con la documentación pertinente, de acuerdo a lo estipulado en el artículo 60 de la Ley 80 de 1993, modificado por el artículo 217 del Decreto Nacional 019 del 2012 y el artículo 11 de la Ley 1150 del 2007.</t>
  </si>
  <si>
    <t>(No. de solicitudes de liquidaciones tramitadas en el periodo / No. de solicitudes de liquidaciones radicadas en el período) * 100</t>
  </si>
  <si>
    <t>Base de datos consolidada de liquidaciones y terminaciones  anticipadas</t>
  </si>
  <si>
    <t>Se toma el número de solicitudes de liquidaciones y terminaciones anticipadas tramitadas por el equipo post contractual (liquidaciones) en el periodo del 1 al 30 de cada mes y se divide en el número de solicitudes radicadas en el periodo del 1 al 30 de cada mes. Por cien. 
Nota1: se entiende por tramitadas las liquidaciones exitosas o con acta de cierre financiero.
Nota2: el resultado del indicador al final de la vigencia será acumulado.</t>
  </si>
  <si>
    <t>Base consolidada de liquidaciones y terminaciones  anticipadas con el resumen de la gestión realizada</t>
  </si>
  <si>
    <t>Para el periodo comprendido entre el 1 al 31 de enero de 2023, tenemos las siguientes solicitudes de liquidación o terminaciones anticipadas: 
• 416 solicitudes de liquidación pendientes de trámite a 31 de diciembre de 2022.      
• 36 solicitudes radicadas durante el periodo en estudio.        
• 5 terminaciones anticipadas.  
En el mes de enero de 2023, se tramitaron:
• 117 solicitudes de liquidación (112 radicadas en periodos anteriores + 5 del periodo de medición).
• 2 terminaciones anticipadas
Lo anterior, representa una ejecución de 26 %
Las  solicitudes que no se tramitaron, se están gestionando para reportar en siguiente periodo, las 3 terminaciones anticipadas que no se liquidaron, fueron devueltas al área para ajustes.
Desde la Subdirección de Contratación, se continúa con la ejecución de actividades como  alertas tempranas a los supervisiones, acciones pedagógicas y de orientación, buscando que las solicitudes de trámite de liquidación y terminaciones anticipadas se radiquen dentro del término legal, con la documentación pertinente, completa y que el informe final de supervisión, contenga los aspectos: técnicos, legales y financieros completos, que permitan establecer los términos definitivos y reales de la liquidación de los contratos y convenios.</t>
  </si>
  <si>
    <t>23/03/2023 No se generan observaciones respecto al análisis presentado en el seguimiento al indicador de gestión. Se deja la siguiente recomendación: se debe adelantar todas las acciones pertinentes para dar cumplimiento a la meta propuesta.</t>
  </si>
  <si>
    <t>Para el periodo comprendido entre el 1 al 28 de febrero 2023, se radicaron las siguientes solicitudes de liquidación y terminaciones anticipadas:
•	45 solicitudes radicadas durante el periodo en estudio.        
•	4 terminaciones anticipadas.  
En el mes de febrero de 2023, se tramitaron:
•	23 solicitudes de liquidación (18 radicadas en periodos anteriores + 5 durante el periodo en medición).
•	3 terminaciones anticipadas
Lo anterior, representa una ejecución satisfactorio del 53%. 
Las liquidaciones pendientes, se están gestionando para tramite, se devolvió 1 terminación anticipada al área para ajuste. 
Desde la Subdirección de Contratación, se continúa con la ejecución de actividades como  alertas tempranas a los supervisiones, acciones pedagógicas y de orientación, buscando que las solicitudes de trámite de liquidación y terminaciones anticipadas se radiquen dentro del término legal, con la documentación pertinente, completa y que el informe final de supervisión, contenga los aspectos: técnicos, legales y financieros completos, que permitan establecer los términos definitivos y reales de la liquidación de los contratos y convenios</t>
  </si>
  <si>
    <t>Para el periodo comprendido entre el 1 al 31 de marzo de 2023, se radicaron las siguientes solicitudes de liquidación y terminaciones anticipadas:
• 87 solicitudes radicadas durante el periodo en estudio.        
• 6 terminaciones anticipadas.  
En el mes de marzo de 2023, se tramitaron:
• 10 solicitudes de liquidación (10 radicadas en periodos anteriores).
• 6 terminaciones anticipadas
Lo anterior, representa una ejecución satisfactorio del 17%. 
Las liquidaciones pendientes, se están gestionando para tramite.
Desde la Subdirección de Contratación, se continúa con la ejecución de actividades como  alertas tempranas a los supervisiones, acciones pedagógicas y de orientación, buscando que las solicitudes de trámite de liquidación y terminaciones anticipadas se radiquen dentro del término legal, con la documentación pertinente, completa y que el informe final de supervisión, contenga los aspectos: técnicos, legales y financieros completos, que permitan establecer los términos definitivos y reales de la liquidación de los contratos y convenios</t>
  </si>
  <si>
    <t>13/04/2023 No se generan observaciones respecto al análisis presentado en el seguimiento al indicador de gestión. Se deja la siguiente recomendación: se debe adelantar todas las acciones pertinentes para dar cumplimiento a la meta propuesta.</t>
  </si>
  <si>
    <t>Para el periodo comprendido entre el 1 al 30 de ABRIL de 2023, se radicaron las siguientes solicitudes de liquidación y terminaciones anticipadas:
• 48 solicitudes radicadas durante el periodo en estudio.        
• 11 terminaciones anticipadas.  
En el mes de ABRIL de 2023, se tramitaron:
•7 solicitudes de liquidación (7 radicadas en periodos anteriores).
•11 terminaciones anticipadas
Lo anterior, representa una ejecución satisfactorio del 30,51%. 
Las liquidaciones radicadas en ABRIL de 2023 que no se tramitaron, se están gestionarán y se dará tramite en el siguiente periodo.
Desde la Subdirección de Contratación, se continúa con la ejecución de actividades como  alertas tempranas a los supervisiones, acciones pedagógicas y de orientación, buscando que las solicitudes de trámite de liquidación y terminaciones anticipadas se radiquen dentro del término legal, con la documentación pertinente, completa y que el informe final de supervisión, contenga los aspectos: técnicos, legales y financieros completos, que permitan establecer los términos definitivos y reales de la liquidación de los contratos y convenios</t>
  </si>
  <si>
    <t>11/05/2023 No se generan observaciones respecto al análisis presentado en el seguimiento al indicador de gestión. Se deja la siguiente recomendación: se debe adelantar todas las acciones pertinentes para dar cumplimiento a la meta propuesta.</t>
  </si>
  <si>
    <t>Para el periodo comprendido entre el 1 al 30 de mayo 2023, se radicaron las siguientes solicitudes de liquidación y terminaciones anticipadas:
• 52 solicitudes radicadas durante el periodo en estudio.        
• 16 terminaciones anticipadas.  
En el mes de mayo de 2023, se tramitaron:
•58 solicitudes de liquidación (51 radicadas en periodos anteriores).
•15 terminaciones anticipadas
Lo anterior, representa una ejecución satisfactorio del 107,35%. 
Las liquidaciones radicadas pendientes se están gestionando y se dará tramite en el siguiente periodo.
Desde la Subdirección de Contratación, se continúa con la ejecución de actividades como  alertas tempranas a los supervisiones, acciones pedagógicas y de orientación, buscando que las solicitudes de trámite de liquidación y terminaciones anticipadas se radiquen dentro del término legal, con la documentación pertinente, completa y que el informe final de supervisión, contenga los aspectos: técnicos, legales y financieros completos, que permitan establecer los términos definitivos y reales de la liquidación de los contratos y convenios</t>
  </si>
  <si>
    <t>14/06/2023 No se generan observaciones y/o recomendaciones respecto al análisis presentado en el seguimiento al indicador de gestión.</t>
  </si>
  <si>
    <t>Para el periodo comprendido entre el 1 al 30 de JUNIO 2023, se radicaron las siguientes solicitudes de liquidación y terminaciones anticipadas:
• 53 solicitudes radicadas durante el periodo en estudio.        
• 12 terminaciones anticipadas.  
En el mes de JUNIO de 2023, se tramitaron:
•63 solicitudes de liquidación (60 radicadas en periodos anteriores y 3 del periodo en estudio).
•12 terminaciones anticipadas
Lo anterior, representa una ejecución satisfactorio del 115,385%. 
Las liquidaciones radicadas en JUNIO de 2023 que no se tramitaron, se están gestionarán y se dará tramite en el siguiente periodo.
Desde la Subdirección de Contratación, se continúa con la ejecución de actividades como  alertas tempranas a los supervisiones, acciones pedagógicas y de orientación, buscando que las solicitudes de trámite de liquidación y terminaciones anticipadas se radiquen dentro del término legal, con la documentación pertinente, completa y que el informe final de supervisión, contenga los aspectos: técnicos, legales y financieros completos, que permitan establecer los términos definitivos y reales de la liquidación de los contratos y convenios</t>
  </si>
  <si>
    <t>12/07/2023 No se generan observaciones respecto al análisis presentado en el seguimiento al indicador de gestión. Se deja la siguiente recomendación: revisar si la tendencia del indicador es la actual en los próximos reportes, si es así se recomienda revisar y actualizar la meta del indicador, ya que el cumplimiento con respecto a la meta esta en 49%, 51 puntos por debajo.</t>
  </si>
  <si>
    <t>Para el periodo comprendido entre el 1 al 31 de julio 2023, se radicaron las siguientes solicitudes de liquidación y terminaciones anticipadas:
•150 solicitudes radicadas durante el periodo en estudio.        
• 3 terminaciones anticipadas.  
En el mes de JULIO de 2023, se tramitaron:
•167 solicitudes de liquidación (164 radicadas en periodos anteriores y 3 del periodo en estudio).
•3 terminaciones anticipadas
Lo anterior, representa una ejecución satisfactorio del 111,11%. 
Las liquidaciones radicadas en julio de 2023 que no se tramitaron, se están gestionarán y se dará tramite en el siguiente periodo.
Desde la Subdirección de Contratación, se continúa con la ejecución de actividades como  alertas tempranas a los supervisiones, acciones pedagógicas y de orientación, buscando que las solicitudes de trámite de liquidación y terminaciones anticipadas se radiquen dentro del término legal, con la documentación pertinente, completa y que el informe final de supervisión, contenga los aspectos: técnicos, legales y financieros completos, que permitan establecer los términos definitivos y reales de la liquidación de los contratos y convenios</t>
  </si>
  <si>
    <t>15/08/2023 No se generan observaciones respecto al análisis presentado en el seguimiento al indicador de gestión. Se deja la siguiente recomendación: revisar si la tendencia del indicador es la actual en los próximos reportes, si es así se recomienda revisar y actualizar la meta del indicador, ya que el cumplimiento con respecto a la meta esta en 62%, 38 puntos por debajo.</t>
  </si>
  <si>
    <t>Para el periodo comprendido entre el 1 al 31 de AGOSTO 2023, se radicaron las siguientes solicitudes de liquidación y terminaciones anticipadas:
•157 solicitudes radicadas durante el periodo en estudio.        
• 11 terminaciones anticipadas.  
En el mes de AGOSTO de 2023, se tramitaron:
•82 solicitudes de liquidación (74 radicadas en periodos anteriores y 8 del periodo en estudio).
•10 terminaciones anticipadas
Lo anterior, representa una ejecución satisfactorio del 54,76%. 
Las liquidaciones  que no se tramitaron, se están gestionarán y se dará tramite en el siguiente periodo.
Desde la Subdirección de Contratación, se continúa con la ejecución de actividades como  alertas tempranas a los supervisiones, acciones pedagógicas y de orientación, buscando que las solicitudes de trámite de liquidación y terminaciones anticipadas se radiquen dentro del término legal, con la documentación pertinente, completa y que el informe final de supervisión, contenga los aspectos: técnicos, legales y financieros completos, que permitan establecer los términos definitivos y reales de la liquidación de los contratos y convenios.</t>
  </si>
  <si>
    <t>08/09/2023 No se generan observaciones respecto al análisis presentado en el seguimiento al indicador de gestión. Se deja la siguiente recomendación: revisar si la tendencia del indicador es la actual en los próximos reportes, si es así se recomienda revisar y actualizar la meta del indicador, ya que el cumplimiento con respecto a la meta esta en 62%, 38 puntos por debajo.</t>
  </si>
  <si>
    <t>Para el periodo comprendido entre el 1 al 30 de SEPTIEMBRE 2023, se radicaron las siguientes solicitudes de liquidación y terminaciones anticipadas:
•114 solicitudes radicadas durante el periodo en estudio.        
• 19 terminaciones anticipadas.  
En el mes de SEPTIEMBRE De 2023, se tramitaron:
•108 solicitudes de liquidación (95 radicadas en periodos anteriores y 13 del periodo en estudio).
•14 terminaciones anticipadas
Lo anterior, representa una ejecución satisfactorio del 91,73%. 
Las liquidaciones radicadas en  que no se tramitaron, se están gestionarán y se dará tramite en el siguiente periodo.
Desde la Subdirección de Contratación, se continúa con la ejecución de actividades como  alertas tempranas a los supervisiones, acciones pedagógicas y de orientación, buscando que las solicitudes de trámite de liquidación y terminaciones anticipadas se radiquen dentro del término legal, con la documentación pertinente, completa y que el informe final de supervisión, contenga los aspectos: técnicos, legales y financieros completos, que permitan establecer los términos definitivos y reales de la liquidación de los contratos y convenios.</t>
  </si>
  <si>
    <t>11/10/2023 No se generan observaciones respecto al análisis presentado en el seguimiento al indicador de gestión. Se deja la siguiente recomendación: debemos revisar si la tendencia del indicador es la actual para la próxima vigencia. Debemos adelantar todas las acciones pertinentes para dar cumplimiento de la meta para el siguiente periodo, ya que el cumplimiento con respecto a la meta esta en rezago del 67%, 33 puntos por debajo.</t>
  </si>
  <si>
    <t>Para el periodo comprendido entre el 1 al 31 de OCTUBRE 2023, se radicaron las siguientes solicitudes de liquidación y terminaciones anticipadas:
•130 solicitudes radicadas durante el periodo en estudio.        
• 6 terminaciones anticipadas.  
En el mes de OCTUBRE De 2023, se tramitaron:
•126 solicitudes de liquidación (125 radicadas en periodos anteriores y 1 del periodo en estudio).
•6 terminaciones anticipadas
Lo anterior, representa una ejecución satisfactorio del 97,06%. 
Las liquidaciones radicadas en  que no se tramitaron, se están gestionarán y se dará tramite en el siguiente periodo.
Desde la Subdirección de Contratación, se continúa con la ejecución de actividades como  alertas tempranas a los supervisiones, acciones pedagógicas y de orientación, buscando que las solicitudes de trámite de liquidación y terminaciones anticipadas se radiquen dentro del término legal, con la documentación pertinente, completa y que el informe final de supervisión, contenga los aspectos: técnicos, legales y financieros completos, que permitan establecer los términos definitivos y reales de la liquidación de los contratos y convenios</t>
  </si>
  <si>
    <t>08/11/2023 No se generan observaciones respecto al análisis presentado en el seguimiento al indicador de gestión. Se deja la siguiente recomendación: debemos adelantar todas las acciones pertinentes para dar cumplimiento de la meta para el siguiente periodo, ya que el cumplimiento con respecto a la meta esta en rezago del 72%, 28 puntos por debajo.</t>
  </si>
  <si>
    <t>Para el periodo comprendido entre el 1 al 30 de NOVIEMBRE 2023, se radicaron las siguientes solicitudes de liquidación y terminaciones anticipadas:
•339 solicitudes radicadas durante el periodo en estudio.        
• 17 terminaciones anticipadas.  
En el mes de NOVIEMBRE se 2023, se tramitaron:
•102 solicitudes de liquidación (99 radicadas en periodos anteriores y 3 del periodo en estudio).
•13 terminaciones anticipadas
Lo anterior, representa una ejecución satisfactorio del 32,58%. 
Las 336 liquidaciones radicadas en NOVIEMBRE 2023 que no se tramitaron, se están gestionarán y se dará tramite en el siguiente periodo.
Desde la Subdirección de Contratación, se continúa con la ejecución de actividades como  alertas tempranas a los supervisiones, acciones pedagógicas y de orientación, buscando que las solicitudes de trámite de liquidación y terminaciones anticipadas se radiquen dentro del término legal, con la documentación pertinente, completa y que el informe final de supervisión, contenga los aspectos: técnicos, legales y financieros completos, que permitan establecer los términos definitivos y reales de la liquidación de los contratos y convenios</t>
  </si>
  <si>
    <t>14/12/2023 No se generan observaciones respecto al análisis presentado en el seguimiento al indicador de gestión. Se deja la siguiente recomendación: debemos adelantar todas las acciones pertinentes para dar cumplimiento de la meta para el siguiente periodo, ya que el cumplimiento con respecto a la meta esta en rezago del 65%, 35 puntos por debajo.</t>
  </si>
  <si>
    <t>Para el periodo comprendido entre el 1 al 30 de diciembre 2023, se radicaron las siguientes solicitudes de liquidación y terminaciones anticipadas:
•105 solicitudes radicadas durante el periodo en estudio.        
• 14 terminaciones anticipadas.  
En el mes de diciembre de 2023, se tramitaron:
•289 solicitudes de liquidación (286 radicadas en periodos anteriores y 3 del periodo en estudio).
•14 terminaciones anticipadas
Lo anterior, representa una ejecución satisfactorio del 254,62%. 
Las 102 liquidaciones radicadas en DICIEMBRE 2023 que no se tramitaron, se están gestionarán y se dará tramite en la siguiente vigencia. 
Desde la Subdirección de Contratación, se continúa con la ejecución de actividades como  alertas tempranas a los supervisiones, acciones pedagógicas y de orientación, buscando que las solicitudes de trámite de liquidación y terminaciones anticipadas se radiquen dentro del término legal, con la documentación pertinente, completa y que el informe final de supervisión, contenga los aspectos: técnicos, legales y financieros completos, que permitan establecer los términos definitivos y reales de la liquidación de los contratos y convenios</t>
  </si>
  <si>
    <t xml:space="preserve">11/01/2024 No se generan observaciones respecto al análisis presentado en el seguimiento al indicador de gestión. Se deja la siguiente recomendación: revisar la meta para la siguiente vigencia ya que cerro con rezago. </t>
  </si>
  <si>
    <t>Desde la Subdirección de Contratación durante la vigencia 2023 adelantó desde su competencia los tramites de liquidaciones que obtuvo como un resultado anual del indicador el 80%, esto teniendo en cuenta las diversas etapas que se deben surtir dentro desde el momento que se radica, hasta la finalización del trámite respectivo, dado que no solo participan en este escenario la Subdirección de Contratación, sino también las dependencias y la ordenación del gasto. 
Conforme a lo señalado el incumplimiento de la meta del indicador establecido no se alcanzó durante la vigencia 2023 debido a la siguientes situaciones; 
• Tiempos de subsanación de las observaciones realizadas por la Subdirección de Contratación a las dependencias supervisoras. 
• Contingencia de contratos de prestación de servicios adelantada durante los meses de enero, febrero, marzo y abril, tiempo durante el cual los profesionales estaban inmersos en esta contingencia, y no fue posible tramitar un número significativo de tramites liquidatorios. 
• Tiempo de revisión de los asesores de la ordenación del gasto, la cual debido a la cantidad de tramites, se demoran en realizar la revisión para proceder con el trámite.
• Cantidad de tramites de liquidación radicados, versus a un equipo de trabajo reducido. 
• Complejidad de los contratos y/o convenios a liquidar, dado que requieren de una revisión exhaustiva y profunda, que es necesario desarrollar varias mesas de trabajo, reuniones, entre otros.</t>
  </si>
  <si>
    <t>GEC-002</t>
  </si>
  <si>
    <t>Solicitudes de modificaciones tramitadas</t>
  </si>
  <si>
    <t>Establecer el porcentaje de solicitudes tramitadas en la Subdirección de Contratación de modificaciones contractuales de Ley 80 de 1993 y/o Decreto 092 de 2007 (diferentes a los contratos de prestación de servicios profesionales y/o de apoyo a la gestión), frente a las solicitudes de modificación radicadas.</t>
  </si>
  <si>
    <t>Radicación del trámite con el término y justificación enmarcada en los principios de la contratación estatal</t>
  </si>
  <si>
    <t>(No. de modificaciones contractuales (Ley 80 de 1993 y/o Decreto 092 de 2007) diferentes a los contratos de prestación de servicios profesionales y/o de apoyo a la gestión tramitadas dentro del término / No. total de solicitudes de modificación contractuales radicadas) * 100</t>
  </si>
  <si>
    <t>Base de datos de seguimiento de modificaciones Contractuales diferentes a contratos de prestación de servicios profesionales y/o de apoyo a la gestión</t>
  </si>
  <si>
    <t>Se toman las modificaciones tramitadas dentro del termino  en el periodo del 1 al 30 de cada mes y se divide sobre las modificaciones radicadas  en el periodo del 1 al 30 de cada mes. Por cien.
Nota1: se define tramitadas como las solicitudes que suscribieron contratos con éxito / solicitudes rechazadas por la Subdirección de Contratación / solicitudes desistidas por el área o por el contratista.
Nota2: el termino indicado es 10 días hábiles desde la fecha de entrega de la solicitud de modificación en la Subdirección de Contratación
Nota3: el resultado del indicador al final de la vigencia será acumulado.</t>
  </si>
  <si>
    <t>Registro de seguimiento en base de datos de seguimiento de modificaciones Contractuales diferentes a contratos de prestación de servicios profesionales y/o de apoyo a la gestión</t>
  </si>
  <si>
    <t>Para el mes de Enero del 2023, el estado de las solicitudes de modificaciones contractuales radicadas se presenta de la siguiente manera: para un total de 19 solicitudes de modificaciones radicadas, se logró la legalización de 19 para un resultado de 100%.</t>
  </si>
  <si>
    <t>23/03/2023 No se generan observaciones y/o recomendaciones respecto al análisis presentado en el seguimiento al indicador de gestión.</t>
  </si>
  <si>
    <t>Para el mes de Febrero del 2023, el estado de las solicitudes de modificaciones contractuales radicadas se presenta de la siguiente manera: para un total de 139 solicitudes de modificaciones radicadas, se logró la legalización de 115 para un resultado de 83%.</t>
  </si>
  <si>
    <t>Para el mes de marzo del 2023, el estado de las solicitudes de modificaciones contractuales radicadas se presenta de la siguiente manera: para un total de 15 solicitudes de modificaciones radicadas, se logró el tramite 6 (5 finalizadas y 1 rechazada)  para un resultado de 40%.
Las demás solicitudes continúan en tramite para reportar en próximo periodo.</t>
  </si>
  <si>
    <t>Para el mes de abril  del 2023, el estado de las solicitudes de modificaciones contractuales radicadas se presenta de la siguiente manera: para un total de 20 solicitudes de modificaciones radicadas, se logró el tramite de 17  para un resultado de 85%. 
Las demás solicitudes continúan en tramite para reportar en próximo periodo.</t>
  </si>
  <si>
    <t>Para el mes de mayo  del 2023, el estado de las solicitudes de modificaciones contractuales radicadas se presenta de la siguiente manera: para un total de 20 solicitudes de modificaciones radicadas, se logró el tramite de 10  para un resultado de 50%. 
Las demás solicitudes continúan en tramite para reportar en próximo periodo.</t>
  </si>
  <si>
    <t>14/06/2023 No se generan observaciones respecto al análisis presentado en el seguimiento al indicador de gestión. Se deja la siguiente recomendación: se debe adelantar todas las acciones pertinentes para dar cumplimiento a la meta propuesta  y revisemos si es necesario actualizar la meta por el rezago que hay actualmente en el avance del indicador.</t>
  </si>
  <si>
    <t>Para el mes de junio del 2023, el estado de las solicitudes de modificaciones contractuales radicadas se presenta de la siguiente manera: para un total de 31 solicitudes de modificaciones radicadas, se logró el tramite de 29  para un resultado de 94%. 
Las demás solicitudes continúan en tramite para reportar en próximo periodo.</t>
  </si>
  <si>
    <t>12/07/2023 No se generan observaciones respecto al análisis presentado en el seguimiento al indicador de gestión. Se deja la siguiente recomendación: se debe adelantar todas las acciones pertinentes para dar cumplimiento a la meta propuesta porque actualmente esta en 85%, 15 puntos por debajo.</t>
  </si>
  <si>
    <t>Para el mes de julio del 2023, el estado de las solicitudes de modificaciones contractuales radicadas se presenta de la siguiente manera: para un total de 28 solicitudes de modificaciones radicadas, se logró el tramite de 27 para un resultado de 96%. 
Las demás solicitudes continúan en tramite para reportar en próximo periodo.</t>
  </si>
  <si>
    <t>15/08/2023 No se generan observaciones respecto al análisis presentado en el seguimiento al indicador de gestión. Se deja la siguiente recomendación: se debe adelantar todas las acciones pertinentes para dar cumplimiento a la meta propuesta porque actualmente esta en 86%, 14 puntos por debajo.</t>
  </si>
  <si>
    <t>Para el mes de agosto del 2023, el estado de las solicitudes de modificaciones contractuales radicadas se presenta de la siguiente manera: para un total de 13 solicitudes de modificaciones radicadas, se logró el tramite de 18 para un resultado de 138%. 
Las demás solicitudes continúan en tramite para reportar en próximo periodo.</t>
  </si>
  <si>
    <t>08/09/2023 No se generan observaciones respecto al análisis presentado en el seguimiento al indicador de gestión. Se deja la siguiente recomendación: se debe adelantar todas las acciones pertinentes para dar cumplimiento a la meta propuesta porque actualmente esta en 89%, 11 puntos por debajo.</t>
  </si>
  <si>
    <t>Para el mes de septiembre del 2023, el estado de las solicitudes de modificaciones contractuales radicadas se presenta de la siguiente manera: para un total de 5 solicitudes de modificaciones radicadas, se logró el tramite de 9 para un resultado de 180%. 
Las demás solicitudes continúan en tramite para reportar en próximo periodo.</t>
  </si>
  <si>
    <t>11/10/2023 No se generan observaciones y/o recomendaciones respecto al análisis presentado en el seguimiento al indicador de gestión.</t>
  </si>
  <si>
    <t>Para el mes de octubre del 2023, el estado de las solicitudes de modificaciones contractuales radicadas se presenta de la siguiente manera: para un total de 49 solicitudes de modificaciones radicadas, se logró el tramite de 11 para un resultado de 22%. 
Las demás solicitudes continúan en tramite para reportar en próximo periodo.</t>
  </si>
  <si>
    <t>08/11/2023 No se generan observaciones respecto al análisis presentado en el seguimiento al indicador de gestión. Se deja la siguiente recomendación: debemos adelantar todas las acciones pertinentes para dar cumplimiento de la meta para el siguiente periodo.</t>
  </si>
  <si>
    <t xml:space="preserve">Para el mes de noviembre del 2023, el estado de las solicitudes de modificaciones contractuales radicadas se presenta de la siguiente manera: para un total de 226 solicitudes de modificaciones radicadas, se logró el tramite de 44 para un resultado de 19%. </t>
  </si>
  <si>
    <t>14/12/2023 No se generan observaciones respecto al análisis presentado en el seguimiento al indicador de gestión. Se deja la siguiente recomendación: debemos adelantar todas las acciones pertinentes para dar cumplimiento de la meta para el siguiente periodo, ya que el cumplimiento con respecto a la meta esta en rezago del 57%, 43 puntos por debajo.</t>
  </si>
  <si>
    <t xml:space="preserve">Para el mes de diciembre del 2023, el estado de las solicitudes de modificaciones contractuales radicadas se presenta de la siguiente manera:  63 solicitudes de modificaciones radicadas y 322 tramitadas para un resultado de 511%. </t>
  </si>
  <si>
    <t xml:space="preserve">11/01/2024 No se generan observaciones respecto al análisis presentado en el seguimiento al indicador de gestión. Se deja la siguiente recomendación: revisar la meta para la siguiente vigencia ya que cerro con sobrecumplimiento. </t>
  </si>
  <si>
    <t xml:space="preserve">La meta propuesta del indicador para la vigencia 2023 fue del 95%, sin embargo al finalizar el año alcanzó un porcentaje acumulado del 105% de ejecución, correspondiente al tramite de 627 solicitudes realizadas frente a 628 radicados, evidenciando que los resultados superaron las expectativas del proceso. 
En este sentido, teniendo en cuenta que el objetivo del indicador es establecer el porcentaje de solicitudes tramitadas en la Subdirección de Contratación de modificaciones contractuales de Ley 80 de 1993 y/o Decreto 092 de 2007 (diferentes a los contratos de prestación de servicios profesionales y/o de apoyo a la gestión), frente a las solicitudes de modificación radicadas se puede concluir que el seguimiento al indicador resultó efectivo, en la medida que permitió a la Subdirección de contratación hacer un seguimiento efectivo y generar alertas en los trimestres que no se logró el cumplimiento de la meta para la debida gestión y al finalizar de la vigencia cumplir y superar la meta.
Frente al trámite pendiente es importante mencionar que está en proceso de ajuste por parte del área, y se realizará al iniciar la vigencia 2024.
De igual manera, vale la pena resaltar que durante la vigencia se adelantó la documentación del Procedimiento Modificaciones contractuales PCD-GEC-018, con las directrices internas, lo que conllevó a organizar el proceso. </t>
  </si>
  <si>
    <t>GEC-003</t>
  </si>
  <si>
    <t xml:space="preserve">Solicitudes de procesos de contratación de prestación de servicios profesionales o apoyo a la gestión tramitadas. </t>
  </si>
  <si>
    <t xml:space="preserve">
Establecer el nivel de cumplimiento de la Subdirección de Contratación mediante la cuantificación de las solicitudes de contratación de prestación de servicios profesionales o apoyo a la gestión tramitadas versus las radicadas.
</t>
  </si>
  <si>
    <t>Radicación de los procesos contractuales formulados en el Plan Anual de Adquisiciones que cuenten con los lineamientos establecidos en el procedimiento Contratación de prestación de servicios profesionales y/o apoyo a la gestión  PCD-GEC-001</t>
  </si>
  <si>
    <t>(No. de solicitudes de  contratación de prestación de servicios profesionales o de apoyo a la gestión tramitadas / No. de solicitudes de contratación de prestación de servicios profesionales o de apoyo a la gestión radicados en la Subdirección de Contratación) * 100</t>
  </si>
  <si>
    <t>Base de datos de contratación de servicios profesionales o de apoyo a la gestión</t>
  </si>
  <si>
    <t>Se toma el número de las solicitudes de contratación de prestación de servicios profesionales o de apoyo a la gestión tramitadas por la Subdirección de Contratación en el mes y se divide en el numero de las solicitudes de contratación de prestación de servicios profesionales o de apoyo a la gestión  radicados por las dependencias en la Subdirección de Contratación en el mes. Por cien.
Nota1: Las solicitudes de contratación de prestación de servicios profesionales o apoyo a la gestión enmarca únicamente recurso humano.
Nota2: se define tramitado como las solicitudes de contratación que se envían a elaboración de memorando de cumplimiento de requisitos y ejecución 
Nota3: el resultado del indicador al final de la vigencia será acumulado.</t>
  </si>
  <si>
    <t xml:space="preserve">Base de datos de contratación prestación servicios profesionales o de apoyo a la gestión </t>
  </si>
  <si>
    <t xml:space="preserve">En el mes de ENERO se recibieron 2490 solicitudes de contratación y gracias al plan de contingencia que se adelanta, se logró la gestión y suscripción de 1056 contratos,  dando lugar al inicio de ejecución del mismo,  obteniendo un resultado para el indicador del 42%.
Las  solicitudes que cumplen con los requisitos establecidas y que no se tramitaron dentro del periodo de medición, se están gestionando para reportar en un siguiente periodo, las solicitudes que no cumplen con la totalidad de los requisitos son devueltos al área y cerrados por la Subdirección de Contratación. </t>
  </si>
  <si>
    <t>En el mes de FEBRERO se recibieron 3014 solicitudes de contratación y gracias al plan de contingencia que se adelanta, se logró la gestión y suscripción de 2506 contratos,  dando lugar al inicio de ejecución del mismo, obteniendo un resultado para el indicador del 83%.
Las  solicitudes que cumplen con los requisitos establecidas y que no se tramitaron dentro del periodo de medición, se están gestionando para reportar en un siguiente periodo, las solicitudes que no cumplen con la totalidad de los requisitos son devueltos al área y cerrados por la Subdirección de Contratación.</t>
  </si>
  <si>
    <t>En el mes de marzo se recibieron 1609 solicitudes de contratación y gracias al plan de contingencia que se adelanta, se logró la gestión y suscripción de 1966 en el periodo de medición,  dando lugar al inicio de ejecución del mismo, cerrando la brecha de contratación que se tenia en periodos anteriores.  obteniendo un resultado para el indicador del 122%, Las  solicitudes que no se tramitaron, se están gestionando para reportar en siguiente periodo</t>
  </si>
  <si>
    <t>13/04/2023 No se generan observaciones y/o recomendaciones respecto al análisis presentado en el seguimiento al indicador de gestión.</t>
  </si>
  <si>
    <t>En el mes de ABRIL  se recibieron 406 solicitudes de contratación y gracias al plan de contingencia que se adelanta, se logró la gestión y suscripción de 962 en el periodo de medición,  dando lugar al inicio de ejecución del mismo, cerrando la brecha de contratación que se tenia en periodos anteriores.  obteniendo un resultado para el indicador del 237%, Las  solicitudes que no se tramitaron, se están gestionando para reportar en siguiente periodo</t>
  </si>
  <si>
    <t>11/05/2023 No se generan observaciones y/o recomendaciones respecto al análisis presentado en el seguimiento al indicador de gestión.</t>
  </si>
  <si>
    <t>En el mes de mayo  se recibieron 795 solicitudes de contratación y gracias al plan de contingencia que se adelanta, se logró la gestión y suscripción de 843 en el periodo de medición,  dando lugar al inicio de ejecución del mismo, cerrando la brecha de contratación que se tenia en periodos anteriores.  Obteniendo un resultado para el indicador del 106%, Las  solicitudes que no se tramitaron, se están gestionando para reportar en siguiente periodo</t>
  </si>
  <si>
    <t>En el mes de junio se recibieron 447 solicitudes de contratación y gracias al plan de contingencia que se adelanta, se logró la gestión y suscripción de 826 en el periodo de medición,  dando lugar al inicio de ejecución del mismo, cerrando la brecha de contratación que se tenia en periodos anteriores.  obteniendo un resultado para el indicador del 185% Las  solicitudes que no se tramitaron, se están gestionando para reportar en siguiente periodo</t>
  </si>
  <si>
    <t>12/07/2023 No se generan observaciones respecto al análisis presentado en el seguimiento al indicador de gestión. Se deja la siguiente recomendación: revisar si la tendencia del indicador es la actual en los próximos reportes, si es así se recomienda revisar y actualizar la meta del indicador, ya que el cumplimiento con respecto a la meta esta en sobrecumplimiento del 116%, 16 puntos por encima.</t>
  </si>
  <si>
    <t>En el mes de junio se recibieron 20 solicitudes de contratación y gracias al plan de contingencia que se adelanta, se logró la gestión y suscripción de 60 en el periodo de medición,  dando lugar al inicio de ejecución del mismo, cerrando la brecha de contratación que se tenia en periodos anteriores.  obteniendo un resultado para el indicador del  300% Las  solicitudes que no se tramitaron, se están gestionando para reportar en siguiente periodo</t>
  </si>
  <si>
    <t>15/08/2023 No se generan observaciones respecto al análisis presentado en el seguimiento al indicador de gestión. Se deja la siguiente recomendación: revisar si la tendencia del indicador es la actual en los próximos reportes, si es así se recomienda revisar y actualizar la meta del indicador, ya que el cumplimiento con respecto a la meta esta en sobrecumplimiento del 117%, 17 puntos por encima.</t>
  </si>
  <si>
    <t>A pesar de el inicio de la Ley de garantías, en el mes de agosto se recibieron 156 solicitudes de contratación y gracias al plan de contingencia que se adelanta, se logró la gestión y suscripción de 117 en el periodo de medición, los cuales fueron priorizados y aprobados por el Comité de Contratación, obteniendo un resultado para el indicador del  75%.
Las  solicitudes que no se tramitaron deben ser analizadas por el Comité de Contratación, teniendo en cuenta el inicio de ley de garantías.</t>
  </si>
  <si>
    <t>08/09/2023 No se generan observaciones respecto al análisis presentado en el seguimiento al indicador de gestión. Se deja la siguiente recomendación: revisar si la tendencia del indicador es la actual en los próximos reportes, si es así se recomienda revisar y actualizar la meta del indicador, ya que el cumplimiento con respecto a la meta esta en sobrecumplimiento del 117%, 17 puntos por encima.</t>
  </si>
  <si>
    <t>A pesar de el inicio de la Ley de garantías, en el mes de SEPTIEMBRE se recibieron 18 solicitudes de contratación y gracias al plan de contingencia que se adelanta, se logró la gestión y suscripción de 75 en el periodo de medición, los cuales fueron priorizados y aprobados por el Comité de Contratación, obteniendo un resultado para el indicador del  417%.</t>
  </si>
  <si>
    <t>11/10/2023 No se generan observaciones respecto al análisis presentado en el seguimiento al indicador de gestión. Se deja la siguiente recomendación: debemos revisar si la tendencia del indicador es la actual para la próxima vigencia y la meta anual porque actualmente se encuentra en sobrecumplimiento en 17 puntos por encima.</t>
  </si>
  <si>
    <t>A pesar de el inicio de la Ley de garantías, en el mes de octubre se recibieron 66 solicitudes de contratación y gracias al plan de contingencia que se adelanta, se logró la gestión y suscripción de 91 en el periodo de medición, los cuales fueron priorizados y aprobados por el Comité de Contratación, obteniendo un resultado para el indicador del  138%.</t>
  </si>
  <si>
    <t>08/11/2023 No se generan observaciones y/o recomendaciones respecto al análisis presentado en el seguimiento al indicador de gestión.</t>
  </si>
  <si>
    <t>A pesar de el inicio de la Ley de garantías, en el mes de noviembre se recibieron 123 solicitudes de contratación y gracias al plan de contingencia que se adelanta, se logró la gestión y suscripción de 113 en el periodo de medición, los cuales fueron priorizados y aprobados por el Comité de Contratación, obteniendo un resultado para el indicador del  92%.</t>
  </si>
  <si>
    <t>14/12/2023 No se generan observaciones y/o recomendaciones respecto al análisis presentado en el seguimiento al indicador de gestión.</t>
  </si>
  <si>
    <t>En el mes de diciembre se recibieron 14 solicitudes de contratación y gracias al plan de contingencia que se adelanta, se logró la gestión y suscripción de 46 en el periodo de medición, obteniendo un resultado para el indicador del  329%.</t>
  </si>
  <si>
    <t>La meta propuesta del indicador para la vigencia 2023 fue del 80%, sin embargo al finalizar el año alcanzó un porcentaje acumulado del 118% de ejecución, sobre ejecutando la meta, mejorando los procesos de revisión, contratación y adjudicación, evidenciando que los resultados superaron las expectativas del proceso. 
En este sentido, teniendo en cuenta que el objetivo del indicador es 
establecer el nivel de cumplimiento de la Subdirección de Contratación mediante la cuantificación de las solicitudes de contratación de prestación de servicios profesionales o apoyo a la gestión tramitadas versus las radicadas. se puede concluir que el seguimiento al indicador resultó efectivo, en la medida que permitió a la Subdirección de contratación hacer un seguimiento efectivo y generar alertas en los meses que no se logró el cumplimiento de la meta para la debida gestión y al finalizar de la vigencia cumplir y superar la meta. Es importante tener en cuenta que hubo periodos de contingencia debido al inicio de la Ley de Garantías, sin embargo al finalizar la vigencia fue posible cumplir y sobre ejecutar la meta programada.</t>
  </si>
  <si>
    <t>GEC-004</t>
  </si>
  <si>
    <t>Solicitud de procesos de selección tramitados</t>
  </si>
  <si>
    <t>Establecer el porcentaje de solicitudes  de selección tramitadas por la Subdirección de Contratación frente a las solicitudes de selección radicadas.</t>
  </si>
  <si>
    <t>Radicación del trámite con el término y justificación enmarcada en los principios de la contratación estatal.</t>
  </si>
  <si>
    <t xml:space="preserve">(Número de procesos de selección tramitadas / Número total de solicitudes de contratación de selección  radicadas)*100.
</t>
  </si>
  <si>
    <t xml:space="preserve">Base de datos de seguimiento de procesos de selección. </t>
  </si>
  <si>
    <t>Se toma el numero de procesos de selección tramitadas y registrados en la matriz de seguimiento de procesos de selección en el periodo comprendido en cada trimestre de la vigencia. 
Posteriormente, se divide el valor anterior en el número de procesos de selección radicadas ante la Subdirección de Contratación en el periodo comprendido en cada trimestre de la vigencia. Por cien
Nota1: se define tramitadas como las solicitudes que suscribieron contratos con éxito / solicitudes rechazadas por la Subdirección de Contratación / solicitudes desistidas por el área o por el contratista. 
Nota2: el resultado del indicador al final de la vigencia será acumulado.</t>
  </si>
  <si>
    <t>Matriz de procesos de selección</t>
  </si>
  <si>
    <t>Para  el mes de enero fueron radicados por las áreas tres (3) procesos de selección, de los cuales dos (2) surtieron trámite de revisión de documentos previos de estructuración, otorgando avales para presentación de procesos ante el comité de contratación, y publicación en la plataforma SECOP II y uno (1) se encuentra en revisión del área de las observaciones realizadas por la Subdirección de Contratación.</t>
  </si>
  <si>
    <t xml:space="preserve">Durante el mes de febrero  a la Subdirección de Contratación, fueron radicados por las áreas técnicas, un total de 4 solicitudes de trámites de procesos de selección, de los cuales fueron tramitados en debida forma las 4 solicitudes, realizando la revisión de documentos previos de estructuración, otorgando avales para presentación de procesos ante el comité de contratación, de los cuales 2 surtieron trámite de publicación en la plataforma SECOP II y 2 se encuentran en revisión del área de las observaciones realizadas por la Subdirección de Contratación.
Para el caso del proceso de pendiente del mes de enero el mismo surtió publicación durante el mes de febrero. </t>
  </si>
  <si>
    <t>En el mes de marzo fueron radicados 7 procesos de selección, de los cuales han surtido  publicación  3 procesos en la plataforma SECOP II  y 4 se encuentran en revisión del área de las observaciones realizadas por la subdirección de contratación.
Durante el trimestre fueron radicados en la subdirección de contratación 14 procesos de selección de los cuales a corte 31 de marzo  se han tramitado 5 solicitudes, así:
- 1 proceso fue declarado desierto.
- 4 adjudicados.
Alcanzando un nivel de avance del 36%
Los demás documentos se encuentran en proceso, destacando que 10 han surtido publicación en Secop, así:
- 2 fueron publicados en el mes de enero.
-  5 fueron publicados en el mes de febrero-
-  3 publicados en el mes de marzo.</t>
  </si>
  <si>
    <t>Durante el mes de abril a la Subdirección de Contratación fueron radicados por las áreas técnicas, un total de 5 solicitudes de trámites de procesos de selección, de los cuales fueron tramitados en debida forma 2 solicitudes surtiendo trámite de publicación en la plataforma SECOP II y 3 se encuentran en revisión del área.
Para los procesos pendientes del mes de marzo, 2 surtieron trámite de publicación en SECOP II, 1 en revisión del área y 1 en selección de comisionista.</t>
  </si>
  <si>
    <t>Durante el mes de mayo a la Subdirección de Contratación fueron radicados por las áreas técnicas, un total de 7 solicitudes de trámites de procesos de selección, de los cuales fueron tramitados en debida forma 2 solicitudes surtiendo trámite de publicación en la plataforma SECOP II, 1 se encuentran e revisión del área, y 4 avanzan en la revisión y cumplimiento de documentos soporte para su publicación.</t>
  </si>
  <si>
    <t>14/06/2023 No se generan observaciones respecto al análisis presentado en el seguimiento al indicador de gestión. Se deja la siguiente recomendación: se debe adelantar todas las acciones pertinentes para dar cumplimiento a la meta propuesta.</t>
  </si>
  <si>
    <t xml:space="preserve">Durante el mes de junio a la Subdirección de Contratación fueron radicados por las áreas técnicas, un total de 6 solicitudes de trámites de procesos de selección, de los cuales fueron tramitados en debida forma 4 solicitudes surtiendo trámite de publicación en la plataforma SECOP II, 1 se encuentra en revisión del área, y 1 pendiente de radicación, una vez aprobado por el Comité de Contratación. Adicionalmente los 5 procesos pendientes del mes de mayo, surtieron trámite de publicación en SECOP II.
Durante el trimestre fueron radicados en la subdirección de contratación 18 procesos de selección de los cuales a corte de 30 de junio se han tramitado 10 solicitudes, así:
- 1 proceso fue declarado desierto.
- 9 procesos adjudicados.
(Quedando pendiente 8 procesos así: 7 procesos que surtieron trámite de publicación, y cuya adjudicación se dará en el mes de julio y 1 proceso que se encuentra en revisión del área para radicación y publicación). Adicionalmente,  los 9 procesos pendientes por adjudicación del primer trimestre, fueron adjudicados (Para un total de 19 tramitados)
Alcanzando un nivel de avance del 106%. </t>
  </si>
  <si>
    <t>12/07/2023 No se generan observaciones y/o recomendaciones respecto al análisis presentado en el seguimiento al indicador de gestión.</t>
  </si>
  <si>
    <t>Durante el mes de julio a la Subdirección de Contratación fueron radicados por las áreas técnicas, un total de 8 solicitudes de trámites de procesos de selección, de los cuales 3 fueron devueltos con observaciones a las áreas, 2 se encuentra en revisión del área, 2 en proceso de publicación en SECOP II y 1 pendiente de radicación una vez aprobado por el Comité de Contratación.
Para los procesos pendientes del mes de junio, 2 surtieron trámite de publicación en SECOP II.</t>
  </si>
  <si>
    <t>15/08/2023 No se generan observaciones y/o recomendaciones respecto al análisis presentado en el seguimiento al indicador de gestión.</t>
  </si>
  <si>
    <t>Durante el mes de agosto a la Subdirección de Contratación fueron radicados por las áreas técnicas, un total de 3 solicitudes de trámites de procesos de selección, los cuales se encuentran en revisión de documentos, toda vez que fueron radicados los últimos 7 días del mes.
Para los procesos pendientes del mes de julio, 1 proceso fue declarado desierto, 3 procesos fueron adjudicados, 2 procesos de Selección Abreviada por Bolsa Productos en proceso de contratación y 2 procesos devueltos al área con observaciones.</t>
  </si>
  <si>
    <t>08/09/2023 No se generan observaciones y/o recomendaciones respecto al análisis presentado en el seguimiento al indicador de gestión.</t>
  </si>
  <si>
    <t xml:space="preserve">Durante el mes de septiembre a la Subdirección de Contratación fueron radicados por las áreas técnicas, un total de 4 solicitudes de trámites de procesos de selección, de los cuales 2 se encuentran en elaboración de documentos para contratación y 2 se presentaron observaciones al área. Adicionalmente los 3 procesos pendientes del mes de agosto, 1 se encuentra en proceso de publicación para contratación y 2 se presentaron observaciones al área.
Durante el trimestre fueron radicados en la subdirección de contratación 16 procesos de selección de los cuales a corte de 30 de septiembre se han tramitado 8 solicitudes, así:
- 1 proceso fue declarado desierto.
- 7 procesos adjudicados.
(Quedando pendiente 8 procesos así: 3 procesos que surtieron trámite y cuya adjudicación se dará en el mes de octubre, y 5 procesos que se encuentra en revisión del área por observaciones). Adicionalmente, para los 8 procesos pendientes por adjudicación del segundo trimestre, 1 fue declarado desierto, 6 fueron adjudicados y 1 se encuentra en proceso de contratación (Para un total de 16 tramitados)
Alcanzando un nivel de avance del 100%. </t>
  </si>
  <si>
    <t>11/10/2023 No se generan observaciones respecto al análisis presentado en el seguimiento al indicador de gestión. Se deja la siguiente recomendación: debemos revisar si la tendencia del indicador es la actual para la próxima vigencia y la meta anual porque actualmente se encuentra en sobrecumplimiento en 4 puntos por encima.</t>
  </si>
  <si>
    <t>Durante el mes de octubre a la Subdirección de Contratación fueron radicados por las áreas técnicas, un total de 6 solicitudes de trámites de procesos de selección, de los cuales 1 fue adjudicado, 2 se encuentran en proceso de contratación en SECOP II, 1 se encuentra en elaboración de documentos para contratación, 1 en revisión de documentos y 1 fue devuelto al área con observaciones. Adicionalmente los 4 procesos pendientes del mes de septiembre, 2 fueron adjudicados y 2 se encuentran en proceso de contratación en SECOP II.</t>
  </si>
  <si>
    <t>Durante el mes de noviembre a la Subdirección de Contratación fueron radicado por las áreas técnicas 1 solicitud de trámite de proceso de selección, la cual fue revisada e iniciará proceso de contratación en SECOP II en el mes de diciembre. 
Adicionalmente los 3 procesos pendientes del mes de octubre, 2 fueron adjudicados y 1 se encuentra en proceso de contratación en SECOP II.</t>
  </si>
  <si>
    <t xml:space="preserve">Durante el mes de diciembre a la Subdirección de Contratación no se radicaron procesos por las áreas técnicas. El proceso pendiente del mes de noviembre, fue adjudicado.
Durante el trimestre fueron radicados en la subdirección de contratación 7 procesos de selección de los cuales a corte de 31 de diciembre se tramitaron las 7 solicitudes.
Adicionalmente, para los 8 procesos pendientes por adjudicación del tercer trimestre, 1 fue rechazada por la Subdirección de contratación y devuelto al área y 7 fueron adjudicados. (Para un total de 15 tramitados)
Alcanzando un nivel de avance del trimestre del  214%. </t>
  </si>
  <si>
    <t xml:space="preserve">La meta propuesta del indicador para la vigencia 2023 fue del 80%, sin embargo al finalizar el año alcanzó un porcentaje acumulado del 125% de ejecución, sobre ejecutando la meta, mejorando los procesos de revisión, contratación y adjudicación evidenciando que los resultados superaron las expectativas del proceso. 
En este sentido, teniendo en cuenta que el objetivo del indicador es 
establecer el porcentaje de solicitudes  de selección tramitadas por la Subdirección de Contratación frente a las solicitudes de selección radicadas, se puede concluir que el seguimiento al indicador resultó efectivo, en la medida que permitió a la Subdirección de contratación hacer un seguimiento efectivo y generar alertas en los trimestres que no se logró el cumplimiento de la meta para la debida gestión y al finalizar de la vigencia cumplir y superar la meta con el tramite de las 55 solicitudes radicadas. </t>
  </si>
  <si>
    <t>GEC-006</t>
  </si>
  <si>
    <t>Solicitudes de procesos de contratación directa reguladas en la Ley 80 tramitadas</t>
  </si>
  <si>
    <t>Establecer el porcentaje de solicitudes tramitadas de nuevas contrataciones que requiera la entidad correspondientes a causales de contratación directa de la Ley 80 de 1993 exceptuando los descritos en el literal H del numeral 4 del articulo segundo de la Ley 1150 de 2007 - contratos de prestación de servicios profesionales y/o de apoyo a la gestión...) frente a las solicitudes radicadas por las áreas.</t>
  </si>
  <si>
    <t>(No. Solicitudes de procesos de contratación directa  tramitadas  / No. total de solicitudes de contratación directa radicadas) * 100</t>
  </si>
  <si>
    <t>Base de datos de seguimiento de nuevas contrataciones diferentes a contratos de prestación de servicios profesionales y/o de apoyo a la gestión</t>
  </si>
  <si>
    <t>Se toma el numero de solicitudes de nuevas contrataciones (exceptuando los descritos en el literal H del numeral 4 del articulo segundo de la Ley 1150 de 2007 - contratos de prestación de servicios profesionales y/o de apoyo a la gestión...) tramitadas por la Subdirección de Contratación en el periodo comprendido por cada trimestre de la vigencia
Posteriormente, se divide el valor anterior en el número de solicitudes de contratación directa radicadas en el periodo comprendido por cada trimestre de la vigencia. 
Nota1: se define tramitadas como las solicitudes que suscribieron contratos con éxito / solicitudes rechazadas por la Subdirección de Contratación / solicitudes desistidas por el área o por el contratista.
Nota2: el resultado del indicador acumulado será la sumatoria de cada trimestre.</t>
  </si>
  <si>
    <t>Base de datos con el registro de seguimiento a las nuevas contrataciones que requiera la entidad correspondientes a causales de contratación directa de la Ley 80 de 1993.</t>
  </si>
  <si>
    <t>Para el mes de enero 2023 desde la Subdirección de Contratación se inició el trámite de las  solicitudes de nuevas contrataciones que requiera la entidad correspondientes a causales de contratación directa de la Ley 80 de 1993 exceptuando los descritos en el literal H del numeral 4 del articulo segundo de la Ley 1150. Lo anterior en el marco del procedimiento PCD-GEC-003  Contratación directa. La Subdirección realiza el control de legalidad al proceso contractual y se encuentra en trámite.</t>
  </si>
  <si>
    <t>Para el mes de febrero desde la Subdirección de Contratación se continua con el trámite  de las  solicitudes de nuevas contrataciones que requiera la entidad correspondientes a causales de contratación directa de la Ley 80 de 1993 exceptuando los descritos en el literal H del numeral 4 del articulo segundo de la Ley 1150. Lo anterior en el marco del procedimiento PCD-GEC-003  Contratación directa. La Subdirección realiza el control de legalidad al proceso contractual y se encuentra en trámite.</t>
  </si>
  <si>
    <t>Para el trimestre comprendido entre los meses de Enero, Febrero y Marzo del 2023, el estado de las solicitudes de nuevas contrataciones radicadas, se presenta de la siguiente manera: para un total de 105 solicitudes de contratación nueva radicadas, se logró la legalización de 100 para un resultado de 95%.</t>
  </si>
  <si>
    <t>Para el mes de abril de 2023 desde la Subdirección de Contratación se continua con el trámite  de las  solicitudes de nuevas contrataciones que requiera la entidad correspondientes a causales de contratación directa de la Ley 80 de 1993 exceptuando los descritos en el literal H del numeral 4 del articulo segundo de la Ley 1150. Lo anterior en el marco del procedimiento PCD-GEC-003  Contratación directa. La Subdirección realiza el control de legalidad al proceso contractual y se encuentra en trámite.</t>
  </si>
  <si>
    <t>Para el mes de mayo de 2023 desde la Subdirección de Contratación se continua con el trámite  de las  solicitudes de nuevas contrataciones que requiera la entidad correspondientes a causales de contratación directa de la Ley 80 de 1993 exceptuando los descritos en el literal H del numeral 4 del articulo segundo de la Ley 1150. Lo anterior en el marco del procedimiento PCD-GEC-003  Contratación directa. La Subdirección realiza el control de legalidad al proceso contractual y se encuentra en trámite.</t>
  </si>
  <si>
    <t>Para el trimestre comprendido entre los meses de Abril, Mayo y Junio del 2023, el estado de las solicitudes de nuevas contrataciones radicadas, se presenta de la siguiente manera: para un total de 39 solicitudes de contratación nueva radicadas, se logró la legalización de 39 para un resultado de 100%.</t>
  </si>
  <si>
    <t>12/07/2023 No se generan observaciones respecto al análisis presentado en el seguimiento al indicador de gestión. Se deja la siguiente recomendación: revisar si la tendencia del indicador es la actual en los próximos reportes, si es así se recomienda revisar y actualizar la meta del indicador, ya que el cumplimiento con respecto a la meta esta en sobrecumplimiento del 107%, 7 puntos por encima.</t>
  </si>
  <si>
    <t>Para el mes de julio de 2023 desde la Subdirección de Contratación se continua con el trámite  de las  solicitudes de nuevas contrataciones que requiera la entidad correspondientes a causales de contratación directa de la Ley 80 de 1993 exceptuando los descritos en el literal H del numeral 4 del articulo segundo de la Ley 1150. Lo anterior en el marco del procedimiento PCD-GEC-003  Contratación directa. La Subdirección realiza el control de legalidad al proceso contractual y se encuentra en trámite.</t>
  </si>
  <si>
    <t>15/08/2023 No se generan observaciones respecto al análisis presentado en el seguimiento al indicador de gestión. Se deja la siguiente recomendación: revisar si la tendencia del indicador es la actual en los próximos reportes, si es así se recomienda revisar y actualizar la meta del indicador, ya que el cumplimiento con respecto a la meta esta en sobrecumplimiento del 107%, 7 puntos por encima.</t>
  </si>
  <si>
    <t>Para el mes de agosto de 2023 desde la Subdirección de Contratación se continua con el trámite  de las  solicitudes de nuevas contrataciones que requiera la entidad correspondientes a causales de contratación directa de la Ley 80 de 1993 exceptuando los descritos en el literal H del numeral 4 del articulo segundo de la Ley 1150. Lo anterior en el marco del procedimiento PCD-GEC-003  Contratación directa. La Subdirección realiza el control de legalidad al proceso contractual y se encuentra en trámite.</t>
  </si>
  <si>
    <t>08/09/2023 No se generan observaciones respecto al análisis presentado en el seguimiento al indicador de gestión. Se deja la siguiente recomendación: revisar si la tendencia del indicador es la actual en los próximos reportes, si es así se recomienda revisar y actualizar la meta del indicador, ya que el cumplimiento con respecto a la meta esta en sobrecumplimiento del 107%, 7 puntos por encima.</t>
  </si>
  <si>
    <t>Para el trimestre comprendido entre los meses de Julio, Agosto y Septiembre del 2023, el estado de las solicitudes de nuevas contrataciones radicadas, se presenta de la siguiente manera: para un total de 7 solicitudes de contratación nueva radicadas, se logró la legalización de 6 para un resultado de 86%.</t>
  </si>
  <si>
    <t>11/10/2023 No se generan observaciones respecto al análisis presentado en el seguimiento al indicador de gestión. Se deja la siguiente recomendación: debemos revisar la meta anual porque actualmente se encuentra en sobrecumplimiento en 7 puntos por encima.</t>
  </si>
  <si>
    <t>Para el mes de octubre de 2023 desde la Subdirección de Contratación se continua con el trámite  de las  solicitudes de nuevas contrataciones que requiera la entidad correspondientes a causales de contratación directa de la Ley 80 de 1993 exceptuando los descritos en el literal H del numeral 4 del articulo segundo de la Ley 1150. Lo anterior en el marco del procedimiento PCD-GEC-003  Contratación directa. La Subdirección realiza el control de legalidad al proceso contractual y se encuentra en trámite.</t>
  </si>
  <si>
    <t>Para el mes de noviembre de 2023 desde la Subdirección de Contratación se continua con el trámite  de las  solicitudes de nuevas contrataciones que requiera la entidad correspondientes a causales de contratación directa de la Ley 80 de 1993 exceptuando los descritos en el literal H del numeral 4 del articulo segundo de la Ley 1150. Lo anterior en el marco del procedimiento PCD-GEC-003  Contratación directa. La Subdirección realiza el control de legalidad al proceso contractual y se encuentra en trámite.</t>
  </si>
  <si>
    <t>Para el trimestre comprendido entre los meses de octubre, noviembre y diciembre del 2023, el estado de las solicitudes de nuevas contrataciones directa de la Ley 80 de 1993 exceptuando los descritos en el literal H del numeral 4 del articulo segundo de la Ley 1150, se presenta de la siguiente manera: 
Para un total de 8 solicitudes de contratación nueva radicadas, se logró la legalización de 11 para un resultado de 163%.</t>
  </si>
  <si>
    <t>La meta propuesta del indicador para la vigencia 2023 fue del 90%, sin embargo al finalizar el año alcanzó un porcentaje acumulado del 110%, representado en 158 solicitudes tramitadas de 159 radicadas,   evidenciando que los resultados superaron las expectativas del proceso
En este sentido, teniendo en cuenta que el objetivo del indicador es 
establecer el porcentaje de solicitudes tramitadas de nuevas contrataciones que requiera la entidad correspondientes a causales de contratación directa de la Ley 80 de 1993 exceptuando los descritos en el literal H del numeral 4 del articulo segundo de la Ley 1150 de 2007 - contratos de prestación de servicios profesionales y/o de apoyo a la gestión...) frente a las solicitudes radicadas por las áreas, se puede concluir que el seguimiento al indicador resultó efectivo, en la medida que permitió a la Subdirección de contratación hacer un seguimiento efectivo y generar alertas en los trimestres que no se logró el cumplimiento de la meta para la debida gestión y al finalizar de la vigencia cumplir y superar la meta.
Frente al trámite pendiente es importante mencionar está proceso de ajustes del área y se tramitará al iniciar la vigencia 2024.</t>
  </si>
  <si>
    <t>GEC-007</t>
  </si>
  <si>
    <t>Solicitudes de convenios regulados por el Decreto 092 2017 tramitadas.</t>
  </si>
  <si>
    <t>Establecer el porcentaje de convenios regulados por el Decreto  092 de 2017 tramitadas, frente a las solicitudes radicadas por las áreas.</t>
  </si>
  <si>
    <t>(No. de procesos de contratos o convenios nuevos tramitadas  / No. total de solicitudes radicadas) * 100</t>
  </si>
  <si>
    <t>Base de datos con el registro de seguimiento a los convenios de asociación celebrados de manera directa o a través de un proceso competitivo conforme lo establece el Decreto  092 de 2017</t>
  </si>
  <si>
    <t>Se toma el numero de solicitudes de   convenios regulados por el Decreto 092 2017 tramitadas por la subdirección de contratación
Posteriormente, se divide el valor anterior en el número de solicitudes de convenios requeridos por las dependencias mediante radicado a la  Subdirección de Contratación en el periodo comprendido por cada trimestre de la vigencia. 
Nota1: se define tramitadas como las solicitudes en las que se suscribieron convenios con éxito / solicitudes con procesos de selección desiertas/ rechazadas por la Subdirección de Contratación.
Nota2: el resultado del indicador acumulado será la sumatoria de trimestre.</t>
  </si>
  <si>
    <t xml:space="preserve">Para el mes de enero 2023, desde la Subdirección de Contratación, se inicia la recepción de solicitudes  para el trámite de convenios regulados por el Decreto  092 de 2017 radicadas por las áreas de la SDIS. </t>
  </si>
  <si>
    <t xml:space="preserve">Para el mes de febrero 2023, desde la Subdirección de Contratación, se continua con la recepción de solicitudes  para el trámite de convenios regulados por el Decreto  092 de 2017 radicadas por las áreas de la SDIS. </t>
  </si>
  <si>
    <t>Para el trimestre comprendido entre los meses de Enero, Febrero y Marzo del 2023, el estado de las solicitudes para el trámite de convenios regulados por el Decreto 092 de 2017 radicadas, se presenta de la siguiente manera: para un total de 05 solicitudes de procesos competitivos radicados, se logró la legalización de 1 para un resultado de 20%.</t>
  </si>
  <si>
    <t xml:space="preserve">Para el mes de abril de  2023, desde la Subdirección de Contratación, se continua con la recepción de solicitudes  para el trámite de convenios regulados por el Decreto  092 de 2017 radicadas por las áreas de la SDIS. </t>
  </si>
  <si>
    <t xml:space="preserve">Para el mes de mayo  de  2023, desde la Subdirección de Contratación, se continua con la recepción de solicitudes  para el trámite de convenios regulados por el Decreto  092 de 2017 radicadas por las áreas de la SDIS. </t>
  </si>
  <si>
    <t xml:space="preserve">Para el trimestre comprendido entre los meses de Abril, Mayo y Junio del 2023, el estado de las solicitudes para el trámite de convenios regulados por el Decreto 092 de 2017 radicadas, </t>
  </si>
  <si>
    <t>12/07/2023 No se generan observaciones respecto al análisis presentado en el seguimiento al indicador de gestión. Se deja la siguiente recomendación: revisar si la tendencia del indicador es la actual en los próximos reportes, si es así se recomienda revisar y actualizar la meta del indicador, ya que el cumplimiento con respecto a la meta esta en sobrecumplimiento del 109%, 9 puntos por encima.</t>
  </si>
  <si>
    <t xml:space="preserve">Para el mes de julio  de  2023, desde la Subdirección de Contratación, se continua con la recepción de solicitudes  para el trámite de convenios regulados por el Decreto  092 de 2017 radicadas por las áreas de la SDIS. </t>
  </si>
  <si>
    <t>15/08/2023 No se generan observaciones respecto al análisis presentado en el seguimiento al indicador de gestión. Se deja la siguiente recomendación: revisar si la tendencia del indicador es la actual en los próximos reportes, si es así se recomienda revisar y actualizar la meta del indicador, ya que el cumplimiento con respecto a la meta esta en sobrecumplimiento del 109%, 9 puntos por encima.</t>
  </si>
  <si>
    <t xml:space="preserve">Para el mes de agosto  de  2023, desde la Subdirección de Contratación, se continua con la recepción de solicitudes  para el trámite de convenios regulados por el Decreto  092 de 2017 radicadas por las áreas de la SDIS. </t>
  </si>
  <si>
    <t>08/09/2023 No se generan observaciones respecto al análisis presentado en el seguimiento al indicador de gestión. Se deja la siguiente recomendación: revisar si la tendencia del indicador es la actual en los próximos reportes, si es así se recomienda revisar y actualizar la meta del indicador, ya que el cumplimiento con respecto a la meta esta en sobrecumplimiento del 109%, 9 puntos por encima.</t>
  </si>
  <si>
    <t>Para el trimestre comprendido entre los meses de Julio, Agosto y Septiembre del 2023, el estado de las solicitudes para el trámite de convenios regulados por el Decreto 092 de 2017 radicadas, se presenta de la siguiente manera: para un total de 3 solicitudes de procesos competitivos radicados, se logró la legalización de 2 para un resultado de 67%.</t>
  </si>
  <si>
    <t xml:space="preserve">Para el mes de octubre  de  2023, desde la Subdirección de Contratación, se continua con la recepción de solicitudes  para el trámite de convenios regulados por el Decreto  092 de 2017 radicadas por las áreas de la SDIS. </t>
  </si>
  <si>
    <t xml:space="preserve">Para el mes de noviembre  de  2023, desde la Subdirección de Contratación, se continua con la recepción de solicitudes  para el trámite de convenios regulados por el Decreto  092 de 2017 radicadas por las áreas de la SDIS. </t>
  </si>
  <si>
    <t>Para el trimestre comprendido entre los meses de octubre, noviembre y diciembre del 2023, el estado de las solicitudes para el trámite de convenios regulados por el Decreto 092 de 2017 radicadas, se presenta de la siguiente manera: para un total de 0 solicitudes de procesos competitivos radicados, se logró la legalización de 2 solicitudes radicadas en periodos anteriores.</t>
  </si>
  <si>
    <t xml:space="preserve">La meta propuesta del indicador para la vigencia 2023 fue del 80%, sin embargo al finalizar el año alcanzó un porcentaje acumulado del 125%, representado en 11 solicitudes para el trámite de convenios regulados por el Decreto 092 de 2017 radicadas y tramitadas evidenciando que los resultados superaron las expectativas del proceso.
En este sentido, teniendo en cuenta que el objetivo del indicador es establecer el porcentaje de convenios regulados por el Decreto  092 de 2017 tramitadas, frente a las solicitudes radicadas por las áreas se puede concluir que el seguimiento al indicador resultó efectivo, en la medida que permitió a la Subdirección de contratación hacer un seguimiento efectivo y generar alertas en los trimestres que no se logró el cumplimiento de la meta para la debida gestión y al finalizar de la vigencia cumplir y superar la meta. De igual manera, vale la pena resaltar que durante la vigencia se adelantó la documentación del procedimiento Contratación con entidades privadas sin ánimo lucro y de reconocida idoneidad   PCD-GEC-010, con las directrices internas, lo que conllevó a organizar el proceso. </t>
  </si>
  <si>
    <t>GIF-7565-001</t>
  </si>
  <si>
    <t>Construcción y reforzamiento y/o restitución de equipamientos</t>
  </si>
  <si>
    <t>Determinar el número de obras construidas, reforzadas y/o restituidas en relación con los predios administrados por la Secretaría Distrital de Integración Social, para garantizar la prestación de los servicios sociales.</t>
  </si>
  <si>
    <t>Gestión predial, asignación de recursos, desarrollo de estudios y diseños completos, obtención de Licencias de construcción, Gestión precontractual (Contratos adjudicados y legalizados), cumplimiento de protocolos de bioseguridad en respuesta a situaciones de emergencia social y sanitaria, así como el seguimiento adecuado.</t>
  </si>
  <si>
    <t>(No. de proyectos construidos, reforzados y/o restituidos/ No. de proyectos programados para construir, reforzar y/o restituir) *100</t>
  </si>
  <si>
    <t>Plan de acción proyecto estratégico 7565 - Subdirección de Plantas Físicas.</t>
  </si>
  <si>
    <t>El indicador se mide con respecto a los proyectos de obra nueva, reforzamiento y/o restitución terminados, de la programación anual de la meta.
La magnitud programada para la vigencia 2023, será de 2 proyectos de reforzamiento estructural y/o restitución.</t>
  </si>
  <si>
    <t>Informes de interventoría o supervisión o acta de terminación.</t>
  </si>
  <si>
    <t xml:space="preserve">Durante la vigencia se proyecta la terminación de 2 proyectos de obra,  en modalidad de reforzamiento estructural, al cierre del mes de enero presenta el siguiente avance:
CDC MARÍA GORETTI:
ENERO2023: Según el informe semanal No. 53 del 28 de enero de 2023, entregado por la interventoría, el proyecto presenta un avance físico programado del 21,532% y un avance físico ejecutado del 13,56%, se evidencia un adelanto del 3,83%. 
Se adelantan actividades de excavación mecánica nivel sótano, armado de refuerzo y vaciado de concreto para vigas y dados de cimentación. 
CENTRO DÍA CAMPO VERDE                                                                                                                                                                                                                                                                                                                                               
ENERO: Programado 63.51%
Ejecutado 58.96%
Atraso 4.55% </t>
  </si>
  <si>
    <t>09/03/2023 No se generan observaciones respecto al análisis reportado para el seguimiento del indicador.</t>
  </si>
  <si>
    <t>Durante la vigencia se proyecta la terminación de 2 proyectos de obra en modalidad de reforzamiento estructural, al cierre del mes de febrero presenta el siguiente avance:
MARIA GORETTI
FEBRERO 2023: Según el informe semanal No. 57 del 25 de febrero de 2023, entregado por la interventoría, el proyecto presenta un avance físico programado del 24,43% y un avance físico ejecutado del 28,34%, se evidencia un adelanto del 3,91%. 
Se finalizan actividades de excavación mecánica nivel sótano, armado de refuerzo y fundida concreto de torta inferior placa de cimentación entre ejes (3´-5)(D´-F), armado y fundida de concreto placa piso 1 y armado de y entarimado para placa piso 2.   
CAMPO VERDE
FEBRERO 2023: Con base en el informe semanal No. 48 con corte al 26 de febrero de 2023, el proyecto presenta un avance: AVANCE PROGRAMADO: 82,37%​ - AVANCE EJECUTADO: 63,92% - ATRASO: 18,45%. DESCRPCIÓN DEL PROCESO CONSTRUCTIVO A LA FECHA: MAMPOSTERIA: Se continua con actividad de mampostería en el primer piso en la parte interna y fachadas, y se adelantan actividades de reubicación de mampostería al segundo piso. ESTRUCTURA METALICA: Se continua con los anclajes de estructura de cubierta. PAÑETES: Se continua con pañetes de muros en primer piso. ENCHAPES: Se continua con instalación de enchapes en primer piso. INSTALACIONES HIDROSANITARIAS: Se adelanta actividad de tendido de tubería hidráulica descolgada en primer piso. TANQUE: Se adelanta la excavación para el tanque. CUBIERTA: Se inicia con la instalación de la teja.</t>
  </si>
  <si>
    <t xml:space="preserve">Durante la vigencia se proyecta la terminación de 2 proyectos de obra en modalidad de reforzamiento estructural, al cierre del mes de febrero presenta el siguiente avance:
MARIA GORETTI
Según el informe semanal No. 62 con corte al 31 de marzo de 2023, entregado por la interventoría, el proyecto presenta un avance físico programado del 28,78% y un avance físico ejecutado del 33,23%, se evidencia un adelanto del 4,45%.
CAMPO VERDE:
De acuerdo con el informe semanal Numero 52. Se evidencia un avance notorio en la ejecución, se reporta un atraso del 16,49 %, por lo que se ha solicitado el incremento de operarios, trabajos en horario extendido y fines de semana. La coordinación de actividades debe ser más sistemática para no generar cruces y ser más eficiente. El avance de la semana estuvo por encima del 7 %, lo que muestra un mayor rendimiento y avance en la ejecución del contratista. También por darse avance en el suministro y contratación de los equipos especiales, luego de la verificación de la interventoría sobre los soportes de adquisición y pagos parciales. Sin embargo, es insuficiente. </t>
  </si>
  <si>
    <t>Durante la vigencia se proyecta la terminación de 2 proyectos de obra en modalidad de reforzamiento estructural, al cierre del mes de abril presenta el siguiente avance:
MARIA GORETTI
ABRIL 2023: Según el informe semanal No. 66 con corte al 30 de abril de 2023, entregado por la interventoría, el proyecto presenta un avance físico programado del 33,40% y un avance físico ejecutado del 36,63%, se evidencia un adelanto del 3,24%. 
CAMPO VERDE:
Según el informe semanal No. 57 con corte al 30 de abril de 2023, entregado por la interventoría, el proyecto presenta un avance físico programado del 94,73% y un avance físico ejecutado del 82,04%.</t>
  </si>
  <si>
    <t>Durante la vigencia se proyecta la terminación de 2 proyectos de obra en modalidad de reforzamiento estructural y con al cierre al mes de mayo se evidencia el siguiente avance:
MARIA GORETTI
MAYO 2023: Según el informe semanal No. 70 con corte al 28 de mayo de 2023, entregado por la interventoría, el proyecto presenta un avance físico programado del 37,66% y un avance físico ejecutado del 41,49%, se evidencia un adelanto del 3,83%. 
CAMPO VERDE:
Se cumplió el plazo contractual terminando la obra el 26 de mayo de 2023, se allega acta de “Verificación de pendientes espacio por espacio” la cual se adjunta en la carpeta asociada a la respectiva meta.
Para los fines pertinentes, se adjuntan evidencias en la carpeta SharePoint del proyecto de inversión.</t>
  </si>
  <si>
    <t>Durante la vigencia se proyecta la terminación de 2 proyectos de obra en modalidad de reforzamiento estructural y con al cierre al mes de junio se evidencia el siguiente avance:
MARIA GORETTI
JUNIO 2023: Según el informe semanal No. 74 con corte al 24 de junio de 2023, entregado por la interventoría, el proyecto presenta un avance físico programado del 44,88% y un avance físico ejecutado del 43,63%.
CAMPO VERDE:
Se cumplió el plazo contractual terminando la obra el 26 de mayo de 2023, se allega acta de ACTA DE ENTREGA CAMPO VERDE AL AREA OPERATIVA Y ACTA_RECIBO_FINAL_CONTRATO_OBRA MODIFICADO V3 D 1 la cual se adjunta en la carpeta asociada a la respectiva meta.
Para los fines pertinentes, se adjuntan evidencias en la carpeta SharePoint del proyecto de inversión.</t>
  </si>
  <si>
    <t>Durante la vigencia se proyecta la terminación de 2 proyectos de obra en modalidad de reforzamiento estructural y con al cierre al mes de junio se evidencia el siguiente avance:
MARIA GORETTI
JULIO 2023: Según el informe semanal No. 79 con corte al 29 de julio de 2023, entregado por la interventoría, el proyecto presenta un avance físico programado del 60,33% y un avance físico ejecutado del 49,42%, se evidencia un atraso del 10,91%. 
CAMPO VERDE:
Se cumplió el plazo contractual terminando la obra el 26 de mayo de 2023, se allega acta de ACTA DE ENTREGA CAMPO VERDE AL AREA OPERATIVA Y ACTA_RECIBO_FINAL_CONTRATO_OBRA MODIFICADO V3 D 1 la cual se adjunta en la carpeta asociada a la respectiva meta.
Para los fines pertinentes, se adjuntan evidencias en la carpeta SharePoint del proyecto de inversión.</t>
  </si>
  <si>
    <t xml:space="preserve">Durante la vigencia se proyecta la terminación de 2 proyectos de obra en modalidad de reforzamiento estructural y con al cierre al mes de agosto se evidencia el siguiente avance: 
MARIA GORETTI 
AGOSTO 2023: Con base en el informe semanal No. 83 con corte al 27 de agosto de 2023, entregado por la interventoría, el proyecto presenta un avance físico programado del 74,80% y un avance físico ejecutado del 53,78%, se evidencia un atraso del 21,02%. 
 CAMPO VERDE: 
Se cumplió el plazo contractual terminando la obra el 26 de mayo de 2023, se allega acta de ACTA DE ENTREGA CAMPO VERDE AL AREA OPERATIVA Y ACTA_RECIBO_FINAL_CONTRATO_OBRA MODIFICADO V3 D 1 la cual se adjunta en la carpeta asociada a la respectiva meta. 
 Para los fines pertinentes, se adjuntan evidencias en la carpeta SharePoint del proyecto de inversión. </t>
  </si>
  <si>
    <t>11/09/2023 No se generan observaciones respecto al análisis reportado para el seguimiento del indicador.</t>
  </si>
  <si>
    <t xml:space="preserve">Durante la vigencia se proyecta la terminación de 2 proyectos de obra en modalidad de reforzamiento estructural y con al cierre al mes de septiembre se evidencia el siguiente avance: 
MARIA GORETTI 
SEPTIEMBRE 2023: Con base en el informe semanal No. 88 con corte al 30 de septiembre de 2023, entregado por la interventoría, el proyecto presenta un avance físico programado del 90,27% y un avance físico ejecutado del 59,69%, se evidencia un atraso del 30,59%. Se adelanta PROCESO SANCIONATORIO A CONSORCIO LOS ANDES en ocasión al atraso evidenciado en los diferentes informes semanales presentados por la interventoría. SE REALIZA AUDIENCIA DE PROCESO SANCIONATORIO A CONSORCIO LOS ANDES- CONTRATO DE OBRA 10756 DE 2021.
CAMPO VERDE: Se cumplió el plazo contractual terminando la obra el 26 de mayo de 2023, se allega acta de ACTA DE ENTREGA CAMPO VERDE AL AREA OPERATIVA Y ACTA_RECIBO_FINAL_CONTRATO_OBRA MODIFICADO V3 D 1 la cual se adjunta en la carpeta asociada a la respectiva meta. 
Para los fines pertinentes, se adjuntan evidencias en la carpeta SharePoint del proyecto de inversión. </t>
  </si>
  <si>
    <t>03/10/2023 Se recomienda indicar en que afecta el atraso del primer proyecto, ya que en cada periodo es mas relevante, así mismo, indicar como se proyecta contrarrestarlo para que no afecte lo programado.
12/10/2023 No se generan observaciones respecto al análisis reportado para el seguimiento del indicador.</t>
  </si>
  <si>
    <t xml:space="preserve">Durante la vigencia se proyecta la terminación de 2 proyectos de obra en modalidad de reforzamiento estructural y con al cierre al mes de septiembre se evidencia el siguiente avance: 
MARIA GORETTI 
OCTUBRE 2023: Con base en el informe semanal No. 88 con corte al 28 de octubre de 2023, entregado por la interventoría, el proyecto presenta un avance físico programado del 99,68% y un avance físico ejecutado del 62,60%, se evidencia un atraso del 30,59%. Se adelanta PROCESO SANCIONATORIO A CONSORCIO LOS ANDES en ocasión al atraso evidenciado en los diferentes informes semanales presentados por la interventoría. SE REALIZA AUDIENCIA DE PROCESO SANCIONATORIO A CONSORCIO LOS ANDES- CONTRATO DE OBRA 10756 DE 2021.
CAMPO VERDE: Se cumplió el plazo contractual terminando la obra el 26 de mayo de 2023, se allega acta de ACTA DE ENTREGA CAMPO VERDE AL AREA OPERATIVA Y ACTA_RECIBO_FINAL_CONTRATO_OBRA MODIFICADO V3 D 1 la cual se adjunta en la carpeta asociada a la respectiva meta. 
Para los fines pertinentes, se adjuntan evidencias en la carpeta SharePoint del proyecto de inversión. </t>
  </si>
  <si>
    <t xml:space="preserve">Durante la vigencia se proyecta la terminación de 2 proyectos de obra en modalidad de reforzamiento estructural y con al cierre al mes de septiembre se evidencia el siguiente avance: 
MARIA GORETTI 
NOVIEMBRE 2023: Con base en el informe semanal No. 96 con corte al 25 de noviembre de 2023, entregado por la interventoría, el proyecto presenta un avance físico programado del 56,06% y un avance físico ejecutado del 62,61%, se evidencia un adelanto del 6,54%. Se adelanta PROCESO SANCIONATORIO A CONSORCIO LOS ANDES en ocasión al atraso evidenciado en los diferentes informes semanales presentados por la interventoría. SE REALIZA AUDIENCIA DE PROCESO SANCIONATORIO A CONSORCIO LOS ANDES- CONTRATO DE OBRA 10756 DE 2021.
CAMPO VERDE: Se cumplió el plazo contractual terminando la obra el 26 de mayo de 2023, se allega acta de ACTA DE ENTREGA CAMPO VERDE AL AREA OPERATIVA Y ACTA_RECIBO_FINAL_CONTRATO_OBRA MODIFICADO V3 D 1 la cual se adjunta en la carpeta asociada a la respectiva meta. 
Para los fines pertinentes, se adjuntan evidencias en la carpeta SharePoint del proyecto de inversión. </t>
  </si>
  <si>
    <t>05/12/2023 No se generan observaciones respecto al análisis reportado para el seguimiento del indicador.</t>
  </si>
  <si>
    <t>Durante la vigencia se proyectó la terminación de 2 proyectos de obra en modalidad de reforzamiento estructural y con al cierre al mes de diciembre se evidencia el siguiente avance: 
MARIA GORETTI 
DICIEMBRE 2023: Con base en el informe semanal No. 100 con corte al 25 de diciembre de 2023, entregado por la interventoría, el proyecto presenta un avance físico programado del 66,31% y un avance físico ejecutado del 67,24% se evidencia un adelanto del 0,93%. Se adelanta PROCESO SANCIONATORIO A CONSORCIO LOS ANDES en ocasión al atraso evidenciado en los diferentes informes semanales presentados por la interventoría. SE REALIZA AUDIENCIA DE PROCESO SANCIONATORIO A CONSORCIO LOS ANDES - CONTRATO DE OBRA 10756 DE 2021.
CAMPO VERDE: Se cumplió el plazo contractual terminando la obra el 26 de mayo de 2023, se allega acta de ACTA DE ENTREGA CAMPO VERDE AL AREA OPERATIVA Y ACTA_RECIBO_FINAL_CONTRATO_OBRA MODIFICADO V3 D 1 la cual se adjunta en la carpeta asociada a la respectiva meta. 
Para los fines pertinentes, se adjuntan evidencias en la carpeta SharePoint del proyecto de inversión. "</t>
  </si>
  <si>
    <t>11/01/2024 No se generan observaciones respecto al análisis reportado para el seguimiento del indicador.</t>
  </si>
  <si>
    <t>En el marco de la ejecución del indicador denominado "Construcción y reforzamiento y/o restitución de equipamientos a" el cual está asociado a la meta No. 5 durante la vigencia 2023, es relevante mencionar que la obra asociada al Centro Día Campo Verde ubicado en la localidad de Bosa que se encuentra previsto para la atención a 150 adultos mayores, finalizó en el mes de junio y se realizó la respectiva entrega al equipo misional el 6 de junio de 2023 para la operación del Centro día.
Adicional, en la obra del Centro de Desarrollo Comunitario “María Goretti” que está ubicada en la localidad de Barrios Unidos, se presenta un avance en la ejecución del 67,24% con corte a diciembre del 2023, el cual finalizará en el primer trimestre de 2024, según el cronograma de obra. El proyecto en mención cuenta con una capacidad para la atención de 838 personas y es preciso señalar que como dato adicional, esta obra se encuentra financiada con recursos del Sistema General de Regalías.
Por lo anterior, es preciso mencionar que el cumplimiento del indicador sería del 50%, teniendo en cuenta que de los dos reforzamientos propuestos para la vigencia 2023, únicamente se entregó al área misional el Centro Día Campoverde.
La apuesta estratégica para la vigencia 2024, corresponde a la finalización Centro de Desarrollo Comunitario “María Goretti”. Es preciso señalar, que los recursos programados para la vigencia 2024 tendrán la finalidad de realizar el seguimiento durante la ejecución de los contratos de obra e interventoría, incluyendo liquidación y actividades posventa.</t>
  </si>
  <si>
    <t>GIF-7565-002</t>
  </si>
  <si>
    <t>Circular No. 007 del 28/03/2022</t>
  </si>
  <si>
    <t>Nivel de cumplimiento de seguridad y salubridad de los inmuebles administrados por la SDIS.</t>
  </si>
  <si>
    <t>Determinar el nivel de cumplimiento de seguridad y salubridad de los inmuebles administrados por la Secretaría Distrital de integración Social.</t>
  </si>
  <si>
    <t>Asignación de recursos, cumplimiento de protocolos de bioseguridad en respuesta a situaciones de emergencia social y sanitaria y seguimiento adecuado.</t>
  </si>
  <si>
    <t>(No. de equipamientos con intervenciones de mantenimiento / Total de equipamientos de la Secretaría Distrital de Integración Social) *100</t>
  </si>
  <si>
    <t>Base de datos de mantenimiento.</t>
  </si>
  <si>
    <t>El indicador se mide con respecto a las intervenciones terminadas en modalidad de reparaciones locativas, optimización de infraestructura o realizadas por personal técnico de la subdirección de plantas físicas, con respecto al total de equipamientos administrados por la SDIS, que para la vigencia 2023 será de 498 equipamientos, y su meta de ejecución será al menos el 60%.
Para calcular el avance del indicador se realizará con el último reporte de la vigencia.</t>
  </si>
  <si>
    <t>En el marco del Plan de Desarrollo " Un nuevo contrato social y ambiental para el siglo XXI", la Secretaría Distrital de Integración Social, intervino 40  equipamientos de la SDIS durante el mes de enero, en modalidad de mantenimiento preventivo o correctivo para garantizar una atención de calidad a la ciudadanía.</t>
  </si>
  <si>
    <t xml:space="preserve">Durante el mes de febrero la subdirección de plantas físicas adelantó la intervención de dos equipamientos en modalidad de mantenimiento preventivo o correctivo.
En el marco del Plan de Desarrollo " Un nuevo contrato social y ambiental para el siglo XXI", la Secretaría Distrital de Integración Social,  logrando un acumulado de 42  equipamientos de la Secretaria Distrital de Integración Social durante los meses de enero y febrero.
</t>
  </si>
  <si>
    <t>09/03/2023 Se recomienda anexar un párrafo donde solo se haga mención a la gestión realizada en el mes de febrero.
10/03/2023 No se generan observaciones respecto al análisis reportado para el seguimiento del indicador.</t>
  </si>
  <si>
    <t xml:space="preserve">Durante el mes de marzo la Subdirección de Plantas Físicas adelantó la intervención de dos equipamientos en modalidad de mantenimiento preventivo o correctivo.
En el marco del Plan de Desarrollo " Un nuevo contrato social y ambiental para el siglo XXI", la Secretaría Distrital de Integración Social,  logrando un acumulado de 71  equipamientos de la Secretaria Distrital de Integración Social durante  el periodo comprendido entre enero y marzo de 2023.
</t>
  </si>
  <si>
    <t>Durante el mes de abril la subdirección de plantas físicas adelantó la intervención de equipamientos en modalidad de mantenimiento preventivo o correctivo.
En el marco del Plan de Desarrollo " Un nuevo contrato social y ambiental para el siglo XXI", la Secretaría Distrital de Integración Social, logrando un acumulado de 93 equipamientos de la Secretaria Distrital de Integración Social durante  el periodo comprendido entre enero y abril del 2023.
Para los fines pertinentes se adjuntan actas de recibo a satisfacción y base de datos de mantenimientos con corte a abril del año en curso.</t>
  </si>
  <si>
    <t>Durante el mes de abril la subdirección de plantas físicas adelantó la intervención de equipamientos bajo la modalidad de mantenimiento preventivo o correctivo.
En el marco del Plan de Desarrollo " Un nuevo contrato social y ambiental para el siglo XXI", la Secretaría Distrital de Integración Social, logrando un acumulado de 113 equipamientos de la Secretaría Distrital de Integración Social durante el periodo comprendido entre enero y mayo del 2023.</t>
  </si>
  <si>
    <t>Durante el mes de junio la subdirección de plantas físicas adelantó la intervención de equipamientos bajo la modalidad de mantenimiento preventivo o correctivo.
En el marco del Plan de Desarrollo " Un nuevo contrato social y ambiental para el siglo XXI", la Secretaría Distrital de Integración Social, logrando un acumulado de 129 equipamientos de la Secretaría Distrital de Integración Social durante el periodo comprendido entre enero y junio del 2023.</t>
  </si>
  <si>
    <t>Durante el mes de julio la subdirección de plantas físicas adelantó la intervención de equipamientos bajo la modalidad de mantenimiento preventivo o correctivo.
En el marco del Plan de Desarrollo " Un nuevo contrato social y ambiental para el siglo XXI", la Secretaría Distrital de Integración Social, logrando un acumulado de 140 equipamientos de la Secretaría Distrital de Integración Social durante el periodo comprendido entre enero y julio del 2023.</t>
  </si>
  <si>
    <t>Durante el mes de julio la subdirección de plantas físicas adelantó la intervención de equipamientos bajo la modalidad de mantenimiento preventivo o correctivo.
En el marco del Plan de Desarrollo " Un nuevo contrato social y ambiental para el siglo XXI", la Secretaría Distrital de Integración Social, logrando un acumulado de 158 equipamientos de la Secretaría Distrital de Integración Social durante el periodo comprendido entre enero y agosto del 2023.</t>
  </si>
  <si>
    <t>Con corte al mes de septiembre la Subdirección de Plantas Físicas adelantó la intervención de equipamientos bajo la modalidad de mantenimiento preventivo o correctivo.
En el marco del Plan de Desarrollo " Un nuevo contrato social y ambiental para el siglo XXI", la Secretaría Distrital de Integración Social, logrando un acumulado de 207 equipamientos de la Secretaría Distrital de Integración Social durante el periodo comprendido entre enero y septiembre del 2023. Conforme a la forma de calculo de la magnitud asociada a la meta 7 del proyecto de inversión 7565 "Suministro de espacios adecuados, inclusivos y seguros para el desarrollo social integral en Bogotá" se cuenta con una ejecución del 69,2% de equipamientos intervenidos, lo cual es consecuente con las condiciones requeridas para la óptima prestación de los servicios sociales.</t>
  </si>
  <si>
    <t>03/10/2023 Se recomienda indicar si el avance acumulado va de acuerdo a lo programado y su respectiva justificación, según aplique.
12/10/2023 No se generan observaciones respecto al análisis reportado para el seguimiento del indicador.</t>
  </si>
  <si>
    <t>Con corte al mes de septiembre la Subdirección de Plantas Físicas adelantó la intervención de equipamientos bajo la modalidad de mantenimiento preventivo o correctivo.
En el marco del Plan de Desarrollo " Un nuevo contrato social y ambiental para el siglo XXI", la Secretaría Distrital de Integración Social, logrando un acumulado de 242 equipamientos de la Secretaría Distrital de Integración Social durante el periodo comprendido entre enero y septiembre del 2023. Conforme a la forma de calculo de la magnitud asociada a la meta 7 del proyecto de inversión 7565 "Suministro de espacios adecuados, inclusivos y seguros para el desarrollo social integral en Bogotá" se cuenta con una ejecución del 80,93% de equipamientos intervenidos, lo cual es consecuente con las condiciones requeridas para la óptima prestación de los servicios sociales.</t>
  </si>
  <si>
    <t>Con corte al mes de septiembre la Subdirección de Plantas Físicas adelantó la intervención de equipamientos bajo la modalidad de mantenimiento preventivo o correctivo.
En el marco del Plan de Desarrollo " Un nuevo contrato social y ambiental para el siglo XXI", la Secretaría Distrital de Integración Social, logrando un acumulado de 258 equipamientos de la Secretaría Distrital de Integración Social durante el periodo comprendido entre enero y noviembre del 2023. Conforme a la forma de calculo de la magnitud asociada a la meta 7 del proyecto de inversión 7565 "Suministro de espacios adecuados, inclusivos y seguros para el desarrollo social integral en Bogotá" se cuenta con una ejecución del 80,93% de equipamientos intervenidos, lo cual es consecuente con las condiciones requeridas para la óptima prestación de los servicios sociales.</t>
  </si>
  <si>
    <t>Con corte al mes de diciembre la Subdirección de Plantas Físicas adelantó la intervención de equipamientos bajo la modalidad de mantenimiento preventivo o correctivo.
En el marco del Plan de Desarrollo "" Un nuevo contrato social y ambiental para el siglo XXI"", se logró un acumulado de 300 equipamientos de la Secretaría Distrital de Integración Social durante el periodo comprendido entre enero y diciembre del 2023. Conforme a la forma de calculo de la magnitud asociada a la meta 7 del proyecto de inversión 7565 ""Suministro de espacios adecuados, inclusivos y seguros para el desarrollo social integral en Bogotá"" se cuenta con una ejecución del 100,2% de equipamientos intervenidos, lo cual es consecuente con las condiciones requeridas para la óptima prestación de los servicios sociales.</t>
  </si>
  <si>
    <t>Con corte a diciembre del 2023 se realizó la intervención en modalidad de mantenimiento preventivo o correctivo a 300 equipamientos administrados por la Secretaría Distrital de Integración Social, para garantizar infraestructura adecuada y segura para la ciudadanía, lo anterior representa un avance de la meta del 100,2%. Por consiguiente, es preciso mencionar que se cumplió con la magnitud definida para la vigencia 2023.</t>
  </si>
  <si>
    <t>Gestión de soporte y mantenimiento tecnológico</t>
  </si>
  <si>
    <t>SMT-001</t>
  </si>
  <si>
    <t>Circular No. 010 del 31/03/2022</t>
  </si>
  <si>
    <t>Satisfacción de los usuarios de la mesa de servicio.</t>
  </si>
  <si>
    <t>Calcular el porcentaje de satisfacción de los usuarios de la mesa de servicio  a través de la calificación otorgada en la herramienta Aranda (calificaciones entre 4 y 5), respecto a la meta porcentual establecida para el periodo, con el fin de evaluar la satisfacción de los usuarios de los servicios tecnológicos.</t>
  </si>
  <si>
    <t xml:space="preserve">Solución efectiva y oportuna de los casos de la mesa de servicio </t>
  </si>
  <si>
    <t>Porcentaje de casos de mesa  de servicio calificados en la herramienta Aranda como excelente o bueno (puntajes entre 4 y 5) / Meta porcentual de satisfacción de los usuarios de la mesa de servicio para el periodo.</t>
  </si>
  <si>
    <t>Reporte en Excel de la herramienta "Aranda" generada el  día 5 hábil de cada mes</t>
  </si>
  <si>
    <t>1. Identificar en el reporte mensual de la herramienta Aranda Query Manager, la cantidad de casos de mesa de servicio calificados como excelente o bueno (entre 4 y 5)  en el periodo.
2.  Identificar en el reporte mensual de la herramienta Aranda Query Manager, la cantidad de casos de mesa de servicio calificados en el periodo
3. Comparar el número de casos calificados como excelente o bueno, con el total de casos calificados.
4. Comparar el porcentaje anterior, con la meta porcentual de satisfacción de los usuarios de la mesa de servicio para el periodo.</t>
  </si>
  <si>
    <t>Reporte en Excel de la herramienta  "Aranda"</t>
  </si>
  <si>
    <t xml:space="preserve">Al cierre del 31 de enero de 2023, los tickets en estado IMPLEMENTADO fueron 829, SOLUCIONADO fueron 402 y los tickets en estado CERRADO fueron 3.718 para un total de 4.949 tickets gestionados de manera efectiva, de los 5.566 tickets totales (No se tienen en cuenta 53 tickets en estado RECHAZADO y 40 tickets en estado ANULADO, en su mayoría por duplicidad). 
De los tickets gestionados, los usuarios contestaron 1.268 encuestas de satisfacción, correspondiente al 26%. En 1.117 la calificación del usuario sobre la satisfacción del servicio de la Mesa tuvo puntajes promedio de 4 a 5, es decir, BUENO o EXCELENTE, obteniendo como resultado general un 88% de satisfacción, que comparado con la meta del 90%, nos arroja un cumplimiento del indicador en un 98%. </t>
  </si>
  <si>
    <t>13/03/2023 No se generan observaciones respecto al análisis presentado en el seguimiento al indicador de gestión. Se deja la siguiente recomendación: se debe adelantar todas las acciones pertinentes para dar cumplimiento a la meta propuesta.</t>
  </si>
  <si>
    <t xml:space="preserve">Al cierre del 28 de febrero de 2023, los tickets en estado SOLUCIONADO fueron 545 y los tickets en estado CERRADO fueron 3.669 para un total de 4.214 tickets gestionados de manera efectiva, de los 4.638 tickets totales (No se tienen en cuenta 20 tickets en estado ANULADO por el usuario o porque fueron creados por error).
De los tickets gestionados, los usuarios contestaron 1.403 encuestas de satisfacción, correspondiente al 33%. En 1.301 la calificación del usuario sobre la satisfacción del servicio de la Mesa tuvo puntajes promedio de 4 a 5, es decir, BUENO o EXCELENTE, obteniendo como resultado general un 93% de satisfacción, que comparado con la meta del 90%, nos arroja un cumplimiento del indicador en un 103%. </t>
  </si>
  <si>
    <t>13/03/2023 No se generan observaciones y/o recomendaciones respecto al análisis presentado en el seguimiento al indicador de gestión.</t>
  </si>
  <si>
    <t xml:space="preserve">
Al cierre del 30 de marzo de 2023, los tickets en estado SOLUCIONADO fueron 716 y los tickets en estado CERRADO fueron 3.036 para un total de 3.752 tickets gestionados de manera efectiva, de los 4.230 tickets totales (No se tienen en cuenta 13 tickets en estado ANULADO por el usuario o porque fueron creados por error). 
De los tickets gestionados, los usuarios contestaron 1.335 encuestas de satisfacción, correspondiente al 35%. En 1.167 la calificación del usuario sobre la satisfacción del servicio de la Mesa tuvo puntajes promedio de 4 a 5, es decir, BUENO o EXCELENTE, obteniendo como resultado general un 87% de satisfacción, que comparado con la meta del 90%, nos arroja un cumplimiento del indicador en un 97%.</t>
  </si>
  <si>
    <t>11/04/2023 No se generan observaciones y/o recomendaciones respecto al análisis presentado en el seguimiento al indicador de gestión.</t>
  </si>
  <si>
    <t xml:space="preserve">
Al cierre del 30 de abril de 2023, los tickets en estado SOLUCIONADO fueron 289 y en estado CERRADO fueron 3.465 para un total de 3.754 tickets gestionados de manera efectiva, de los 3.933 tickets totales (No se tienen en cuenta 14 tickets en estado ANULADO por el usuario o porque fueron creados por error). 
De los tickets gestionados, los usuarios contestaron 882 encuestas de satisfacción, correspondiente al 23%. En 806 la calificación del usuario sobre la satisfacción del servicio de la Mesa tuvo puntajes promedio de 4 a 5, es decir, BUENO o EXCELENTE, obteniendo como resultado general un 91% de satisfacción, que comparado con la meta del 90%, nos arroja un cumplimiento del indicador en un 101%.</t>
  </si>
  <si>
    <t>15/05/2023 No se generan observaciones y/o recomendaciones respecto al análisis presentado en el seguimiento al indicador de gestión.</t>
  </si>
  <si>
    <t>Al cierre del 31 de mayo de 2023, los tickets en estado SOLUCIONADO fueron 906 y en estado CERRADO fueron 3.387 para un total de 4.293 tickets gestionados de manera efectiva, de los 4.731 tickets totales (No se tienen en cuenta 9 tickets en estado ANULADO por el usuario o porque fueron creados por error).
De los tickets gestionados, los usuarios contestaron 1.021 encuestas de satisfacción, correspondiente al 24%. En 912 la calificación del usuario sobre la satisfacción del servicio de la Mesa tuvo puntajes promedio de 4 a 5, es decir, BUENO o EXCELENTE, obteniendo como resultado general un 89% de satisfacción, que comparado con la meta del 90%, nos arroja un cumplimiento del indicador en un 99%.</t>
  </si>
  <si>
    <t>Al cierre del 30 de junio de 2023, los tickets en estado SOLUCIONADO fueron 713 y en estado CERRADO fueron 3.530 para un total de 4.293 tickets gestionados de manera efectiva, de los 4.243 tickets totales (No se tienen en cuenta 8 tickets en estado ANULADO por el usuario o porque fueron creados por error). 
De los tickets gestionados, los usuarios contestaron 683 encuestas de satisfacción, correspondiente al 16%. En 591 la calificación del usuario sobre la satisfacción del servicio de la Mesa tuvo puntajes promedio de 4 a 5, es decir, BUENO o EXCELENTE, obteniendo como resultado general un 87% de satisfacción, que comparado con la meta del 90%, nos arroja un cumplimiento del indicador en un 97%.</t>
  </si>
  <si>
    <t>11/07/2023 No se generan observaciones y/o recomendaciones respecto al análisis presentado en el seguimiento al indicador de gestión.</t>
  </si>
  <si>
    <t>Al cierre del 31 de julio de 2023, los tickets en estado SOLUCIONADO fueron 308 y en estado CERRADO fueron 3.505 para un total de 4.023 tickets gestionados de manera efectiva, de los 4.028 tickets totales (No se tienen en cuenta 5 tickets en estado ANULADO por el usuario o porque fueron creados por error). 
De los tickets gestionados, los usuarios contestaron 921 encuestas de satisfacción, correspondiente al 22%. En 860 la calificación del usuario sobre la satisfacción del servicio de la Mesa tuvo puntajes promedio de 4 a 5, es decir, BUENO o EXCELENTE, obteniendo como resultado general un 93% de satisfacción, que comparado con la meta del 90%, nos arroja un cumplimiento del indicador en un 103%.</t>
  </si>
  <si>
    <t>Al cierre del 31 de agosto de 2023, los tickets en estado SOLUCIONADO fueron 532 y en estado CERRADO fueron 3.178 para un total de 3.710 tickets gestionados de manera efectiva, de los 4.054 tickets totales (No se tienen en cuenta 6 tickets en estado ANULADO por el usuario o porque fueron creados por error).
De los tickets gestionados, los usuarios contestaron 918 encuestas de satisfacción, correspondiente al 25%. En 852 la calificación del usuario sobre la satisfacción del servicio de la Mesa tuvo puntajes promedio de 4 a 5, es decir, BUENO o EXCELENTE, obteniendo como resultado general un 93% de satisfacción, que comparado con la meta del 90%, nos arroja un cumplimiento del indicador en un 103%.</t>
  </si>
  <si>
    <t>Al cierre del 30 de septiembre de 2023, los tickets en estado SOLUCIONADO fueron 760 y en estado CERRADO fueron 2.756 para un total de 3.516 tickets gestionados de manera efectiva, de los 3.879 tickets totales (No se tienen en cuenta 4 tickets en estado ANULADO por el usuario o porque fueron creados por error).
De los tickets gestionados, los usuarios contestaron 824 encuestas de satisfacción, correspondiente al 23%. En 766 la calificación del usuario sobre la satisfacción del servicio de la Mesa tuvo puntajes promedio de 4 a 5, es decir, BUENO o EXCELENTE, obteniendo como resultado general un 93% de satisfacción, que comparado con la meta del 90%, nos arroja un cumplimiento del indicador en un 103%.</t>
  </si>
  <si>
    <t>06/10/2023 No se generan observaciones y/o recomendaciones respecto al análisis presentado en el seguimiento al indicador de gestión.</t>
  </si>
  <si>
    <t>Al cierre del 30 de octubre de 2023, los tickets en estado SOLUCIONADO fueron 599 y en estado CERRADO fueron 2.495 para un total de 3.094 tickets gestionados de manera efectiva, de los 3.357 tickets totales (No se tiene en cuenta 1 tickets en estado ANULADO porque fue creado por error).
De los tickets gestionados, los usuarios contestaron 919 encuestas de satisfacción, correspondiente al 29%. En 865 la calificación del usuario sobre la satisfacción del servicio de la Mesa tuvo puntajes promedio de 4 a 5, es decir, BUENO o EXCELENTE, obteniendo como resultado general un 94% de satisfacción, que comparado con la meta del 90%, nos arroja un cumplimiento del indicador en un 104%.</t>
  </si>
  <si>
    <t>14/11/2023 No se generan observaciones y/o recomendaciones respecto al análisis presentado en el seguimiento al indicador de gestión.</t>
  </si>
  <si>
    <t>Al cierre del 30 de noviembre de 2023, los tickets en estado SOLUCIONADO fueron 601 y en estado CERRADO fueron 3.004 para un total de 3.605 tickets gestionados de manera efectiva, de los 3.919 tickets totales (No se tiene en cuenta 8 tickets en estado ANULADO porque fueron creados por error y anulados por el usuario).
De los tickets gestionados, los usuarios contestaron 827 encuestas de satisfacción, correspondiente al 23%. En 783 la calificación del usuario sobre la satisfacción del servicio de la Mesa tuvo puntajes promedio de 4 a 5, es decir, BUENO o EXCELENTE, obteniendo como resultado general un 95% de satisfacción, que comparado con la meta del 90%, nos arroja un cumplimiento del indicador en un 106%.</t>
  </si>
  <si>
    <t>Al cierre del 30 de diciembre de 2023, los tickets en estado SOLUCIONADO fueron 423 y en estado CERRADO fueron 2.677 para un total de 3.100 tickets gestionados de manera efectiva, de los 3.446 tickets totales (No se evidencian tickets en estado ANULADO). 
De los tickets gestionados, los usuarios contestaron 757 encuestas de satisfacción, correspondiente al 24%. En 714 la calificación del usuario sobre la satisfacción del servicio de la Mesa tuvo puntajes promedio de 4 a 5, es decir, BUENO o EXCELENTE, obteniendo como resultado general un 94% de satisfacción, que comparado con la meta del 90%, nos arroja un cumplimiento del indicador en un 104%.</t>
  </si>
  <si>
    <t>10/01/2024 No se generan observaciones y/o recomendaciones respecto al análisis presentado en el seguimiento al indicador de gestión.</t>
  </si>
  <si>
    <t>Durante la vigencia de 2023, de acuerdo con los informes de seguimiento realizados mensualmente se evidencia un cumplimiento a las metas programadas y el desempeño sobresaliente en la ejecución de las mismas. En este sentido, se logró el cumplimiento del 90% de los casos gestionados a través de la mesa de servicios tecnológicos generados a la Subdirección de Investigación e Información, la cual garantiza la atención y sostenibilidad de los servicios administrados en la Entidad. 
Así las cosas, teniendo en cuenta que a partir del análisis de la línea base del indicador y de los resultados obtenidos en vigencias anteriores, se evidencia que el indicador logra un porcentaje de cumplimiento para la vigencia del 100% con respecto a la meta propuesta (90%).
Por parte de la Subdirección de Investigación e Información, se recomienda a los usuarios el diligenciamiento y cierre de las encuestas de satisfacción de servicios para identificar las mejoras en la atención de los servicios de la Secretaría Distrital de Integración Social.</t>
  </si>
  <si>
    <t>SMT-7741-002</t>
  </si>
  <si>
    <t>Circular No. 005 del 11/02/2022</t>
  </si>
  <si>
    <t>Casos gestionados a través de la mesa de servicios tecnológicos</t>
  </si>
  <si>
    <t>Calcular el porcentaje de casos recibidos por la mesa de servicios en un periodo de tiempo que fueron atendidos por la Subdirección de Investigación e Información, respecto a la meta porcentual establecida para el periodo, con el fin de medir la efectividad en la solución de las solicitudes de servicios tecnológicos por parte de la Subdirección de Investigación e Información.</t>
  </si>
  <si>
    <t>Gestión efectiva de los casos de la mesa de servicio tecnológica</t>
  </si>
  <si>
    <t>(Porcentaje de casos recibidos en mesa de servicio en el periodo, que se encuentren atendidos / Meta porcentual de atención de casos para el periodo)</t>
  </si>
  <si>
    <t>1. Identificar en el reporte mensual de la herramienta Aranda Query Manager, la cantidad de casos abiertos en el periodo que se encuentren en estado "solucionado" o estado "cerrado" 2.  Identificar en el reporte mensual de la herramienta Aranda Query Manager, la cantidad de casos abiertos en mesa de servicio en el periodo 3. Comparar el número de casos gestionados  (en estado "solucionado" o estado "cerrado")  con el total de casos recibidos en el periodo. 4. Comparar el porcentaje anterior, con la meta porcentual de atención de casos definida para el periodo.1. Extraer  de la herramienta Aranda Query Manager, un reporte  de los casos creados en el mes anterior
2. Identificar en el reporte mensual los casos creados cuyo especialista no pertenezca a la Subdirección de Investigación e Información
3. Identificar en el reporte mensual los casos creados  que se encuentren en estado "anulado"
4. Crear un reporte depurado del número de casos del periodo, eliminando del reporte mensual extraído de la herramienta Aranda Query Manager (punto 1) los casos que no fueron asignados a la Subdirección de Investigación e Información (punto 2) así como los casos en estado "anulado" (punto 3) 
5. Identificar en el reporte mensual  depurado (punto 4)  la cantidad de casos creados que fueron gestionados (casos se encuentren en estado "solucionado" o en estado "cerrado")
 6. Dividir el número de casos gestionados  (punto 5) sobre el número depurado de casos creados en el periodo (punto 4). 
7. Dividir el porcentaje anterior (punto 6), con la meta porcentual de gestión de casos definida para el mes.</t>
  </si>
  <si>
    <t>Reporte en Excel de la herramienta  "Aranda" sobre los casos de la Mesa de servicios tecnológicos creados en el mes de medición.</t>
  </si>
  <si>
    <t>Al cierre del 31 de enero de 2023, los casos en estado IMPLEMENTADO fueron 829, SOLUCIONADO fueron 402 y los casos en estado CERRADO fueron 3.718 para un total de 4.949 casos gestionados de manera efectiva, de los 5.566 casos totales (No se tienen en cuenta 53 casos en estado RECHAZADO y 40 casos en estado ANULADO, en su mayoría por duplicidad). Obteniendo como resultado de atención un 89%, que comparado con la meta del 95% se logra un cumplimiento del 94% de lo planeado. 
Durante el mes, 259 casos quedaron en estado SUSPENDIDO, los cuales 176 corresponden al segundo nivel y 86 pertenecen a primer nivel (130 se encuentran suspendidos por falta de documentación por parte del usuario, 34 pendiente de repuestos, 24 por falta de licencia de correo y 18 por cita pactada con el usuario).
261 casos quedaron en estado REGISTRADO, de los cuales 207 a segundo nivel y 54 pertenecen a primer nivel.
60 casos quedaron en estado EN PROCESO,  de los cuales 30 pertenecen a primer nivel y 30 pertenecen a segundo nivel.
29 casos quedaron en estado APROBADO, los cuales pertenecen a segundo nivel.
5 casos quedaron en estado DESAPROBADO, los cuales pertenecen a segundo nivel.
3 casos quedaron en estado EVALUACION FOCALIZACION DADE, los cuales pertenecen a segundo nivel.
La mayoría de los casos se relacionaron con Directorio Activo (1.720), Focalización (1.174), Sirbe (509), AZ Digital (424), IOPS (389), Seven (374), Sistema operativo (187), Laser (179) y Correo (97).</t>
  </si>
  <si>
    <t>10/03/2023 No se generan observaciones respecto al análisis presentado en el seguimiento al indicador de gestión. Se deja la siguiente recomendación: adelantar las acciones pertinentes para lograr el cumplimiento con respecto a la meta propuesta.</t>
  </si>
  <si>
    <t>Al cierre del 28 de febrero de 2023, los casos en estado SOLUCIONADO fueron 545 y los casos en estado CERRADO fueron 3.669 para un total de 4.214 casos gestionados de manera efectiva, de los 4.638 casos totales (No se tienen en cuenta 20 casos en estado ANULADO por el usuario o porque fueron creados por error). Obteniendo como resultado un 91% de casos atendidos, que comparado con la meta del 95% se logra un cumplimiento del 96% de lo planeado. 
Durante el mes, 234 casos quedaron en estado SUSPENDIDO, los cuales 146 se encuentran asignados a primer nivel y 88 a segundo nivel (85 casos se encuentran suspendidos por falta de licencia de correo, 76 por falta de repuestos, 33 por falta de documentación por parte del usuario, 25 por cita pactada con el usuario y 11 por garantía).
100 casos quedaron en estado REGISTRADO, de los cuales 77 se encuentran asignados a segundo nivel y 23 a primer nivel.
56 casos quedaron en estado EN PROCESO, de los cuales 34 se encuentran asignados a primer nivel, 18 a segundo nivel y 3 al proveedor Solution Copy.
15 casos quedaron en estado APROBADO, los cuales están asignados a segundo nivel.
15 casos quedaron en estado IMPLEMENTADO, los cuales están asignados a segundo nivel.
4 casos quedaron en estado NO EJECUTADO, los cuales están asignados a segundo nivel.
La mayoría de los casos se relacionaron con Directorio Activo (1.533), Sirbe (648), Seven (397), AZ Digital (376),  Laser (230),  CPU (219), IOPS (209), Equipo completo (145), Correo (128) y  Focalización (105).</t>
  </si>
  <si>
    <t>Al cierre del 30 de marzo de 2023, los tickets en estado SOLUCIONADO fueron 716 y los tickets en estado CERRADO fueron 3.036 para un total de 3.752 tickets gestionados de manera efectiva, de los 4.230 tickets totales (No se tienen en cuenta 13 tickets en estado ANULADO por el usuario o porque fueron creados por error). Obteniendo como resultado un 89% de tickets atendidos, que comparado con la meta del 95% se logra un cumplimiento del 94% de lo planeado. 
Durante el mes, 215 tickets quedaron en estado SUSPENDIDO, los cuales 167 se encuentran asignados a primer nivel y 48 a segundo nivel (la mayoría se encuentran suspendidos por falta de licencia de correo (87), por falta de documentación por parte del usuario (41), por repuestos (22), cita pactada con el usuario (21) y por garantía (20), pendiente por licencia de Seven (19)).
171 tickets quedaron en estado REGISTRADO, de los cuales 86 se encuentran asignados a segundo nivel y 85 a primer nivel.
64 tickets quedaron en estado EN PROCESO, de los cuales 26 se encuentran asignados a primer nivel, 20 a segundo nivel y 18 al proveedor Solution Copy (impresoras).
12 tickets quedaron en estado EVALUACIÓN FOCALIZACIÓN DADE, los cuales están asignados a segundo nivel.
11 tickes quedaron en estado APROBADO, los cuales están asignados a segundo nivel.
5 tickets quedaron en estado DESAPROBADO, los cuales están asignados a segundo nivel.
 La mayoría de los tickets se relacionaron con Directorio Activo (954), Sirbe (707), IOPS (350), AZ Digital (335), Seven (323), Laser (273), CPU (182), Correo (165), Equipo completo (135), información al usuario (114) y  Focalización (103), entre otros.</t>
  </si>
  <si>
    <t>11/04/2023 No se generan observaciones respecto al análisis presentado en el seguimiento al indicador de gestión. Se deja la siguiente recomendación: adelantar las acciones pertinentes para lograr el cumplimiento con respecto a la meta propuesta.</t>
  </si>
  <si>
    <t>Información obtenida el 03 de mayo.
Al cierre del 30 de abril de 2023, los tickets en estado SOLUCIONADO fueron 289 y en estado CERRADO fueron 3.465 para un total de 3.754 tickets gestionados de manera efectiva, de los 3.933 tickets totales (No se tienen en cuenta 14 tickets en estado ANULADO por el usuario o porque fueron creados por error). Obteniendo como resultado un 95% de tickets atendidos, que comparado con la meta del 95% se logra un cumplimiento del 100% de lo planeado. 
Durante el mes, 179 tickets quedaron abiertos, 80 en estado SUSPENDIDO, los cuales 35 se encuentran asignados a primer nivel y 45 a segundo nivel. La mayoría se encuentran suspendidos por falta de documentación por parte del usuario (21), por falta de licencia de seven (18), por cita pactada con el usuario (12), por repuestos (11), por garantía (8), entre otros.
47 tickes quedaron en estado EN PROCESO, de los cuales 24 se encuentran asignados a primer nivel, 18 a segundo nivel y 5 al proveedor Solution Copy.
37 tickets quedaron en estado REGISTRADO, de los cuales 24 se encuentran asignados a primer nivel y 13 a segundo nivel.
9 tickets quedaron en estado APROBADO, los cuales están asignados a segundo nivel.
4 tickets quedaron en estado APROBACIÓN DE REPUESTOS, los cuales 3 están asignados a segundo nivel y 1 a primer nivel.
1 ticket quedo en estado EVALUACIÓN FOCALIZACIÓN DADE, el cual está asignado a segundo nivel.
1 ticket quedo en estado DESAPROBADO, el cual está asignado al proveedor Solution Copy.
 La mayoría de los tickets se relacionaron con directorio activo (946), sirbe (677), Azdigital (471), IOPS (304), seven (245), correo (213), CPU (207), laser (202) y equipo completo (144), entre otros.</t>
  </si>
  <si>
    <t>10/05/2023 No se generan observaciones y/o recomendaciones respecto al análisis presentado en el seguimiento al indicador de gestión.</t>
  </si>
  <si>
    <t>Al cierre del 31 de mayo de 2023, los tickets en estado SOLUCIONADO fueron 906 y en estado CERRADO fueron 3.387 para un total de 4.293 tickets gestionados de manera efectiva, de los 4.731 tickets totales (No se tienen en cuenta 9 tickets en estado ANULADO por el usuario o porque fueron creados por error). Obteniendo como resultado un 91% de tickets atendidos, que comparado con la meta del 95% se logra un cumplimiento del 96% de lo planeado. 
Durante el mes 438 tickets quedaron  abiertos, 222 en estado REGISTRADO, los cuales 151 se encuentran asignados a primer nivel y 71 a segundo nivel.
92 tickets quedaron en estado SUSPENDIDO, los cuales 47 se encuentran asignados a primer nivel y 45 a segundo nivel. La mayoría se encuentran suspendidos por falta de documentación por parte del usuario (37), por repuestos (24), por cita pactada con el usuario (13), por falta de licencia de seven (10), entre otros.
62 tickets quedaron en estado EN PROCESO, los cuales 39 se encuentran asignados a primer nivel, 21 a segundo nivel y 2 al proveedor Solution Copy.
48 tickets quedaron en estado APROBADO, los cuales están asignados a segundo nivel.
9 ticket quedo en estado DESAPROBADO, los cuales 6 se encuentran asignados a primer nivel, 1 a segundo nivel y 2 al proveedor Solution Copy.
5 tickets quedaron en estado APROBACIÓN DE REPUESTOS, los cuales 3 están asignados a segundo nivel.
 La mayoría de los tickets se relacionaron con directorio activo (1205), sirbe (826), azdigital (373), iops (336), seven (294), laser (235), cpu (176), equipo completo (167), focalización (165), correo (140), información de usuario (104), entre otros.</t>
  </si>
  <si>
    <t>14/06/2023 No se generan observaciones respecto al análisis presentado en el seguimiento al indicador de gestión. Se deja la siguiente recomendación: adelantar las acciones pertinentes para lograr el cumplimiento con respecto a la meta propuesta.</t>
  </si>
  <si>
    <t>Al cierre del 30 de junio de 2023, los tickets en estado SOLUCIONADO fueron 713 y en estado CERRADO fueron 3.530 para un total de 4.243 tickets gestionados de manera efectiva, de los 4.963 tickets totales (No se tienen en cuenta 8 tickets en estado ANULADO por el usuario o porque fueron creados por error). Obteniendo como resultado un 85% de tickets atendidos, que comparado con la meta del 95% se logra un cumplimiento del 90% de lo planeado. 
Durante el mes 720 tickets quedaron abiertos, 347 en estado REGISTRADO, los cuales 289 se encuentran asignados a primer nivel, 53 a segundo nivel y 5 al proveedor Solution Copy.
229 tickets quedaron en estado SUSPENDIDO, los cuales 181 se encuentran asignados a primer nivel y 48 a segundo nivel. La mayoría se encuentran suspendidos por falta de documentación por falta de licencia de correo (130), por falta de información (38), por repuestos (20), entre otros.
72 tickets quedaron en estado EN PROCESO, los cuales 42 se encuentran asignados a primer nivel, 16 a segundo nivel y 13 al proveedor Solution Copy.
40 tickets quedaron en estado EVALUACIÓN FOCALIZACIÓN DADE y 24 tickets en estado APROBADO, los cuales se encuentran asignados a segundo nivel.
7 tickets quedaron en estado EVALUACIÓN POR REPUESTOS, los cuales 6 están asignados a segundo nivel y 1 a primer nivel.
1 ticket quedo en estado DESAPROBADO, el cual está asignado al proveedor Solution Copy.
 La mayoría de los tickets se relacionaron con directorio activo (1.352), sirbe (1.192), laser (334), azdigital (299), correo (257), iops (247), seven (186), sistema operativo PCS (151), sirbe web (145), información de usuario (121), focalización (117), entre otros.</t>
  </si>
  <si>
    <t>11/07/2023 No se generan observaciones respecto al análisis presentado en el seguimiento al indicador de gestión. Se deja la siguiente recomendación: revisar si la tendencia del indicador es la actual en los próximos reportes, si es así se recomienda revisar y actualizar la meta del indicador, ya que actualmente con respecto a la meta y la vigencia su cumplimiento es del 95%.</t>
  </si>
  <si>
    <t>Al cierre del 31 de julio de 2023, los tickets en estado SOLUCIONADO fueron 308 y en estado CERRADO fueron 3.505 para un total de 3.813 tickets gestionados de manera efectiva, de los 4.028 tickets totales (No se tienen en cuenta 5 tickets en estado ANULADO por el usuario o porque fueron creados por error). Obteniendo como resultado un 95% de tickets atendidos, que comparado con la meta del 95% se logra un cumplimiento del 100% de lo planeado. 
Durante el mes 210 tickets quedaron abiertos, 87 tickets quedaron en estado SUSPENDIDO, los cuales 58 se encuentran asignados a primer nivel y 27 a segundo nivel. La mayoría se encuentran suspendidos por visita técnica agendada (41), por falta de información (27), entre otros.
43 tickets quedaron en estado EN PROCESO, los cuales 26 se encuentran asignados a  segundo nivel, 12 a primer nivel y 5 al proveedor Solution Copy.
41 en estado REGISTRADO, los cuales 32 se encuentran asignados a primer nivel y 9 a segundo nivel.
8 tickets quedaron en estado EVALUACIÓN FOCALIZACIÓN DADE y 25 tickets en estado APROBADO, los cuales se encuentran asignados a segundo nivel.
6 tickets quedaron en estado EVALUACIÓN POR REPUESTOS, los cuales 6 están asignados a segundo nivel.
La mayoría de los tickets se relacionaron con sirbe (924), directorio activo (726), laser (393), equipo completo (318), iops (295), azdigital (254), correo (163), cpu (131), seven (110), comisarias (100), entre otros.</t>
  </si>
  <si>
    <t>10/08/2023 No se generan observaciones y/o recomendaciones respecto al análisis presentado en el seguimiento al indicador de gestión.</t>
  </si>
  <si>
    <t>Al cierre del 31 de agosto de 2023, los tickets en estado SOLUCIONADO fueron 532 y en estado CERRADO fueron 3.178 para un total de 3.710 tickets gestionados de manera efectiva, de los 4.054 tickets totales (No se tienen en cuenta 6 tickets en estado ANULADO por el usuario o porque fueron creados por error). Obteniendo como resultado un 92% de tickets atendidos, que comparado con la meta del 95% se logra un cumplimiento del 96% de lo planeado. 
Durante el mes 344 tickets quedaron abiertos, 141 en estado REGISTRADO, los cuales 78  se encuentran asignados a segundo nivel y 63 a segundo nivel
88 tickets quedaron en estado SUSPENDIDO, los cuales 56 se encuentran asignados a primer nivel y 32 a segundo nivel. La mayoría se encuentran suspendidos por falta de información (61),visita técnica agendada (13), entre otros.
79 tickets quedaron en estado EN PROCESO, los cuales 59 se encuentran asignados a  segundo nivel, 14 a primer nivel y 6 al proveedor Solution Copy.
16 tickets quedaron en estado EVALUACIÓN FOCALIZACIÓN DADE y 10 tickets en estado APROBADO, los cuales se encuentran asignados a segundo nivel.
7 tickets quedaron en estado EVALUACIÓN POR REPUESTOS, los cuales están asignados a segundo nivel.
3 tickets quedaron en estado DESAPROBADO, los cuales están asignados a segundo nivel.
 La mayoría de los tickets se relacionaron con sirbe (1109), directorio activo (518), azdigital (374), equipo completo (343), laser (202), iops (193), correo (166), cpu (164), seven (118), focalización (118), entre otros.</t>
  </si>
  <si>
    <t>Al cierre del 30 de septiembre de 2023, los tickets en estado SOLUCIONADO fueron 760 y en estado CERRADO fueron 2.756 para un total de 3.516 tickets gestionados de manera efectiva, de los 3.879 tickets totales (No se tienen en cuenta 4 tickets en estado ANULADO por el usuario o porque fueron creados por error). Obteniendo como resultado un 91% de tickets atendidos, que comparado con la meta del 95% se logra un cumplimiento del 95% de lo planeado.
Durante el mes 363 tickets quedaron abiertos, 197 en estado REGISTRADO, los cuales 157  se encuentran asignados a primer nivel y 40 a segundo nivel.
80 tickets quedaron en estado SUSPENDIDO, los cuales 57 se encuentran asignados a primer nivel y 23 a segundo nivel. La mayoría se encuentran suspendidos por falta de información (54),visita técnica agendada (14), entre otros.
53 tickets quedaron en estado EN PROCESO, los cuales 36 se encuentran asignados a segundo nivel, 13 a primer nivel y 4 al proveedor Solution Copy.
1 tickets quedaron en estado EVALUACIÓN FOCALIZACIÓN DADE y 23 tickets en estado APROBADO, los cuales se encuentran asignados a segundo nivel.
4 tickets quedaron en estado EVALUACIÓN POR REPUESTOS, los cuales están asignados a segundo nivel.
5 tickets quedaron en estado DESAPROBADO, los cuales 3 se encuentran asignados a primer nivel, 1 a segundo nivel y 1 al proveedor solution copy.
 La mayoría de los tickets se relacionaron con sirbe (933), directorio activo (720), azdigital (500), cpu (186), correo (170), laser (166), iops (154), seven (146), equipo completo (130), entre otros.</t>
  </si>
  <si>
    <t>Al cierre del 30 de octubre de 2023, los tickets en estado SOLUCIONADO fueron 599 y en estado CERRADO fueron 2.495 para un total de 3.094 tickets gestionados de manera efectiva, de los 3.357 tickets totales (No se tiene en cuenta 1 ticket en estado ANULADO porque fue creado por error). Obteniendo como resultado un 92% de tickets atendidos, que comparado con la meta del 95% se logra un cumplimiento del 97% de lo planeado. 
Durante el mes 263 tickets quedaron abiertos, 130 en estado REGISTRADO, los cuales 52  se encuentran asignados a primer nivel, 77 a segundo nivel y 1 asignado al proveedor Solution Copy.
61 tickets quedaron en estado SUSPENDIDO, los cuales 45 se encuentran asignados a primer nivel y 16 a segundo nivel. La mayoría se encuentran suspendidos por falta de información (46),visita técnica agendada (8), entre otros.
37 tickets quedaron en estado EN PROCESO, los cuales 19 se encuentran asignados a  segundo nivel, 10 al proveedor Solution Copy y 8 a primer nivel.
11 tickets quedaron en estado EVALUACIÓN FOCALIZACIÓN DADE y 20 tickets en estado APROBADO, los cuales se encuentran asignados a segundo nivel.
3 tickets quedaron en estado EVALUACIÓN POR REPUESTOS, los cuales 2 están asignados a segundo nivel y 1 a primer nivel.
1 tickets quedaron en estado DESAPROBADO, el cual se encuentra asignado a primer nivel.
 La mayoría de los tickets se relacionaron con sirbe (863), directorio activo (803), azdigital (303), iops (172), laser (152), correo (130), focalización (113), cpu (109), entre otros.</t>
  </si>
  <si>
    <t>09/11/2023 No se generan observaciones y/o recomendaciones respecto al análisis presentado en el seguimiento al indicador de gestión.</t>
  </si>
  <si>
    <t>Al cierre del 30 de noviembre de 2023, los tickets en estado SOLUCIONADO fueron 601 y en estado CERRADO fueron 3.004 para un total de 3.605 tickets gestionados de manera efectiva, de los 3.919 tickets totales (No se tiene en cuenta 8 tickets en estado ANULADO porque fueron creados por error y anulados por el usuario). Obteniendo como resultado un 92% de tickets atendidos, que comparado con la meta del 95% se logra un cumplimiento del 97% de lo planeado. 
Durante el mes 314 tickets quedaron abiertos de la siguiente manera:
• 139 en estado REGISTRADO, los cuales 87 se encuentran asignados a segundo nivel y 52 a primer nivel.
• 72 tickets quedaron en estado SUSPENDIDO, los cuales 42 se encuentran asignados a primer nivel y 29 a segundo nivel. La mayoría se encuentran suspendidos por falta de información (33),visita técnica agendada (18), entre otros.
• 48 tickets quedaron en estado EN PROCESO, los cuales 29 se encuentran asignados a  segundo nivel, 14 a primer nivel y 5 al proveedor Solution Copy.
• 2 tickets quedaron en estado EVALUACIÓN FOCALIZACIÓN DADE, 47 tickets en estado APROBADO y 1 ticket en estado RECHAZADO, los cuales se encuentran asignados a segundo nivel.
• 5 tickets quedaron en estado EVALUACIÓN POR REPUESTO, los cuales están asignados a segundo nivel.
 La mayoría de los tickets se relacionaron con sirbe (1043), directorio activo (999), azdigital (417), iops (182), laser (133), seven (132), focalización (127), sirbe web (106), correo (106), goglobal (102), entre otros.</t>
  </si>
  <si>
    <t>06/12/2023 No se generan observaciones y/o recomendaciones respecto al análisis presentado en el seguimiento al indicador de gestión.</t>
  </si>
  <si>
    <t>Al cierre del 31 de diciembre de 2023, los tickets en estado SOLUCIONADO fueron 423 y en estado CERRADO fueron 2.677 para un total de 3.100 tickets gestionados de manera efectiva, de los 3.446 tickets totales (No se evidencian tickets en estado ANULADO). Obteniendo como resultado un 90% de tickets atendidos, que comparado con la meta del 95% se logra un cumplimiento del 95% de lo planeado. 
Durante el mes 346 tickets quedaron abiertos de la siguiente manera:
• 238 en estado REGISTRADO, los cuales 153 se encuentran asignados a segundo nivel y 85 a primer nivel.
• 55 tickets quedaron en estado SUSPENDIDO, los cuales 30 se encuentran asignados a segundo nivel y 25 a primer nivel. La mayoría se encuentran suspendidos por falta de información (35),visita técnica agendada (9), entre otros.
• 41 tickets quedaron en estado EN PROCESO, los cuales 31 se encuentran asignados a  segundo nivel, 6 a primer nivel y 4 al proveedor Solution Copy.
• 6 tickets quedaron en estado EVALUACIÓN POR REPUESTO, los cuales están asignados a segundo nivel
• 4 tickets en estado APROBADO, los cuales se encuentran asignados a segundo nivel.
• 2 tickets en estado DESAPROBADO, los cuales están asignados a primer y segundo nivel.
 La mayoría de los tickets se relacionaron con directorio activo (1055), sirbe (672), azdigital (387), iops (369), seven (198), sirbe web (110), correo (93), entre otros.</t>
  </si>
  <si>
    <t>Durante la vigencia de 2023, de acuerdo con los informes de seguimiento realizados mensualmente se evidencia un cumplimiento a las metas programadas y el desempeño sobresaliente en la ejecución de las mismas. En este sentido, se logró el cumplimiento del 96% de los casos gestionados a través de la mesa de servicios tecnológicos generados a la Subdirección de Investigación e Información, la cual garantiza la atención y sostenibilidad de los servicios administrados en la Entidad. 
Así las cosas, teniendo en cuenta que a partir del análisis de la línea base del indicador y de los resultados obtenidos en vigencias anteriores, se evidencia que el indicador logra un porcentaje de sobrecumplimiento para la vigencia del 101% con respecto a la meta propuesta (95%).
Por parte de la Subdirección de Investigación e Información, se recomienda a los usuarios el diligenciamiento y cierre de las encuestas de satisfacción de servicios para identificar las mejoras en la atención de los servicios de la Secretaría Distrital de Integración Social.</t>
  </si>
  <si>
    <t>4.Adelantar un proceso de modernización y mejora del desempeño institucional, garantizando la transparencia, integridad y seguimiento y control, que incluya el rediseño de la estructura organizacional, la reestructuración del proceso de contratación y el desarrollo de una estrategia de retroalimentación y evaluación de la entidad en territorio.</t>
  </si>
  <si>
    <t>TH-001</t>
  </si>
  <si>
    <t>Circular No. 009 de 28/02/2023</t>
  </si>
  <si>
    <t>Disminución de la brecha de conocimiento mediante las jornadas de capacitación</t>
  </si>
  <si>
    <t>Monitorear el comportamiento de la brecha generada entre el conocimiento existente y el esperado, con la implementación del plan institucional de capacitación PIC</t>
  </si>
  <si>
    <t>Aplicación oportuna del test pre y post por parte de los capacitadores</t>
  </si>
  <si>
    <t xml:space="preserve">(Número de personas que diligenciaron el postest y que superaron la calificación del pretest / número de personas que diligenciaron las evaluaciones pre y postest)*100 </t>
  </si>
  <si>
    <r>
      <t>Formatos de evaluación pre y post diligenciados</t>
    </r>
    <r>
      <rPr>
        <sz val="9"/>
        <color rgb="FFFF0000"/>
        <rFont val="Arial"/>
        <family val="2"/>
      </rPr>
      <t xml:space="preserve">
</t>
    </r>
  </si>
  <si>
    <t>Primero registrar para cada servidor participante, la calificación de la evaluación pre test y luego registrar el valor de la evaluación post test, posteriormente calcular del 100% de las personas que diligenciaron la evaluación pre y post test, cuántos incrementaron su calificación.
Nota: El reporte de avances se encuentra sujeto a las actividades ejecutadas de acuerdo con la programación.</t>
  </si>
  <si>
    <t>Matriz de resultados de evaluaciones Pre y Post test con el porcentaje de incremento individual que contenga el número de personas que alcanzaron superar la brecha</t>
  </si>
  <si>
    <t>Para el mes de enero se realizó la revisión y adopción del Plan Institucional de Capacitación para la vigencia 2023.</t>
  </si>
  <si>
    <t>Durante el mes de febrero se finalizó la ejecución de los temas pendientes del Plan Institucional de Capacitación de la vigencia 2022. De estos temas ninguno contó con la medición de cierre de brecha.</t>
  </si>
  <si>
    <t>09/03/2023
No se generan observaciones frente al reporte del periodo.
Se sugiere aplicar la medición de cierre de brecha a las actividades con el propósito de contar con los datos necesarios de reporte para el trimestre y la toma oportuna de decisiones.</t>
  </si>
  <si>
    <t>Durante el mes de marzo se inició con el proceso precontractual para la ejecución de las actividades previstas en el Plan Institucional de Capacitación de la vigencia 2023.</t>
  </si>
  <si>
    <t xml:space="preserve">12/04/2023
No se generan observaciones ni sugerencias frente al reporte del periodo.
</t>
  </si>
  <si>
    <t>Durante el mes de abril no se realizaron capacitaciones en ejecución del Plan Institucional de Capacitación para la vigencia 2023</t>
  </si>
  <si>
    <t xml:space="preserve">11/05/2023
No se generan observaciones ni sugerencias frente al reporte del periodo.
</t>
  </si>
  <si>
    <t>Durante el mes de mayo no se realizaron capacitaciones en ejecución del Plan Institucional de Capacitación para la vigencia 2023</t>
  </si>
  <si>
    <t xml:space="preserve">16/06/2023
No se generan observaciones frente al reporte del periodo.
Se sugiere revisar la pertinencia de continuar con la medición de este indicador toda vez que a la fecha de corte no se cuenta con datos con los que pueda medirse la disminución de la brecha de conocimiento mediante las jornadas de capacitación.
</t>
  </si>
  <si>
    <t>Durante el mes de junio no se realizaron capacitaciones en ejecución del Plan Institucional de Capacitación para la vigencia 2023
Nota: El reporte de avances se encuentra sujeto a las actividades ejecutadas de acuerdo con la programación.</t>
  </si>
  <si>
    <t>10/7/2023
No se generan observaciones frente al reporte del periodo.
Se sugiere revisar la pertinencia de continuar con la medición de este indicador toda vez que a la fecha de corte no se cuenta con datos con los que pueda medirse la disminución de la brecha de conocimiento mediante las jornadas de capacitación.</t>
  </si>
  <si>
    <t>Durante el mes de julio se estableció el cronograma de ejecución de las actividades propuestas en el Plan Institucional de Capacitación de la vigencia 2023. Dichas actividades programadas, dieron inicio durante este mes de julio y a la fecha se cuenta con el cierre de brecha de los dos (2) primeros grupos del curso de lengua de señas colombiano. 
Esta capacitación contó con 24 horas de formación y participaron un total de 49 servidores y servidoras, de los cuales, 43 diligenciaron el pre y post de la capacitación, 
obteniendo que 40 de ellos aumentaron su conocimiento, lo que representa un 93% de disminución de brecha o mejora en el conocimiento.
La disminución de brecha de conocimiento para el período es de 93%</t>
  </si>
  <si>
    <t>14/8/2023
No se generan observaciones frente al reporte del periodo. Se sugiere ccontinuar con la medición del cierre de brecha para obtener datos en los ultimos dos trimestres de la vigencia.</t>
  </si>
  <si>
    <t>Durante el mes de agosto se finalizó la capacitación de los grupos 3 y 4 en "lengua de señas colombiano", capacitación que contó con 24 horas de capacitación y cuya disminución de cierre de brecha  fue del 93%, donde, el 100%, de quienes diligenciaron el pre y post de la capacitación, tuvieron una mejora en el conocimiento. 
Durante este mismo mes, se desarrolló la capacitación en "Ortografía, Redacción tipologías textuales de la organización y Comprensión de lectura", la cual contó con 24 horas de formación y participaron un total de 52 servidores y servidoras, de los cuales, 46 diligenciaron el pre y post de la capacitación, obteniendo que 37 de ellos aumentaron su conocimiento, lo que representa un 80% de disminución de brecha o mejora en el conocimiento.
La disminución de brecha de conocimiento para el período es de 90%</t>
  </si>
  <si>
    <t>08/09/2023
No se generan observaciones ni sugerencias frente al reporte del periodo de reporte.</t>
  </si>
  <si>
    <t>Durante el mes de septiembre se realizó la capacitación en estrategias para el análisis de datos cualitativos y cuantitativos, la cual constó de 24 horas de formación y contó con un total de 54 servidores y servidoras participantes, de los cuales 51 diligenciaron el pre y el post de la capacitación. De esta capacitación se puede decir, que el total de los participantes aumentó su conocimiento, lo que representa una mejora del 100% en el conocimiento.
Para el trimestre julio - septiembre se desarrollaron capacitaciones a 6 grupos, con un total de 180 servidores(as) que diligenciaron el pre y post obteniendo que 168 de ellos aumentaron su conocimiento lo que representa un 93% de disminución de brecha en el periodo.</t>
  </si>
  <si>
    <t>08/10/2023
No se generan observaciones ni sugerencias frente al reporte del periodo de reporte.</t>
  </si>
  <si>
    <t>Durante el mes de octubre, en ejecución del Plan Institucional de Capacitación para la vigencia 2023, no se realizaron actividades de capacitación a las cuales les aplique el cierre de brecha.</t>
  </si>
  <si>
    <t>09/11/2023
No se generan observaciones ni sugerencias frente al reporte del periodo de reporte.</t>
  </si>
  <si>
    <t>Durante el mes de noviembre, en ejecución del Plan Institucional de Capacitación para la vigencia 2023, no se realizaron actividades de capacitación a las cuales les aplique el cierre de brecha.</t>
  </si>
  <si>
    <t>26/12/2023
No se generan observaciones ni sugerencias frente al reporte del periodo de reporte.</t>
  </si>
  <si>
    <t>Durante el mes de diciembre, en ejecución del Plan Institucional de Capacitación para la vigencia 2023, no se realizaron actividades de capacitación a las cuales les aplique el cierre de brecha.</t>
  </si>
  <si>
    <t>09/01/2024. Se debería justificar por que no se realizáron capacitaciones para el cuarto trimestre.
Para el reporte anual hay que soportar el texto con los datos arrojados para este reporte. Tambien se evidencia un sobre cumplimiento, el cual se debe analizar dentro del reporte.
19/01/2024 No se generan observaciones respecto al análisis reportado para el seguimiento del indicador.</t>
  </si>
  <si>
    <t>Se realizó la medición de la meta en los periodos que se realizaron acciones formativas en el marco de las competencias técnicas, a las que se les aplicó la medición del cierre de brecha. 
La apropiación del conocimiento se aumentó en un 93%, superando la meta programada para la vigencia del 72%, aún teniendo en cuenta que durante los meses de marzo, abril, mayo y junio se llevó a cabo la etapa contractual para la ejecución de las actividades previstas en el Plan Institucional de Capacitación de la vigencia 2023.  Es por ello que el reporte de avances estuvo sujeto a las actividades ejecutadas de acuerdo con la programación.</t>
  </si>
  <si>
    <t>TH-002</t>
  </si>
  <si>
    <t>Nivel de satisfacción de los funcionarios frente a las actividades para el bienestar</t>
  </si>
  <si>
    <t>Establecer el nivel de satisfacción de los funcionarios frente a las actividades del plan de bienestar</t>
  </si>
  <si>
    <t>Diligenciamiento oportuno de encuestas de satisfacción de las actividades del plan de bienestar</t>
  </si>
  <si>
    <t xml:space="preserve">(Número total de personas con nivel  de satisfacción excelente en el periodo + número total de personas con nivel de satisfacción bueno en el periodo)  / (Número total de personas encuestadas en el periodo según la muestra)*100
</t>
  </si>
  <si>
    <t xml:space="preserve">Encuestas de satisfacción de actividades de bienestar diligenciadas </t>
  </si>
  <si>
    <t xml:space="preserve">Medir el grado de satisfacción de las actividades del plan de bienestar sobre una muestra de funcionarios participantes. Calcular la suma del número de personas que contestaron la encuesta como "excelente" y "bueno" y sumar sus resultados . El resultado anterior se relaciona con el número de personas encuestadas, según la muestra. </t>
  </si>
  <si>
    <t xml:space="preserve">Una Matriz de encuestas tabuladas de satisfacción para cada trimestre.
</t>
  </si>
  <si>
    <r>
      <rPr>
        <sz val="9"/>
        <rFont val="Arial"/>
        <family val="2"/>
      </rPr>
      <t xml:space="preserve">                            
88%
</t>
    </r>
    <r>
      <rPr>
        <b/>
        <sz val="9"/>
        <color rgb="FF7030A0"/>
        <rFont val="Arial"/>
        <family val="2"/>
      </rPr>
      <t xml:space="preserve">
</t>
    </r>
  </si>
  <si>
    <t xml:space="preserve">
</t>
  </si>
  <si>
    <t>Durante el mes de enero se adelantaron actividades de construcción y adopción del Plan Anual de Bienestar Social e Incentivos vigencia 2023.</t>
  </si>
  <si>
    <t xml:space="preserve">Para el mes de febrero de 2023, se ejecutaron 3 actividades, a las cuales se le aplicó encuesta de satisfacción:
1). Taller traslado de régimen pensional: Esta actividad se llevó a cabo el día 23 de febrero de 2023, con asistencia de 78 servidores y servidoras de la SDIS y  8 colaboradores y colaboradoras, para un total de 86 asistentes. 
La encuesta de satisfacción fue diligenciada por 86 personas con los siguientes resultados: 62% de los asistentes  manifiesta percepción de calidad excelente, mientras un 35% manifiesta percepción de calidad bueno, resultando una percepción de calidad general del 97% 
2). Taller comunicación asertiva: Esta actividad se llevó a cabo el día 24 de febrero de 2023, con asistencia  de 59  servidores y servidoras de la SDIS y  7 colaboradores y colaboradoras, para un total de 66 asistentes. 
La encuesta de satisfacción fue diligenciada por 66 personas con los siguientes resultados: 80% de los asistentes  manifiesta percepción de calidad excelente , mientras un 20% manifiesta percepción de calidad bueno, resultando una percepción de calidad general del 100% 
3). Actividad encuentro de solteros y solteras SDIS 2023: Esta actividad se llevó a cabo los días 25 y 26 de febrero de 2023, con asistencia  de 170  servidores y servidoras de la SDIS.
La encuesta de satisfacción fue diligenciada por 145 personas con los siguientes resultados: 80% de los asistentes  manifiesta percepción de calidad excelente , mientras un 19% manifiesta percepción de calidad bueno, resultando una percepción de calidad general del 99% </t>
  </si>
  <si>
    <t>09/03/2023
No se generan observaciones frente al reporte del periodo.
Se sugiere asegurar que los datos mencionados en el análisis del mes concuerde con los datos cuantitativos que deberán reportarse en el trimestre.</t>
  </si>
  <si>
    <t>Para el mes de marzo de 2023, se ejecutaron 4 actividades, a las cuales se les aplicó encuesta de satisfacción:
1). Conversatorio a qué hora "El amor", se convirtió en un asunto de riesgo para la mujer : Esta actividad se llevó a cabo el día 08 de marzo de 2023, con asistencia de 23 servidores y servidoras de la SDIS y  7 colaboradores y colaboradoras, para un total de 30 asistentes. 
La encuesta de satisfacción fue diligenciada por 30 personas con los siguientes resultados: 83%  manifiesta percepción de calidad excelente, mientras un 13% manifiesta percepción de calidad bueno, resultando una percepción de calidad general del 96% 
2). Conferencia Todos podemos hablar de suicidio prevención y abordaje : Esta actividad se llevó a cabo el día 23 de marzo de 2023, con asistencia  de 11  servidores y servidoras de la SDIS y  6 colaboradores y colaboradoras, para un total de 17 asistentes. 
La encuesta de satisfacción fue diligenciada por 17 personas con los siguientes resultados: 82%  manifiesta percepción de calidad excelente , mientras un 18% manifiesta percepción de calidad bueno, resultando una percepción de calidad general del 100% 
3). Conferencia autoevaluación y reflexión positiva: Esta actividad se llevó a cabo el día 28 de marzo de 2023, con la asistencia de 66 servidores y servidoras de la SDIS y  36 colaboradores y colaboradoras, para un total de 102 asistentes.
La encuesta de satisfacción fue diligenciada por 55 personas, con los siguientes resultados: 75% manifiesta percepción de calidad excelente, mientras 24% manifiesta percepción de calidad bueno, resultando una percepción de calidad general del 99%
4).conferencia Régimen y Control Fiscal: Esta actividad se llevó a cabo el día 29 de marzo de 2023, con la asistencia de 50 servidores y servidoras de la SDIS y 13 colaboradores y colaboradoras, para un total de 63 asistentes.
La encuesta de satisfacción fue diligenciada por 63 personas, con los siguientes resultados: 68% manifiesta percepción de calidad excelente, mientras 32% manifiesta percepción de calidad bueno, resultando una percepción de calidad general del 100%.
Durante el trimestre enero-marzo se aplicaron encuestas a siete (7) actividades, con un total de 462 participantes que respondieron dichas encuestas, de los cuales 456 afirmaron sentirse excelente y bueno, lo que nos arroja un 98,70% de nivel de satisfacción por parte de los funcionarios, en el periodo.</t>
  </si>
  <si>
    <t>Para el mes de abril de 2023, se ejecutaron 5 actividades a las cuales se les aplicó encuesta de satisfacción:
1). Conferencia el Líder que Quiero Ser: esta actividad se llevó a cabo el día 21 de abril de 2023, con asistencia de 45 servidores y servidoras, y  9 colaboradores(as), para un total de 54 asistentes. 
La encuesta de satisfacción fue diligenciada por 54 personas, con los siguientes resultados: 85%  manifiesta percepción de calidad excelente, mientras un 13% manifiesta percepción de calidad bueno y 2% percepción de calidad regular y resultando una percepción de calidad general del 100% 
2). Caminata Ecológica: esta actividad se llevó a cabo el día 14 de abril  de 2023, con asistencia  de 32  servidores y servidoras y  2 colaboradores(as), para un total de 34 asistentes. 
La encuesta de satisfacción fue diligenciada por 31 personas con los siguientes resultados: 90%  manifiesta percepción de calidad excelente , mientras un 10% manifiesta percepción de calidad bueno, resultando una percepción de calidad general del 100% 
3). Rodada Ambiental: esta actividad se llevó a cabo el día 14 de abril de 2023, con la asistencia de 5 servidores y servidoras y  2 colaboradores(as), para un total de 7 asistentes.
La encuesta de satisfacción fue diligenciada por 4 personas, con los siguientes resultados: 75% manifiesta percepción de calidad excelente, mientras 25% manifiesta percepción de calidad bueno, resultando una percepción de calidad general del 100%
4) Caminata Usme Rural: esta actividad se llevó a cabo el día 28 de abril de 2023, con asistencia de 18 servidores y servidoras y 17 colaboradores(as), para un total de 35 asistentes.
La encuesta de satisfacción fue diligenciada por 27 personas, con los siguientes resultados: 85% manifiesta percepción de calidad excelente, mientras 11% manifiesta percepción de calidad bueno, resultando una percepción de calidad general del 96%
5) Caminata Paraíso Quiba: esta actividad se llevó a cabo el día 28 de abril de 2023, con asistencia de 66 servidores y servidoras y 5 colaboradores(as), para un total de 71 asistentes.
La encuesta de satisfacción fue diligenciada por 38 personas, con los siguientes resultados: 32% manifiesta percepción de calidad excelente, mientras 47% manifiesta percepción de calidad bueno, resultando una percepción de calidad general del 79%.</t>
  </si>
  <si>
    <t>Para el mes de mayo de 2023, se ejecutaron cinco (5) actividades a las cuales se les aplicó encuesta de satisfacción:
1) Caminata Aula Ambiental Soratama: esta actividad se llevó a cabo el día 12 de mayo de 2023, con asistencia de 10 servidores y servidoras, y  5 colaboradores(as), para un total de 15 asistentes. 
La encuesta de satisfacción fue diligenciada por 12 personas, con los siguientes resultados: 92%  manifiesta percepción de calidad excelente, mientras un 8% manifiesta percepción de calidad bueno. Resultando una percepción de calidad general del 100%
2) Caminata Parque Nacional E.O.H.: esta actividad se llevó a cabo el día 12 de mayo de 2023, con asistencia de 14 servidores y servidoras, y  6 colaboradores(as), para un total de 20 asistentes. 
La encuesta de satisfacción fue diligenciada por 7 personas, con los siguientes resultados: 43%  manifiesta percepción de calidad excelente, mientras un 57% manifiesta percepción de calidad bueno. Resultando una percepción de calidad general del 100% 
3) Caminata Paraíso Quiba: esta actividad se llevó a cabo el día 26 de mayo de 2023, con asistencia de 20 servidores y servidoras y 5 colaboradores(as), para un total de 25 asistentes. 
La encuesta de satisfacción fue diligenciada por 25 personas, con los siguientes resultados: 56%  manifiesta percepción de calidad excelente, mientras un 32% manifiesta percepción de calidad bueno. Resultando una percepción de calidad general del 100% 
4). Actividad Trabajo en Equipo: esta actividad se llevó a cabo el día 26 de mayo de 2023, con asistencia de 20 servidores y servidoras y 3 colaboradores(as), para un total de 23 asistentes. 
La encuesta de satisfacción fue diligenciada por 23 personas, con los siguientes resultados: 70%  manifiesta percepción de calidad excelente, mientras un 30% manifiesta percepción de calidad bueno. Resultando una percepción de calidad general del 100% 
5). Taller Derechos Sexuales y Derechos Reproductivos: esta actividad se llevó a cabo el día 25 de mayo de 2023, con asistencia de 17 servidores y servidoras y 12 colaboradores(as), para un total de 29 asistentes. 
La encuesta de satisfacción fue diligenciada por 29 personas, con los siguientes resultados: 76%  manifiesta percepción de calidad excelente, mientras un 24% manifiesta percepción de calidad bueno. Resultando una percepción de calidad general del 100%</t>
  </si>
  <si>
    <t>16/06/2023
No se generan observaciones ni sugerencias frente al reporte del periodo.</t>
  </si>
  <si>
    <t>Para el mes de junio de 2023, se ejecutaron cuatro (4) actividades a las cuales se les aplicó encuesta de satisfacción:
1) Sistema General de Pensiones-Colpensiones: esta actividad se llevó el 7 de junio de 2023, con asistencia de 34 servidores y servidores, y 26 colaboradores(as), para un total de 60 asistentes. 
La encuesta de satisfacción fue diligenciada por 46 personas, con los siguientes resultados: 63%  manifiesta percepción de calidad excelente, mientras un 35% manifiesta percepción de calidad bueno, y 2% bajo. Resultando una percepción de calidad general del 98%
2) Caminata Parque Nacional E.O.H.: esta actividad se llevó a cabo el día 9 de junio de 2023, con asistencia de 17 servidores y servidoras, y  33 colaboradores(as), para un total de 50 asistentes. 
La encuesta de satisfacción fue diligenciada por 34 personas, con los siguientes resultados:94%  manifiesta percepción de calidad excelente, mientras un 6% manifiesta percepción de calidad bueno. Resultando una percepción de calidad general del 100% 
3) Caminata Parque Nacional E.O.H.: esta actividad se llevó a cabo el día 23 de junio de 2023, con asistencia de 19 servidores y servidoras, y  18 colaboradores(as), para un total de 37 asistentes. 
La encuesta de satisfacción fue diligenciada por 19 personas, con los siguientes resultados:79%  manifiesta percepción de calidad excelente, mientras un 21% manifiesta percepción de calidad bueno. Resultando una percepción de calidad general del 100%
4). Actividad Trabajo en Equipo: Conferencia manejo crisis interpersonales, esta actividad se llevó acabo el día 23 de junio de 2023, con asistencia de 17 servidores y servidoras y 13 colaboradores(as), para un total de 30 asistentes. 
La encuesta de satisfacción fue diligenciada por 20 personas, con los siguientes resultados: 96%  manifiesta percepción de calidad excelente, mientras un 4% manifiesta percepción de calidad bueno. Resultando una percepción de calidad general del 100% 
Durante el trimestre abril-junio se aplicaron encuestas a catorce (14) actividades, con un total de 369 participantes que respondieron dichas encuestas, de los cuales 355 afirmaron sentirse excelente y bueno, lo que nos arroja un 96,20% de nivel de satisfacción por parte de los funcionarios, en el periodo.</t>
  </si>
  <si>
    <t>10/7/2023
No se generan observaciones ni sugerencias frente al reporte del periodo.</t>
  </si>
  <si>
    <t xml:space="preserve">Para el mes de julio de 2023, se ejecutaron dos (2) actividades a las cuales se les aplicó encuesta de satisfacción:
1) Entrega de Boletas Cine Colombia: En el marco del Día de la Familia primer semestre 2023,  esta actgividad se inició en el mes de junio y durante el mes de  julio se aplicó la encuesta de satisfacción  la cual fue diligenciada por 659 servidores(as), con los siguientes resultados: 86%  manifiesta percepción de calidad excelente, mientras un 13% manifiesta percepción de calidad bueno, y 1% manifiesta percepción regular para un total de percepción de calidad general del 99%.
2) Inauguración Olimpiadas Deportivas SDIS 2023: Esta actividad fue desarrollada el 28 de julio de 2023, con los siguientes resultados: 69% manifiesta percepción de calidad excelente y el 29% manifiesta percepción de calidad bueno y 2% manifiesta percepción regular para un total de percepción de calidad del 97%
</t>
  </si>
  <si>
    <t xml:space="preserve">14/8/2023
No se generan observaciones ni sugerencias frente al reporte del periodo. </t>
  </si>
  <si>
    <t>Para el mes de agosto de 2023, se ejecutaron tres (3) actividades a las cuales se les aplicó encuesta de satisfacción:
1) Mercado campesino: Esta actividad se llevó a cabo el 16 de agosto de 2023, con la asistencia de 19 servidores y servidoras y 16 colaboradores, para un total de 35 asistentes.
La encuesta de satisfacción fue diligenciada por 35 personas, con los siguientes resultados:  91% manifiesta percepción de calidad excelente y el 9% indica percepción de calidad buena, para un total del 100%.
2) Mercado campesino: Esta actividad se llevó a cabo el 23 de agosto de 2023, con la asistencia de 15 servidores y servidoras y  4 colaboradores, para un total de 19 participantes.
La encuesta de satisfacción fue realizada por 19 personas, con los siguientes resultados: el 89% manifiesta percepción de calidad excelente y el 11% manifiesta percepción de calidad buena, para un total del 100%. 
3) Taller Evaluando mis Vínculos. Esta actividad se llevó a cabo el 28 de agosto de 2023, con la asistencia de 36 servidores y servidoras y 15 colaboradores, para un total de 51 participantes.
La encuesta de satisfacción fue realizada por 51 personas, con los siguientes resultados: el 78% de los participantes manfifiesta percepción de calidad excelente, el 20% indican que la percepción de calidad es buena y el 2% manifiesta que es regular, para un total del 100%</t>
  </si>
  <si>
    <t>Para el mes de septiembre de 2023, se ejecutaron cuatro (4) actividades a las cuales se les aplicó encuesta de satisfacción:
1) Mercado campesino: esta actividad se llevó a cabo el 8 de septiembre de 2023, con la asistencia de 43 participantes, de los cuales 18 son servidores y servidoras públicos y 25 son colaboradores.
La encuesta de satisfacción fue diligenciada por 43 personas, con los siguientes resultados:  63% manifiesta percepción de calidad excelente, el 35% indica percepción de calidad buena y el 2%,manifieta percepción de calidad regular, para un total del 100%.
2) Mercado campesino: esta actividad se llevó a cabo el 27 de septiembre de 2023, con la asistencia de 14 servidores y servidoras públicos/as.
La encuesta de satisfacción fue realizada por 14 personas, con los siguientes resultados: el 57% manifiesta percepción de calidad excelente y el 43% manifiesta percepción de calidad buena, para un total del 100%. 
3) Feria de servicios: esta actividad se llevó a cabo el 14 de septiembre de 2023, con la asistencia de 1 servidor y 4 colaboradores, para un total de 5 participantes.
La encuesta de satisfacción fue realizada por 5 personas, con los siguientes resultados: el 100% de los participantes manfifiesta percepción de calidad excelente.
4. Actividad Autocuidado: esta actividad se llevó a cabo el 14 de septiembre con la participación de 1 servidor público.
La encuesta de satisfacción fue realizada por 1 persona, con los siguientes resultados: el 100% de los participantes manfifiesta percepción de calidad excelente.
Durante el trimestre julio-septiembre se aplicaron encuestas a nueve (9) actividades, con un total de 1899 participantes que respondieron dichas encuestas, de los cuales 1870 afirmaron sentirse excelente y bueno, lo que nos arroja un 98% de nivel de satisfacción por parte de los funcionarios, en el periodo.</t>
  </si>
  <si>
    <t xml:space="preserve">Para el mes de octubre de 2023, se ejecutaron seis (6) actividades a las cuales se les aplicó encuesta de satisfacción:
1) Conmemoración Día del Servidor Público: esta actividad se llevó a cabo el 1º. de octubre de 2023, con la participación de los 1819 servidores y servidoras de planta a quienes se les entrego detalle (sombrilla). La encuesta de satisfacción fue diligenciada por 588 servidores y servidoras, con los siguientes resultados:  69% manifiesta percepción de calidad excelente, 28% indican percepción de calidad bueno , el 2% percepción de calidad malo y el 1% indica percepción de calidad mala, para un total del 100%.
2) Clausura Olimpiadas Deportivas SDIS: esta actividad se llevó a cabo el 6 de octubre de 2023, con la asistencia de  servidores y servidoras 44 y  48 colaboradores, para un total de 92 participantes. La encuesta de satisfacción fue realizada por 57 personas, con los siguientes resultados: el 89% manifiesta percepción de calidad excelente,  el 9% percepción de calidad buena y el 2% manifiesta percepción de calidad regular, para un total del 100%. 
3) Un Día de Aventura Extrema para Adolescentes. Esta actividad se llevó a cabo el 9 de octubre de 2023, con la asistencia de 76 hijos e hijas de servidores y servidoras. La encuesta de satisfacción fue realizada por 45 servidores y/o servidoras: el 87% de los participantes manifiesta percepción de calidad excelente, el 11% indican que la percepción de calidad es buena y el 2% manifiesta que es regular, para un total del 100%
4) Vacaciones Recreativas. Esta actividad se llevó a cabo el 11, 12 y 13 de octubre de 2023, con la asistencia de 199 hijos e hijas de servidores y servidoras.
La encuesta de satisfacción fue realizada por 167 servidores y/o servidoras: el 77% de los participantes manifiesta percepción de calidad excelente, el 19% indican que la percepción de calidad es buena y el 4% manifiesta que es regular, para un total del 100%
5) Día de familia segundo semestre – Parque Jaime Duque: esta actividad se llevó a cabo el 21 de octubre de 2023, con la asistencia de 1819 servidores y servidoras con dos acompañantes. La encuesta de satisfacción fue realizada por 814 servidores y/o servidoras: el 78% de los participantes manifiesta percepción de calidad excelente, el 21% indican que la percepción de calidad es buena y el 1% manifiesta que es regular, para un total del 100%
6) Actividad Desmitificando la sexualidad Conversatorio sobre mito-realidad: esta actividad se llevó a cabo el 30 de octubre de 2023, con la asistencia de 15 servidores y servidoras y 4 colaboradores. La encuesta de satisfacción fue realizada por 15 participantes: el 87% de los participantes manifiesta percepción de calidad excelente,  y el 13% manifiesta que es buena, para un total del 100%
</t>
  </si>
  <si>
    <t>Para el mes de noviembre de 2023, se ejecutaron seis (6) actividades a las cuales se les aplicó encuesta de satisfacción:
1) Sustentación mejores equipos de trabajo: esta actividad se llevó a cabo el 2 de noviembre de 2023, con la participación de 42 servidores y servidoras. La encuesta de satisfacción fue diligenciada por 16 servidores y servidoras, con los siguientes resultados: 75% manifiesta percepción de calidad excelente y 25% indica percepción de calidad bueno, para un total del 100%.
2) Bienestar con los prepensionados: esta actividad se llevó a cabo el 17 de noviembre de 2023, con la asistencia de 67 servidores y servidoras. La encuesta de satisfacción fue diligenciada por 43 servidores y servidoras, con los siguientes resultados: 84% manifiesta percepción de calidad excelente y 16% indica percepción de calidad bueno, para un total del 100%.
3) Bienestar con los prepensionados: esta actividad se llevó a cabo el 20 de noviembre de 2023, con la asistencia de 41 servidores y servidoras. La encuesta de satisfacción fue realizada por 39 servidores y servidoras, con los siguientes resultados: el 67% manifiesta percepción de calidad excelente y el 33% percepción de calidad buena, para un total del 100%. 
4) Actividad hijos e hijas en condición de discapacidad: esta actividad se llevó a cabo el 20 de noviembre de 2023, con participación de 28 hijos e hijas de servidores y servidoras. La encuesta de satisfacción fue realizada por 18 servidores y servidoras, con los siguientes resultados: el 83% manifiesta percepción de calidad excelente y el 17% percepción de calidad buena, para un total del 100%. 
5) Día de mascotas en las Subdirecciones Locales: esta actividad se llevó a cabo el 22 de noviembre de 2023, con la participación de 29 participantes, 26 servidores y servidoras y 3 colaboradores. La encuesta de satisfacción fue realizada por 14 servidores y servidoras, con los siguientes resultados: el 29% manifiesta percepción de calidad excelente,  el 36%  percepción de calidad buena, el 29% manifiesta percepción de calidad regular y el 6% percepción de calidad mala, para un total del 100%. 
6) Gala de reconocimiento: esta actividad se llevó a cabo el 24 de noviembre de 2023, con la participación de 337 servidores y servidoras. La encuesta de satisfacción fue realizada por 119 servidores y servidoras, con los siguientes resultados: el 88% manifiesta percepción de calidad excelente y  el 12% percepción de calidad buena, para un total del 100%.</t>
  </si>
  <si>
    <t xml:space="preserve">Para el mes de diciembre de 2023, se ejecutaron tres (3) actividades a las cuales se les aplicó encuesta de satisfacción:
1) Actividad cierre de Gestión: esta actividad se llevó a cabo el 1 de diciembre de 2023, con la participación de 1397 servidores y servidoras. La encuesta de satisfacción fue diligenciada por 547 servidores y servidoras, con los siguientes resultados: 65% manifiesta percepción de calidad excelente, 30% indica percepción de calidad bueno y 3% indica percepción de calidad regular, para un total del 100%.
2) Entrega bonos navideños: el 19 de noviembre Compensar cargo los bonos navideños para los hijos e hijas de los servidores/as públicos/as, en esta actividad participaron 473 servidores y servidoras. La encuesta de satisfacción fue diligenciada por 105 servidores y servidoras, con los siguientes resultados: 87% manifiesta percepción de calidad excelente, 11% indica percepción de calidad bueno y 2% indica percepción de calidad regular, para un total del 100%.
3) Entrega detalle servidores/as que laboran turno de noche 24 y 31 de diciembre: se entregó bono cena navideña y de fin de año a los servidores y servidoras que laboraron la noche del 24 y 31 de diciembre, en esta actividad participaron 49 servidores y servidoras. La encuesta de satisfacción fue realizada por 10 servidores y servidoras, con los siguientes resultados: el 90% manifiesta percepción de calidad excelente y el 10% percepción de calidad buena, para un total del 100%. 
Durante el trimestre octubre-diciembre se aplicaron encuestas a quince (15) actividades, con un total de 2597 participantes que respondieron dichas encuestas, de los cuales 2535 afirmaron sentirse excelente y bueno, lo que nos arroja un 98% de nivel de satisfacción por parte de los funcionarios, en el periodo.
</t>
  </si>
  <si>
    <t>09/01/2024. Para el reporte anual hay que soportar el texto con los datos analizados. Por favor reunamonos no me dan las cifras reportadas trimestralmente. Me dan In=(2535/ 2597=98%) para el trimestre.
19/01/2024 No se generan observaciones respecto al análisis reportado para el seguimiento del indicador.</t>
  </si>
  <si>
    <t>Se realizó la medición de satisfacción de las actividades ejecutadas durante la vigencia, cuyo resultado fue del 98% y  superó la meta establecida del 88%; lo anterior, teniendo en cuenta el esfuerzo del equipo humano en la realización de estas actividades y una mejor articulacipón con el proveedor para el desarrollo de las mismas.</t>
  </si>
  <si>
    <t>TH-007</t>
  </si>
  <si>
    <t xml:space="preserve">Cobertura del Plan de Bienestar e Incentivos 
</t>
  </si>
  <si>
    <t>Fomentar la participación de los servidores públicos de la entidad, en las actividades formuladas en el plan de bienestar e incentivos.</t>
  </si>
  <si>
    <t>Participación de los Servidores públicos de la Entidad</t>
  </si>
  <si>
    <t>(Número de Servidores públicos participantes/ Número total de servidores públicos activos en el periodo.)*100</t>
  </si>
  <si>
    <t>Listados de Asistencia y/o Documentos que sustenten la participación en la actividad</t>
  </si>
  <si>
    <t>Una Matriz con los nombres de los servidores y todas las actividades en las que participó, y cuando sean presenciales se tomarán los listados de asistencia y se relacionaran en la matriz.
Se toma la suma de la columna "Total Cobertura" de cada uno de los meses del trimestre para el numerador, y  el dato del denominador se toma del total de registros de la matriz de cada uno de los meses del trimestre.
Nota : Todas las participaciones en las diferentes actividades, de los servidores públicos, serán registradas en la Matriz, sin embargo para efectos de cobertura solo se tendrá en cuenta una participación por servidor durante la vigencia.</t>
  </si>
  <si>
    <t>Matriz de control de participación en actividades programadas de Bienestar</t>
  </si>
  <si>
    <t xml:space="preserve">Para el mes de febrero de 2023, se ejecutaron 3 actividades de bienestar social e incentivos con la siguiente cobertura:
1). Taller traslado de régimen pensional: Esta actividad se llevó a cabo el día 23 de febrero de 2023, con asistencia de 78 servidores y servidoras de la SDIS.
2). Taller comunicación asertiva: Esta actividad se llevó a cabo el día 24 de febrero de 2023, con asistencia  de 59  servidores y servidoras de la SDIS .
3). Actividad encuentro de solteros y solteras SDIS 2023: Esta actividad se llevó a cabo los días 25 y 26 de febrero de 2023, con asistencia  de 170  servidores y servidoras de la SDIS.
Total de cobertura 307 servidores y servidoras de la SDIS,  de los cuales 33 de ellos participaron en mas de una actividad en el período, para una cobertura de 274 servidores y servidoras en el periodo.
</t>
  </si>
  <si>
    <t>Para el mes de marzo de 2023, se ejecutaron 5 actividades de bienestar social  con la siguiente cobertura:
1). Conversatorio a qué hora "El amor", se convirtió en un asunto de riesgo para la mujer : Esta actividad se llevó a cabo el día 08 de marzo  de 2023, con asistencia de 23 servidores y servidoras de la SDIS.
2).   Conferencia Todos podemos hablar de suicidio prevención y abordaje: Esta actividad se llevó a cabo el día 23 de marzo de 2023, con asistencia  de 11 servidores y servidoras de la SDIS .
3). Conferencia autoevaluación y reflexión positiva: Esta actividad se llevó a cabo el día 28 de marzo de 2023, con asistencia de 66 servidores y servidoras de la SDIS.
4). Conferencia Régimen y Control Fiscal: Esta actividad se llevó a cabo el día 29 de marzo de 2023, con asistencia de 50 servidores y servidoras de la SDIS.
5).Actividad envío de tarjetas virtuales de felicitación por cumpleaños: Esta actividad se realiza diariamente y para el mes de marzo llego a 154 servidores y servidoras de la SDIS.
En los reportes cualitativos de los meses de enero y febrero no se incluyeron las actividades relacionadas con los cumpleaños de los servidores, pero para el cálculo del indicador del primer trimestre 2023, si se tuvieron en cuenta, considerando que influyen en la medición y hacen parte de la gestión de la subdirección en pro del Bienestar de los servidores de planta.  Para un total de 791 servidores públicos participantes y con una Planta activa al cierre de marzo de 1790 servidores, logramos un 44% de avance sobre la meta.</t>
  </si>
  <si>
    <t>12/04/2023
Los datos que fueron indicados en los reportes cualitativos para enero y febrero no coinciden con el reporte cuantitativo presentado para el trimestre, ni con la evidencia entregada. Para el mes de Enero no se reportó la ejecución de actividades de bienestar por lo cual no se midió la satisfacción en dicho mes, sin embargo para el trimestre si fueron incluidos datos de enero; por favor verificar y sustentar en el análisis del trimestre dicha situación.
Ajustar el número de empleos, según los activos y no los aprobados, en concordancia con la fórmula de cálculo del indicador. 
12/04/2023
No se generan observaciones ni sugerencias adicionales para el periodo reportado.</t>
  </si>
  <si>
    <t>Para el mes de abril de 2023, se ejecutaron 6 actividades de bienestar social  con la siguiente cobertura:
1). Conferencia el Líder que Quiero Ser: Esta actividad se llevó a cabo el día 21 de abril de 2023, con asistencia de 45 servidores y servidoras de la SDIS y  9 colaboradores(as), para un total de 54 asistentes.
2).    Caminata Ecológica: Esta actividad se llevó a cabo el día 14 de abril  de 2023, con asistencia  de 32  servidores y servidoras de la SDIS y  2 colaboradores(as), para un total de 34 asistentes. 
3). Rodada Ambiental: Esta actividad se llevó a cabo el día 14 de abril de 2023, con la asistencia de 5 servidores y servidoras de la SDIS y  2 colaboradores(as), para un total de 7 asistentes.
4)  Caminata Usme Rural: Esta actividad se llevó a cabo el día 28 de abril de 2023, con asistencia de 18 servidores y servidoras de la SDIS y 17 colaboradores(as), para un total de 35 asistentes.
5) Caminata Paraíso Quiba: Esta actividad se llevó a cabo el día 28 de abril de 2023, con asistencia de 66 servidores y servidoras de la SDIS y 5 colaboradores(as), para un total de 71 asistentes.
6) Envío de tarjetas virtuales de cumpleaños: para el mes de abril se llegó a 133 servidores y servidoras de la SDIS.
Total de participantes 334 servidores y servidoras de la SDIS,  de los cuales 57 de ellos participaron en más de una actividad en el período, para una cobertura de 277 servidores y servidoras en el periodo.</t>
  </si>
  <si>
    <t>Para el mes de mayo de 2023, se ejecutaron siete (7) actividades de Bienestar Social, con la siguiente cobertura:
1) Caminata Aula Ambiental Soratama: esta actividad se llevó a cabo el día 12 de mayo de 2023, con asistencia de 10 servidores y servidoras.
2) Caminata Parque Nacional E.O.H.: esta actividad se llevó a cabo el día 12 de mayo de 2023, con asistencia de 14 servidores y servidoras.
3) Caminata Paraíso Quiba: esta actividad se llevó a cabo el día 26 de mayo de 2023, con asistencia de 28 servidores y servidoras. 
4). Actividad Trabajo en Equipo: esta actividad se llevó a cabo el día 26 de mayo de 2023, con asistencia de 19 servidores y servidoras.
5). Taller Derechos Sexuales y Derechos Reproductivos: esta actividad se llevó a cabo el día 25 de mayo de 2023, con asistencia de 17 servidores y servidoras. 
6) Actividad de Autocuidado: esta actividad se llevó a cabo el 19 de mayo de 2023, con la asistencia de 12 servidores y servidoras .
7) Envío de tarjetas virtuales de cumpleaños: para el mes de mayo de 2023 se llegó a 129 servidores y servidoras de la SDIS.
Total de participantes 229 servidores y servidoras de la SDIS,  de los cuales 12 de ellos participaron en más de una actividad en el período, para una cobertura de 217 servidores y servidoras en el periodo.</t>
  </si>
  <si>
    <t>Para el mes de junio de 2023, se ejecutaron cinco (5) actividades con la siguiente cobertura:
1) Sistema General de Pensiones-Colpensiones: esta actividad se llevó el 7 de junio de 2023, con asistencia de 34 servidores y servidores.
2) Caminata Parque Nacional E.O.H.: esta actividad se llevó a cabo el día 9 de junio de 2023, con asistencia de 17 servidores y servidoras.
3) Caminata Parque Nacional E.O.H.: esta actividad se llevó a cabo el día 23 de junio de 2023, con asistencia de 19 servidores y servidoras. 
4). Actividad Trabajo en Equipo: Conferencia manejo crisis interpersonales, esta actividad se llevó acabo el día 23 de junio de 2023, con asistencia de 17 servidores y servidoras.
5). Envío de tarjetas virtuales de cumpleaños: para el mes de junio de 2023 se llegó a 144 servidores y servidoras de la SDIS.                                                                         
Total de participantes en junio fue de 231 servidores y servidoras de la SDIS,  de los cuales 38 de ellos participaron en más de una actividad, para una cobertura de 193 servidores y servidoras en el periodo.
Para el trimestre abril -junio se realizó la Celebración Día de la Familia SDIS primer semestre 2023 en cumplimiento a la normativa legal aplicable, acuerdos sindicales vigentes y con base a la programación de plan de bienestar e incentivos con la cual se da cobertura al 100%  de los servidores y servidoras (1788), no obstante se da continuidad con las actividades programadas complementarias, para llegar al mayor número de servidores cubiertos.</t>
  </si>
  <si>
    <t>10/07/2023
Se solicita remitir evidencia de la actividad "celebración día de la familia" con la cual se da cumplimiento a la meta del indicador en este periodo.
12/07/2023
No se generan observaciones adicionales frente al periodo reportado. Se sugiere analizar la pertinencia de continuar midiendo el indicador ya que la SGDTH programa una o dos actividades en cada vigencia con las cuales se da cobertura del 100% a los servidores con respecto a as actividades de bienestar e incentivos.</t>
  </si>
  <si>
    <t>Para el mes de julio de 2023, se ejecutaron tres (3) actividades con la siguiente cobertura:
1)  Entrega de Boletas Cine Colombia. En el marco del Día de la Familia  primer semestre 2023 se finalizó la entrega de boletas durante el mes de julio de 2023, con una cobertura de 1797 servidores y servidores.
2) Inauguración Olimpiadas. Esta actividad se llevó a cabo el día 28 de julio de 2023, con asistencia 363 de  servidores y servidoras.
3). Envío tarjetas virtuales de cumpleaños: En el mes de julio de 2023 se llegó a 106 servidores y servidoras de la SDIS.                                                                         
Total de participantes en julio fue de 2266 servidores y servidoras de la SDIS,  de los cuales 469 de ellos participaron en más de una actividad, para una cobertura de 1797 servidores y servidoras en el periodo.</t>
  </si>
  <si>
    <t>Para el mes de agosto de 2023, se ejecutaron cinco (5) actividades:
1) Mercado campesino: Esta actividad se llevó a cabo el 16 de agosto de 2023, con la asistencia de 19 servidores y servidoras y 16 colaboradores, para un total de 35 asistentes.
2) Mercado campesino: Esta actividad se llevó a cabo el 23 de agosto de 2023, con la asistencia de 15 servidores y servidoras y  4 colaboradores, para un total de 19 participantes.
3) Taller Evaluando mis Vínculos: Esta actividad se llevó a cabo el 28 de agosto de 2023, con la asistencia de 36 servidores y servidoras y 15 colaboradores, para un total de 51 participantes.
4) Cumpleaños: se envíaron 141 mensajes de cumpleaños a los servidores y servidoras.
5) Igualmente, se contó con la participación de 399 servidores y servidoras participantes en las Olimpiadas deportivas.
Total de participantes 604 servidores y servidoras de la SDIS,  de los cuales 41 de ellos participaron en más de una actividad en el período, para una cobertura de 563 servidores y servidoras en el periodo.</t>
  </si>
  <si>
    <t>Para el mes de septiembre de 2023, se ejecutaron seis (6) actividades:
1) Mercado campesino: esta actividad se llevó a cabo el 8 de septiembre de 2023, con la asistencia de 43 participantes, de los cuales 18 son servidores y servidoras públicos y 25 son colaboradores.
2) Mercado campesino: esta actividad se llevó a cabo el 27 de septiembre de 2023, con la asistencia de 14 participantes.
3) Feria de servicios: esta actividad se llevó a cabo el 14 de septiembre de 2023, con la asistencia de 1 servidor y y 4 colaboradores, para un total de 5 participantes.
4) Actividad Autocuidado: esta actividad se llevó a cabo el 14 de septiembre con la participación de 1 servidor público.
5) Olimpiadas Deportivas: se contó con la participación de 399 servidores y servidoras participantes competencias en el marco de las Olimpiadas deportivas.
6) Cumpleaños: Se enviaron 155 mensajes de felicitación de cumpleaños a los servidores y servidoras.
Total de participantes  servidores y servidoras de la SDIS 588,  de los cuales 51 de ellos participaron en más de una actividad en el período, para una cobertura de 537 servidores y servidoras en el periodo.
Durante el trimestre julio-septiembre el total de participantes fue de 2897 servidores y servidoras en el periodo, teniendo en cuenta que en el trimestre anterior se dio cobertura al 100% de los servidores y servidoras, no obstante se da continuidad con las actividades programadas complementarias, para llegar al mayor número de servidores cubiertos.</t>
  </si>
  <si>
    <t>Para el mes de octubre de 2023, se ejecutaron seis (6) actividades: 
1) Conmemoración Día del Servidor Público: Esta actividad se llevó a cabo el 1º. de octubre de 2023, con la participación de los 1819 servidores y servidoras de planta a quienes se les entrego detalle (sombrilla).
2) Clausura Olimpiadas Deportivas SDIS: Esta actividad se llevó a cabo el 6 de octubre de 2023, con la asistencia de  servidores y servidoras 44 y  48 colaboradores, para un total de 92 participantes.
3) Un Día de Aventura Extrema para Adolescentes. Esta actividad se llevó a cabo el 9 de octubre de 2023, con la asistencia de 76 hijos e hijas de servidores y servidoras.
4) Vacaciones Recreativas. Esta actividad se llevó a cabo el 11, 12 y 13 de octubre de 2023, con la asistencia de 199 hijos e hijas de servidores y servidoras.
5) Día de familia segundo semestre – Parque Jaime Duque: esta actividad se llevó a cabo el 21 de octubre de 2023, con la asistencia de 1819 servidores y servidoras con dos acompañantes.
6) Actividad Desmitificando la sexualidad Conversatorio sobre mito-realidad: esta actividad se llevó a cabo el 30 de octubre de 2023, con la asistencia de 15 servidores y servidoras y 4 colaboradores.
7) Cumpleaños: Se enviaron 172 mensajes de felicitación de cumpleaños a los servidores y servidoras.
Total de participantes fue de 1819 servidores y servidoras de la SDIS, con una cobertura del 100% en el periodo reportado.</t>
  </si>
  <si>
    <t>Para el mes de noviembre de 2023, se ejecutaron siete (7) actividades: 
1) Sustentación mejores equipos de trabajo: esta actividad se llevó a cabo el 2 de noviembre de 2023, con la participación de 42 servidores y servidoras.
2) Bienestar con los prepensionados: esta actividad se llevó a cabo el 17 de noviembre de 2023, con la asistencia de 67 servidores y servidoras.
3) Bienestar con los prepensionados: esta actividad se llevó a cabo el 20 de noviembre de 2023, con la asistencia de 41 servidores y servidoras.
4) Actividad hijos e hijas en condición de discapacidad: esta actividad se llevó a cabo el 20 de noviembre de 2023, con participación de 28 hijos e hijas de servidores y servidoras.
5) Día de mascotas Subdirecciones Locales: esta actividad se llevó a cabo el 22 de noviembre de 2023, con la participación de 29 participantes, 26 servidores y servidoras y 3 colaboradores.
6) Gala de reconocimiento: esta actividad se llevó a cabo el 24 de noviembre de 2023, con la participación de 337 servidores y servidoras.
7) Cumpleaños: Se enviaron 90 mensajes de felicitación de cumpleaños a los servidores y servidoras.
Total de participantes  servidores y servidoras de la SDIS 631, de los cuales 69 participaron en más de una actividad en el período, para una cobertura de 562 servidores y servidoras en el periodo.</t>
  </si>
  <si>
    <t>Para el mes de diciembre de 2023, se ejecutaron cuatro (4) actividades: 
1) Actividad cierre de Gestión: esta actividad se llevó a cabo el 1 de diciembre de 2023, con la participación de 1397 servidores y servidoras.
2) Entrega bonos navideños: el 19 de noviembre Compensar cargo los bonos navideños para los hijos e hijas de los servidores/as públicos/as, en esta actividad participaron 473 servidores y servidoras.
3) Entrega detalle servidores/as que laboran turno de noche 24 y 31 de diciembre: se entregó bono cena navideña y de fin de año a los servidores y servidoras que laboraron la noche del 24 y 31 de diciembre, en esta actividad participaron 49 servidores y servidoras.
4) Cumpleaños:  Se enviaron 99 mensajes de felicitación de cumpleaños a los servidores y servidoras.
Total de participantes  servidores y servidoras de la SDIS 1821, de los cuales 300 participaron en más de una actividad en el período, para una cobertura de 1521 servidores y servidoras en el periodo.
 En el trimestre octubre-diciembre se contó con un total de 1301 servidores públicos participantes y con una Planta activa al cierre de diciembre de 1826 servidores, logramos un 71% de avance sobre la meta.</t>
  </si>
  <si>
    <t>09/01/2024. Para el reporte anual hay que soportar el texto con los datos analizados. Por favor reunamonos no me dan las cifras reportadas trimestralmente en el soporte.
19/01/2024 No se generan observaciones respecto al análisis reportado para el seguimiento del indicador.</t>
  </si>
  <si>
    <t xml:space="preserve">Desde el segundo y cuarto trimestre de la vigencia, se cumplió con la meta establecida del 100%, y con el objetivo del indicador; no obstante se dio continuidad con las actividades programadas complementarias, para llegar al mayor número de servidores cubiertos.  </t>
  </si>
  <si>
    <t>TH-008</t>
  </si>
  <si>
    <t xml:space="preserve">Frecuencia de Accidentalidad de la SDIS
</t>
  </si>
  <si>
    <t>Monitorear el  comportamiento de la accidentalidad, con el fin de implementar acciones de prevención y corrección de los agentes causantes.</t>
  </si>
  <si>
    <t>Reporte oportuno de accidentes de trabajo por parte de colaboradores</t>
  </si>
  <si>
    <t>(N° accidentes de trabajo del periodo / N° total de Colaboradores activos del periodo)* 100</t>
  </si>
  <si>
    <t>*Formato único de reportes de accidentes de trabajo
*Matriz Registros de accidentalidad 
* Base de datos ARL
* Bases de datos de funcionarios de planta y contratistas</t>
  </si>
  <si>
    <t>Determinar el número de accidentes presentados en un periodo, tomando la información de la matriz de accidentalidad, columna mes reporte de AT,  en relación con el número total de los colaboradores activos de la entidad. Para lo cual se tendrá en cuenta la siguiente tabla de rangos:
Rango % Avance
0 a 1,80% - 100% Sobresaliente
1,81% a 3,80% - 75% Satisfactorio
&gt; 3,81% - 5,0% Deficiente
Nota: La línea de referencia para este indicador es 1.80% mensual, lo que significa que los valores superiores generan una alerta y los inferiores un buen desempeño.</t>
  </si>
  <si>
    <t>Base de datos de accidentalidad</t>
  </si>
  <si>
    <t xml:space="preserve">
0,60%</t>
  </si>
  <si>
    <t>En el mes de enero 2023 se presentaron 7 eventos, los cuales han sido reportados a la ARL Positiva, de estos accidentes 3 fueron por causa de golpe, o contusión o aplastamiento que corresponden al 43% de los accidentes ocurridos en el mes, 3 más fueron por causa de torcedura, esguince, desgarro muscular, herida o laceración de musculo o tendón, sin heridas que corresponden a otro 43% y 1 que corresponden al 14% por conmoción o trauma interno.
Para un total de 6402 entre funcionarios de planta y contratistas la frecuencia de la accidentalidad fue de 0,11%, por debajo del línea de referencia fijada y con un avance Sobresaliente según la tabla de rangos establecida.</t>
  </si>
  <si>
    <t>En el mes de febrero 2023 se presentaron 24 eventos, los cuales han sido reportados a la ARL Positiva, de estos accidentes 19 fueron por causa de golpes o contusión que corresponde al 79% de los accidentes ocurridos en el mes, los otros 5 fueron por torcedura esguince, conmoción, trauma interno, herida, trauma superficial y lesiones múltiples que corresponde al 21%.
Para un total de 6833 entre funcionarios de planta y contratistas la frecuencia de la accidentalidad fue de 0,35%, por debajo del línea de referencia fijada y con un avance Sobresaliente según la tabla de rangos establecida.</t>
  </si>
  <si>
    <t>En el mes de marzo de 2023 se presentaron 22 eventos, los cuales han sido reportados a la ARL Positiva, de estos accidentes 15 fueron por causa de golpes o contusión que corresponde al 68.3% de los accidentes ocurridos en el mes, 5 fueron por torcedura esguince, conmoción, trauma interno, herida, trauma superficial y lesiones múltiples que corresponde al 22.7%, 1  por envenenamiento que corresponde al 4.5% y 1  por lesiones múltiples que corresponde al 4.5%.
Para un total  7780  colaboradores entre funcionarios de planta y contratistas, la frecuencia de la accidentalidad fue de 0.28%,  por debajo del línea de referencia fijada y con un avance Sobresaliente según la tabla de rangos establecida.
Con el fin de reducir la accidentalidad se realizaron las siguientes acciones:
• Seguimiento a los procesos de investigación de los accidentes de trabajo ocurridos
• Se realiza ejecución del cronograma de inspecciones 2023 para la realización de las visitas de seguridad y salud en el trabajo en todas las Unidades Operativas de las SDIS.
• Se hace seguimiento a la ejecución del cronograma de actividades de capacitación vigencia 2023, de acuerdo con la identificación de los riesgos y peligros a que se encuentran expuestos, capacitación en prevención de caídas, Trabajo seguro en alturas y riesgo público.</t>
  </si>
  <si>
    <t xml:space="preserve">En el mes de abril de 2023 se presentaron 34 eventos, los cuales han sido reportados a la ARL Positiva, de estos accidentes 24 fueron por causa de golpes o contusión que corresponde al 70.5% de los accidentes ocurridos en el mes, 5 casos por causa de heridas, que corresponde al 14.7%, 2 casos por causa de envenenamiento correspondiente al 5.8%, 1 caso por causa de lesiones múltiples correspondiente al 3%, 1 caso por causa de trauma superficial correspondiente al 3% y 1 caso por causa de torcedura que corresponde al 3% . 
Para un total de 8435 entre funcionarios de planta y contratistas la frecuencia de la accidentalidad fue de 0,40%, por debajo de la línea de referencia fijada y con un avance Sobresaliente según la tabla de rangos establecida.
</t>
  </si>
  <si>
    <t xml:space="preserve">En el mes de mayo de 2023 se presentaron 23 eventos, los cuales han sido reportados a la ARL Positiva, de estos accidentes 13 fueron por causa de golpes o contusión que corresponde al 57% de los accidentes ocurridos en el mes, 5 fueron por torcedura, esguince, desgarro muscular, herida o laceración de musculo o tendón, sin heridas que corresponde al 22%, 2 fueron por causa de herida que corresponde al 9%, 2 fueron por lesiones múltiples que corresponde al 9% y   1 por trauma superficial (incluye rasguño, punción o pinchazo, y lesión en ojo por cuerpo extraño) que corresponde al 4% restante.  
Para un total  9254  entre funcionarios de planta y contratistas la frecuencia de la accidentalidad fue de 0.25% por debajo de la línea de referencia fijada y con un avance Sobresaliente según la tabla de rangos establecida
</t>
  </si>
  <si>
    <t xml:space="preserve">En el mes de Junio de 2023 se presentaron 36 eventos, los cuales han sido reportados a la ARL Positiva, de estos accidentes 14 fueron por caída de personas corresponden al 39%, 9 por  sobreesfuerzo, esfuerzo excesivo, o falso movimiento correspondiente al 25%, 5 pisadas, choques, golpes correspondiente al 14%,  5 otros quemaduras, cortadura de cuchilla, correspondiente al 14%, 2 por caída de objetos correspondiente al 6%  y 1 por mordedura y picadura correspondiente al 2%.
Para un total 10014  entre funcionarios de planta y contratistas la frecuencia de la accidentalidad fue de 0.36% por debajo de la línea de referencia fijada y con un avance Sobresaliente según la tabla de rangos establecida.
Con el fin de reducir la accidentalidad se realizaron las siguientes acciones:
• Seguimiento a los procesos de investigación de los accidentes de trabajo ocurridos
• Se realiza ejecución del cronograma de inspecciones 2023 para la respectiva realización en todas las Unidades Operativas de la SDIS de las visitas de seguridad y salud en el trabajo.
• Se hace seguimiento a la ejecución del cronograma de actividades de capacitación vigencia 2023, de acuerdo a la identificación de los riesgos y peligros a que se encuentran expuestos, Estrategias de prevención de la accidentalidad y autocuidado en labores sociales.
</t>
  </si>
  <si>
    <t>En el mes de julio de 2023 se presentaron 39 eventos, los cuales han sido reportados a la ARL Positiva, de estos accidentes 21  fueron por golpe o contusión o aplastamiento  corresponden al 54%, 8 por torcedura, esguince, desgarro muscular, herida o laceración de musculo o tendón, sin heridas sobreesfuerzo, esfuerzo excesivo, o falso movimiento correspondiente al 21 %, 5 herida, correspondiente al 13%, 2 lesiones múltiples correspondiente al 5% y como factores de fractura, luxación y envenenamiento con 3 eventos correspondientes al 7% restante. 
Para un total 10013 entre funcionarios de planta y contratistas la frecuencia de la accidentalidad fue de 0.39%, por debajo de la línea de referencia fijada y con un avance Sobresaliente según la tabla de rangos establecida.
Con el fin de reducir la accidentalidad se realizaron las siguientes acciones:
• Seguimiento a los procesos de investigación de los accidentes de trabajo ocurridos
• Se realiza ejecución del cronograma de inspecciones 2023 para la respectiva realización en todas las Unidades Operativas de la SDIS de las visitas de seguridad y salud en el trabajo.
• Se hace seguimiento a la ejecución del cronograma de actividades de capacitación vigencia 2023, de acuerdo a la identificación de los riesgos y peligros a que se encuentran expuestos, Estrategias de prevención de la accidentalidad y autocuidado en labores sociales, prevención de caídas a nivel.</t>
  </si>
  <si>
    <t>En el mes de agosto se presentaron 49 eventos, los cuales han sido reportados a la ARL Positiva, de estos accidentes 23  fueron por golpe o contusión o aplastamiento  corresponden al 47%, 16 por torcedura, esguince, desgarro muscular, herida o laceración de musculo o tendón, sin heridas sobreesfuerzo, esfuerzo excesivo, o falso movimiento correspondiente al 33 %, 4 herida, correspondiente al 8%, 3  conmoción o trauma interno correspondiente al 6%, trauma superficial 2 correspondiente al 4% y  lesiones múltiples con 1 evento correspondiente al 2%.
Para un total 9963 entre funcionarios de planta y contratistas la frecuencia de la accidentalidad fue de 0.49% por debajo de la línea de referencia fijada y con un avance Sobresaliente según la tabla de rangos establecida.
A fin de reducir la accidentalidad se realizaron las siguientes acciones:
• Seguimiento a los procesos de investigación de los accidentes de trabajo ocurridos
• Se realiza ejecución del cronograma de inspecciones 2023 para la respectiva realización en todas las Unidades Operativas de la SDIS de las visitas de seguridad y salud en el trabajo.
• Se hace seguimiento a la ejecución del cronograma de actividades de capacitación vigencia 2023, de acuerdo a la identificación de los riesgos y peligros a que se encuentran expuestos, Estrategias de prevención de la accidentalidad y autocuidado en labores sociales, prevención de caídas a nivel.</t>
  </si>
  <si>
    <t>En el mes de septiembre de 2023 se presentaron 52 eventos, los cuales han sido reportados a la ARL Positiva, de estos accidentes 28  fueron por golpe o contusión o aplastamiento  corresponden al 54%, 9 por torcedura, esguince, desgarro muscular, herida o laceración de musculo o tendón, sin heridas sobreesfuerzo, esfuerzo excesivo, o falso movimiento correspondiente al 17 %, 5 lesiones múltiples correspondiente al 10%, 4 herida, correspondiente al 8%, 2 envenenamiento correspondiente al 4%, 1 por luxación correspondiente al 2%, conmoción  o traume interno 1 correspondiente al 2%, trauma superficial 1 caso correspondiente al 2% y quemadura 1 caso correspondiente al 2%. 
Para un total 9955 entre funcionarios de planta y contratistas la frecuencia de la accidentalidad fue de 0.52%, por debajo de la línea de referencia fijada y con un avance Sobresaliente según la tabla de rangos establecida.
Con el fin de reducir la accidentalidad se realizaron las siguientes acciones: 
• Seguimiento a los procesos de investigación de los accidentes de trabajo ocurridos 
• Ejecución del cronograma de inspecciones 2023 para la respectiva realización en todas las Unidades Operativas de la SDIS de las visitas de seguridad y salud en el trabajo. 
• Seguimiento a la ejecución del cronograma de actividades de capacitación vigencia 2023, de acuerdo a la identificación de los riesgos y peligros a que se encuentran expuestos, Estrategias de prevención de la accidentalidad y autocuidado en labores sociales, prevención de caídas a nivel.</t>
  </si>
  <si>
    <t xml:space="preserve">En el mes de octubre de 2023 se presentaron 36 eventos, los cuales han sido reportados a la ARL Positiva, de estos accidentes 11 por golpe, contusión o aplastamiento, correspondiente al 30% , 10 por torcedura, esguince, desgarro muscular, herida o laceración de musculo o tendón sin heridas correspondiente al 28 %, 5 por traumatismo superficial, correspondiente al 15%, 3 por heridas, correspondiente al 8 % , 2 por conmoción o trauma interno, correspondiente al 5% , 2 por asfixia, correspondiente al 5%, 1 por quemaduras, correspondiente al 3%, 1  fue por luxación, corresponden al 3% y 1 por envaramiento, correspondiente al 3% .
Para un total 9907 entre funcionarios de planta y contratistas la frecuencia de la accidentalidad fue de 0,36% por debajo de la línea de referencia fijada y con un avance Sobresaliente según la tabla de rangos establecida.
Con el fin de reducir la accidentalidad se realizaron las siguientes acciones:
• Seguimiento a los procesos de investigación de los accidentes de trabajo ocurridos
• Se realiza ejecución del cronograma de inspecciones 2023 para la respectiva realización en todas las unidades operativas de la SDIS de las visitas de seguridad y salud en el trabajo.
• Se hace seguimiento a la ejecución del cronograma de actividades de capacitación vigencia 2023, de acuerdo a la identificación de los riesgos y peligros a que se encuentran expuestos, estrategias de prevención de la accidentalidad y autocuidado en labores sociales, prevención de caídas a nivel. 
</t>
  </si>
  <si>
    <t xml:space="preserve">En el mes de noviembre de 2023 se presentaron 34 eventos, los cuales han sido reportados a la ARL Positiva, de estos accidentes 20  fueron por golpe o contusión o aplastamiento que corresponden al 59%, 9 por torcedura, esguince, desgarro muscular, herida o laceración de musculo o tendón, sin heridas sobreesfuerzo, esfuerzo excesivo, o falso movimiento correspondiente al 26%, 2 por conmoción o trauma interno correspondiente al 6%,  1 por luxación correspondiente al 3%, 1 por herida correspondiente al 3% y 1 por lesiones múltiples correspondiente al otro 3%. 
Para un total 9793 entre funcionarios de planta y contratistas la frecuencia de la accidentalidad fue de 0.35%, por debajo de la línea de referencia fijada y con un avance Sobresaliente según la tabla de rangos establecida.
Con el fin de reducir la accidentalidad se realizaron las siguientes acciones: 
•  Seguimiento a los procesos de investigación de los accidentes de trabajo ocurridos.
•  Se realiza ejecución del cronograma de inspecciones 2023 para la respectiva realización en todas las Unidades Operativas de la SDIS de las visitas de seguridad y salud en el trabajo. 
•  Se hace seguimiento a la ejecución del cronograma de actividades de capacitación vigencia 2023, de acuerdo a la identificación de los riesgos y peligros a que se encuentran expuestos, Estrategias de prevención de la accidentalidad y autocuidado en labores sociales, prevención de caídas a nivel. </t>
  </si>
  <si>
    <t xml:space="preserve">En el mes de diciembre de 2023 se presentaron 20 eventos, los cuales han sido reportados a la ARL Positiva; de estos accidentes 9  fueron por golpe o contusión o aplastamiento  corresponden al 45%, 6 por torcedura, esguince, desgarro muscular, herida o laceración de musculo o tendón, sin heridas sobreesfuerzo, esfuerzo excesivo, o falso movimiento correspondiente al 30%, 3 por herida correspondiente al 15%, 1 por conmoción o trauma interno correspondiente al 5%,  1 por quemadura correspondiente al 5%.
Para un total 8736 entre funcionarios de planta y contratistas la frecuencia de la accidentalidad fue de 0.23% por debajo de la línea de referencia fijada y con un avance Sobresaliente según la tabla de rangos establecida.  
Con el fin de reducir la accidentalidad se realizaron las siguientes acciones:  
Seguimiento a los procesos de investigación de los accidentes de trabajo ocurridos  
Se realiza ejecución del cronograma de inspecciones 2023 para la respectiva realización en todas las Unidades Operativas de la SDIS de las visitas de seguridad y salud en el trabajo.  
Se hace seguimiento a la ejecución del cronograma de actividades de capacitación vigencia 2023, de acuerdo con la identificación de los riesgos y peligros a que se encuentran expuestos, estrategias de prevención de la accidentalidad y autocuidado en labores sociales, prevención de caídas a nivel. </t>
  </si>
  <si>
    <t>09/01/2024
No se generan observaciones ni sugerencias frente al reporte del periodo de reporte.</t>
  </si>
  <si>
    <t>Teniendo en cuenta que para esta vigencia se disminuyó la línea de referencia de este indicador a 1,8% mensual, se cumplió con la línea de referencia definida, lo que significa que se mantuvo el indicador por debajo de dicha línea en el rango de "Sobresaliente".</t>
  </si>
  <si>
    <t>TH-009</t>
  </si>
  <si>
    <t>Ausentismo por causa médica en la SDIS</t>
  </si>
  <si>
    <t>Verificar el impacto de las actividades en promoción y prevención que se ejecutan, a través del Monitoreo del ausentismo por causa medicas.</t>
  </si>
  <si>
    <t>Reporte oportuno de incapacidades</t>
  </si>
  <si>
    <r>
      <t xml:space="preserve">(No. de días de ausencia por incapacidad laboral y común en el periodo / (No. de días de trabajo programados en la entidad para el periodo * el número de servidores activos del periodo)*100
</t>
    </r>
    <r>
      <rPr>
        <sz val="9"/>
        <color rgb="FF7030A0"/>
        <rFont val="Arial"/>
        <family val="2"/>
      </rPr>
      <t/>
    </r>
  </si>
  <si>
    <t xml:space="preserve">* Base de datos ARL
* Bases de datos de trabajadores de planta
* Información de incapacidades medicas </t>
  </si>
  <si>
    <t>Calcular el número de días de ausencia por incapacidad medica laboral y común presentados en un periodo en relación con el número total de días programados por la entidad para laborar.  Para lo cual se tendrá en cuenta la siguiente tabla de rangos:
Rango %  Avance
0 a 1,60% - 100% Sobresaliente
1,61% a 3,40% - 75% Satisfactorio
&gt; 3,41% - 50% Deficiente
Nota: La línea de referencia para este indicador es 1.6% mensual, lo que significa que los valores superiores generan una alerta y los inferiores un buen desempeño.</t>
  </si>
  <si>
    <t>Matriz de registro de incapacidades filtrada para el período</t>
  </si>
  <si>
    <t xml:space="preserve">
0,36%
</t>
  </si>
  <si>
    <t xml:space="preserve">
1,6%
</t>
  </si>
  <si>
    <t>En el mes de enero se registraron 120 casos de ausencias por incapacidad médica certificada, por diferente origen, como lo son: 1 por accidente de trabajo, 118 enfermedad general, y 1 por accidente común.
Derivado de estas incapacidades, se generaron 1276 días de ausencia, registrando 1242 días por enfermedad general, 30 días por accidente de trabajo y 4 días por accidente común.
En el mes se perdió el 0,94 % de días programados de trabajo, por incapacidad médica, por debajo de la línea de referencia fijada, y con un avance sobresaliente según la tabla de rangos establecida; teniendo en cuenta que se contaron con un total de 6402 trabajadores, 21 días de trabajo programados en el mes, para un total de 1.142.757 número de horas hombre trabajadas.
Como resultado del análisis se encontró que los mayores grupos de enfermedad causantes de incapacidad  están, enfermedades del sistema respiratorio 21, enfermedades del sistema osteomuscular y del tejido conectivo 16, ciertas enfermedades infecciosas y parasitarias 14, enfermedades del aparato digestivo 11, enfermedades del aparato genitourinario 11, traumatismos, envenenamientos y algunas otras consecuencias de causa externa 11, enfermedades del oído y de la apófisis mastoides 5, embarazo, parto y puerperio 5, síntomas, signos y hallazgos anormales clínicos y de laboratorio, no clasificados en otra parte 5, neoplasias 4, enfermedades del sistema nervioso 3, causas externas de morbilidad y de mortalidad 3, factores que influyen en el estado de salud y contacto con los servicios de salud 3, enfermedades del sistema circulatorio 2, enfermedades de la piel y el tejido subcutáneo 2, códigos para uso de emergencia 2, trastornos mentales y del comportamiento 1, malformaciones congénitas, deformidades y anomalías cromosómicas 1.</t>
  </si>
  <si>
    <t>En el mes de febrero se registraron 166 casos de ausencias por incapacidad médica certificada, por diferente origen, como lo son: 9 por accidente de trabajo, 155 enfermedad general, y 2 por accidente común.
Derivado de estas incapacidades, se generaron 1023 días de ausencia, registrando 915 días por enfermedad general, 105 días por accidente de trabajo y 3 días por accidente común.
En el mes se perdió el 0,75 % de días programados de trabajo, por incapacidad médica, por debajo de la línea de referencia fijada, y con un avance sobresaliente según la tabla de rangos establecida; teniendo en cuenta que se contaron con un total de 6833 trabajadores, 20 días de trabajo programados en el mes, para un total de 1.161.610 número de horas hombre trabajadas.
Como resultado del análisis se encontró que los mayores grupos de enfermedad causantes de incapacidad  están, enfermedades del sistema osteomuscular y del tejido conectivo 29, enfermedades del sistema respiratorio 26, traumatismos, envenenamientos y algunas otras consecuencias de causa externa 18, Síntomas, signos y hallazgos anormales clínicos y de laboratorio, no clasificados en otra parte 13, ciertas enfermedades infecciosas y parasitarias 13, Enfermedades del aparato genitourinario 12, enfermedades del aparato digestivo 11, neoplasias 11, enfermedades del oído y de la apófisis mastoides 8, enfermedades del sistema nervioso 7, códigos para uso de emergencia 4, trastornos mentales y del comportamiento 4, factores que influyen en el estado de salud y contacto con los servicios de salud 3, embarazo, parto y puerperio 2, enfermedades endocrinas, nutricionales y metabólicas 1, enfermedades del sistema circulatorio 1, enfermedades de la piel y el tejido subcutáneo 1, sin dato (sin código del CIE 10) 1, causas externas de morbilidad y de mortalidad 1.</t>
  </si>
  <si>
    <t xml:space="preserve">
En el mes de Marzo se presentaron 186 casos de ausencias por incapacidad médica certificada, derivado de estas incapacidades se generaron 1096 días de ausencia, registrando 1031 días por enfermedad general, 50 días por accidente de trabajo y 15 por accidente común, por lo cual se perdió 0,64 % de días programados de trabajo, por incapacidad médica, por debajo del línea de referencia fijada y con un avance Sobresaliente según la tabla de rangos establecida.
En el primer trimestre, se registraron 472 casos de ausencia (120 casos en el mes de enero, 166 en el mes de febrero y 186 en el mes de marzo), derivado de estas ausencias se registraron 3395 días perdidos (1276 días en el mes de enero, 1023 días en el mes de febrero y 1096 días en el mes de marzo), por diferente tipo de origen. El promedio para el primer trimestre es  0,77%.
Como resultado del análisis se encontró que los mayores grupos de enfermedad causantes de incapacidad están generados por: 
Enfermedades del sistema respiratorio, enfermedades del sistema osteomuscular y del tejido conectivo, ciertas enfermedades infecciosas y parasitarias, traumatismos, envenenamientos y algunas otras consecuencias de causa externa, enfermedades del aparato digestivo, enfermedades del aparato genitourinario, enfermedades del oído y de la apófisis mastoides, neoplasias, enfermedades del sistema nervioso, embarazo, parto y puerperio, trastornos mentales y del comportamiento, enfermedades del sistema circulatorio entre otras.
Como evidencia se aporta la base de ausentismo. (Para el numerador ver fila 19 "Días perdidos" columnas E, H y K y para el denominador ver Fila 17 "Número de días de trabajo programados" columnas E, H y K).</t>
  </si>
  <si>
    <t xml:space="preserve">En el mes de Abril se registraron 141 casos de ausencias por incapacidad médica certificada, con los siguientes orígenes: 6 por accidente de trabajo, 130 enfermedad general,  2 por accidente común y 3 por enfermedad laboral.
Derivado de estas incapacidades, se generaron 789 días de ausencia, registrando 655 días por enfermedad general, 72 días por accidente de trabajo, 50 días por accidente común y 12 por enfermedad laboral.
En el mes se perdió el 0,52 % de días programados de trabajo, por incapacidad médica, por debajo de la línea de referencia fijada, y con un avance sobresaliente según la tabla de rangos establecida; teniendo en cuenta que se contaron con un total de 8435 trabajadores, 18 días de trabajo programados en el mes, para un total de 1.433.950 número de horas hombre trabajadas.
Como resultado del análisis se encontró que los mayores grupos de enfermedad causantes de incapacidad  están, enfermedades del sistema respiratorio, ciertas enfermedades infecciosas y parasitarias, enfermedades del sistema osteomuscular y del tejido conectivo, traumatismos, envenenamientos y algunas otras consecuencias de causa externa, enfermedades del aparato digestivo, síntomas, signos y hallazgos anormales clínicos y de laboratorio, enfermedades del aparato genitourinario, enfermedades del sistema nervioso, enfermedades del oído y de la apófisis mastoides, enfermedades de la piel y el tejido subcutáneo, factores que influyen en el estado de salud y contacto con los servicios de salud, trastornos mentales y del comportamiento, enfermedades del sistema circulatorio, enfermedades endocrinas, nutricionales y metabólicas entre otras.
</t>
  </si>
  <si>
    <t xml:space="preserve">En el mes de Mayo  se registraron 199 casos de ausencias por incapacidad médica certificada, de los cuales: 6 por accidente de trabajo, 189 enfermedad general,  2 por accidente común y 2 por enfermedad laboral.
Derivado de estas incapacidades, se generaron 1328 días de ausencia, registrando 1227 días por enfermedad general, 71 días por accidente de trabajo, 20 días por accidente común y 10 por enfermedad laboral.
En el mes se perdió el 0,68 % de días programados de trabajo, por incapacidad médica, por debajo de la línea de referencia fijada, y con un avance sobresaliente según la tabla de rangos establecida; teniendo en cuenta que se contaron con un total de 9254 trabajadores, 21 días de trabajo programados en el mes, para un total de 1.730.498 número de horas hombre trabajadas.
Como resultado del análisis se encontró que los mayores grupos de enfermedad causantes de incapacidad  están, enfermedades del sistema respiratorio, ciertas enfermedades infecciosas y parasitarias, enfermedades del sistema osteomuscular y del tejido conectivo, traumatismos, envenenamientos y algunas otras consecuencias de causa externa, enfermedades del aparato digestivo, síntomas, signos y hallazgos anormales clínicos y de laboratorio, enfermedades del aparato genitourinario, enfermedades del sistema nervioso, enfermedades del oído y de la apófisis mastoides, enfermedades de la piel y el tejido subcutáneo, factores que influyen en el estado de salud y contacto con los servicios de salud, trastornos mentales y del comportamiento, enfermedades del sistema circulatorio, enfermedades endocrinas, nutricionales y metabólicas entre otras.
</t>
  </si>
  <si>
    <t xml:space="preserve">En el mes de Junio  se presentaron 198 casos de ausencias por incapacidad médica certificada, derivado de estas incapacidades se generaron 912 días de ausencia, registrando 826 días por enfermedad general, 75 días por accidente de trabajo y 11 por accidente común, por lo cual se perdió 0,46 % de días programados de trabajo, por incapacidad médica, por debajo del línea de referencia fijada y con un avance Sobresaliente según la tabla de rangos establecida.
En el segundo trimestre, se registraron 538 casos de ausencia (141  casos en el mes de abril, 199 en el mes de mayo  y 198 en el mes de junio), derivado de estas ausencias se registraron 3029 días perdidos (789 días en el mes de abril, 1328 días en el mes de mayo y 912 días en el mes de junio), por diferente tipo de origen. El promedio para el trimestre es de 0,55%.
Como resultado del análisis se encontró que los mayores grupos de enfermedad causantes de incapacidad están generados por: 
Enfermedades del sistema respiratorio, enfermedades del sistema osteomuscular y del tejido conectivo, ciertas enfermedades infecciosas y parasitarias, traumatismos, envenenamientos y algunas otras consecuencias de causa externa, enfermedades del aparato digestivo, enfermedades del aparato genitourinario, enfermedades del oído y de la apófisis mastoides, neoplasias, enfermedades del sistema nervioso, embarazo, parto y puerperio, trastornos mentales y del comportamiento, enfermedades del sistema circulatorio entre otras.
Como evidencia se aporta la base de ausentismo. (Para el numerador ver fila 19 "Días perdidos" columnas N, Q y T y para el denominador ver Fila 17 "Número de días de trabajo programados" columnas N, Q y T).
</t>
  </si>
  <si>
    <t>En el mes de Julio  se registraron 147 casos de ausencias por incapacidad médica certificada, de los cuales: 8 por accidente de trabajo, 136 enfermedad general,  1 por accidente común y 2 por enfermedad laboral.
Derivado de estas incapacidades, se generaron 877 días de ausencia, registrando 778 días por enfermedad general, 89 días por accidente de trabajo, 3 días por accidente común y 7 por enfermedad laboral.
En el mes se perdió el 0,46 % de días programados de trabajo, por incapacidad médica, por debajo de la línea de referencia fijada, y con un avance sobresaliente según la tabla de rangos establecida; teniendo en cuenta que se contaron con un total de 10013 trabajadores, 19 días de trabajo programados en el mes, para un total de 18.72.431  número de horas hombre trabajadas.
Como resultado del análisis se encontró que los mayores grupos de enfermedad causantes de incapacidad  están, enfermedades del sistema respiratorio, ciertas enfermedades infecciosas y parasitarias, enfermedades del sistema osteomuscular y del tejido conectivo, traumatismos, envenenamientos y algunas otras consecuencias de causa externa, enfermedades del aparato digestivo, síntomas, signos y hallazgos anormales clínicos y de laboratorio, enfermedades del aparato genitourinario, enfermedades del sistema nervioso, enfermedades del oído y de la apófisis mastoides, enfermedades de la piel y el tejido subcutáneo, factores que influyen en el estado de salud y contacto con los servicios de salud, trastornos mentales y del comportamiento, enfermedades del sistema circulatorio, enfermedades endocrinas, nutricionales y metabólicas entre otras</t>
  </si>
  <si>
    <t>En el mes de Agosto  se registraron 206 casos de ausencias por incapacidad médica certificada, de los cuales: 13 por accidente de trabajo, 187 enfermedad general,  2 por accidente común y 4 por enfermedad laboral.
Derivado de estas incapacidades, se generaron 1131 días de ausencia, registrando 972 días por enfermedad general, 143 días por accidente de trabajo, 5 días por accidente común y 11 por enfermedad laboral.
En el mes se perdió el 0,54 % de días programados de trabajo, por incapacidad médica, por debajo de la línea de referencia fijada, y con un avance sobresaliente según la tabla de rangos establecida; teniendo en cuenta que se contaron con un total de 9963 trabajadores, 21 días de trabajo programados en el mes, para un total de 1.693.710 número de horas hombre trabajadas.
Como resultado del análisis se encontró que los mayores grupos de enfermedad causantes de incapacidad están, enfermedades del sistema osteomuscular y del tejido conjuntivo con 41 casos, enfermedades del sistema respiratorio con 31 casos y traumatismos, envenenamientos y algunas otras consecuencias de causa externa con 30 casos.</t>
  </si>
  <si>
    <t>En el mes de septiembre  se presentaron 188 casos de ausencias por incapacidad médica certificada, derivado de estas incapacidades se generaron 848 días de ausencia, registrando 792 días por enfermedad general, 56 días por accidente de trabajo, por lo cual se perdió 0,41 % de días programados de trabajo, por incapacidad médica, por debajo del línea de referencia fijada y con un avance Sobresaliente según la tabla de rangos establecida.
Para el tercer trimestre, se registraron 541 casos de ausencia (147  casos en el mes de julio, 206 en el mes de agosto   y 188 en el mes de septiembre), derivado de estas ausencias se registraron 2856 días perdidos (877 días en el mes de julio, 1131 días en el mes de agosto  y 848 días en el mes de septiembre), por diferente tipo de origen. El promedio para el trimestre es de 0,47%.
Como resultado del análisis se encontró que los mayores grupos de enfermedad causantes de incapacidad están generados por: 
Enfermedades del sistema respiratorio, enfermedades del sistema osteomuscular y del tejido conectivo, ciertas enfermedades infecciosas y parasitarias, traumatismos, envenenamientos y algunas otras consecuencias de causa externa, enfermedades del aparato digestivo, enfermedades del aparato genitourinario, enfermedades del oído y de la apófisis mastoides, neoplasias, enfermedades del sistema nervioso, embarazo, parto y puerperio, trastornos mentales y del comportamiento, enfermedades del sistema circulatorio entre otras.
Como evidencia se aporta la base de ausentismo. (Para el numerador ver fila 19 "Días perdidos" columnas W, Z y AC y para el denominador ver Fila 17 "Número de días de trabajo programados" columnas W, Z y AC).</t>
  </si>
  <si>
    <t xml:space="preserve">En el mes de octubre  se registraron 137  casos de ausencias por incapacidad médica certificada, de los cuales: 7 por accidente de trabajo y 130 por enfermedad general
Derivado de estas incapacidades, se generaron 666  días de ausencia, registrando 616 días por enfermedad general y  50  días por accidente de trabajo
En el mes se perdió el 0,32 % de días programados de trabajo, por incapacidad médica, por debajo de la línea de referencia fijada, y con un avance sobresaliente según la tabla de rangos establecida; teniendo en cuenta que se contaron con un total de 9907 trabajadores, con 21 días de trabajo programados en el mes, para un total de 208.047 número de horas hombre trabajadas.
</t>
  </si>
  <si>
    <t xml:space="preserve">En el mes de noviembre  se registraron 119  casos de ausencias por incapacidad médica certificada, de los cuales: 9 son  por accidente de trabajo, 2 por enfermedad laboral y 108 por enfermedad general
Derivado de estas incapacidades, se generaron 729  días de ausencia, registrando 685 días por enfermedad general,  33  días por accidente de trabajo y 11 por enfermedad laboral
En el mes se perdió el 0,37 % de días programados de trabajo, por incapacidad médica, por debajo de la línea de referencia fijada, y con un avance sobresaliente según la tabla de rangos establecida; teniendo en cuenta que se contaron con un total de 9793 trabajadores, con 20 días de trabajo programados en el mes, para un total de 195.860 número de horas hombre trabajadas.
</t>
  </si>
  <si>
    <t xml:space="preserve">En el mes de diciembre  se presentaron 79 casos de ausencias por incapacidad médica certificada,  827 días de ausencia, registrando 662 días por enfermedad general, 136 días por accidente de trabajo y 29 días por accidente común, por lo cual se perdió 0,50 % de días programados de trabajo, por incapacidad médica, por debajo del línea de referencia fijada y con un avance Sobresaliente según la tabla de rangos establecida.
Para el tercer trimestre, se registraron 335 casos de ausencia (137  casos en el mes de octubre, 119 en el mes de noviembre   y 79 en el mes de diciembre), derivado de estas ausencias se registraron 2222 días perdidos (666 días en el mes de octubre, 729 días en el mes de noviembre  y 827 días en el mes de diciembre), por diferente tipo de origen. El promedio para el trimestre es de 0.39% de días programados de trabajo por incapacidad médica  por debajo de la línea de referencia fijada, y con un avance sobresaliente según la tabla de rangos establecida.
Como resultado del análisis se encontró que los mayores grupos de enfermedad causantes de incapacidad están generados por: 
Enfermedades del sistema respiratorio, enfermedades del sistema osteomuscular y del tejido conectivo, ciertas enfermedades infecciosas y parasitarias, traumatismos, envenenamientos y algunas otras consecuencias de causa externa, enfermedades del aparato digestivo, enfermedades del aparato genitourinario, enfermedades del oído y de la apófisis mastoides, neoplasias, enfermedades del sistema nervioso, embarazo, parto y puerperio, trastornos mentales y del comportamiento, enfermedades del sistema circulatorio entre otras.
Como evidencia se aporta la base de ausentismo. (Para el numerador ver fila 19 "Días perdidos" columnas AF, AI y AL y para el denominador ver Fila 17 "Número de días de trabajo programados" columnas AF, AI y AL).
</t>
  </si>
  <si>
    <t>09/01/2024. La casilla A2 del soporte debería ser un consecutivo? Para dar mayor claridad al análisis anual mostrar los datos que evidentemente prueban que hay una disminución de ausentismos.
19/01/2024 No se generan observaciones respecto al análisis reportado para el seguimiento del indicador.</t>
  </si>
  <si>
    <t>Teniendo en cuenta que para esta vigencia se disminuyó la línea de referencia de este indicador a 1,6% mensual, se cumplió con la línea de referencia definida,logrando en el 1er. trimestre un 0.77%, en el 2do. 0,55%, en el 3er. 0,47% y el 4to. trimestre un 0,39%; con un comportamiento ponderado del 0,53%;  lo que significa que se mantuvo el indicador por debajo de dicha línea en el rango de "Sobresaliente".</t>
  </si>
  <si>
    <t>TH-010</t>
  </si>
  <si>
    <t>Circular No. 017 del 24 Abril/2023</t>
  </si>
  <si>
    <t>Seguimiento a la Provisión de Empleos en la SDIS</t>
  </si>
  <si>
    <t>Realizar el monitoreo a los empleos ocupados o cubiertos  del total de empleos que conforman la planta de la SDIS</t>
  </si>
  <si>
    <t>Implementación de las estrategias definidas en el Plan de Vacantes y Provisión de empleos de la vigencia 2023.</t>
  </si>
  <si>
    <t>(Número de empleos provistos en el periodo/Número total de cargos de planta establecidos en el Decreto vigente)*100</t>
  </si>
  <si>
    <t>* Base de datos con la Planta de empleos de la SDIS
* Nombramientos (Actos Administrativos)</t>
  </si>
  <si>
    <t>Primero determinar el número de empleos provistos en el período, tomando la información del total de vinculados de la matriz de registro, posteriormente verificar con la base de datos con la planta vigente de empleos de la SDIS.
Nota: El denominador será el total de la planta de empleos de la Entidad, según el decreto que esté vigente para el momento de la medición.</t>
  </si>
  <si>
    <t>Matriz de registro donde se evidencie la cantidad de empleos provistos en el período</t>
  </si>
  <si>
    <t xml:space="preserve">82%
</t>
  </si>
  <si>
    <t>La planta de personal de la entidad se encuentra definida en el Decreto 509 del 10 de noviembre de 2022, en el cual  se establecen 2.174 empleos para la entidad. Sin embargo, en atención a un fallo de tutela, esta cifra se aumenta en 1 empleo adicional, para un total de 2.175. 
Del total de empleos, con corte al mes de enero se encuentran provistos 1.800 así: 1491 corresponden a carrera administrativa, 65 a libre nombramiento y remoción, 1 en período fijo, 160 en periodo de prueba , 16 en período de prueba en ascenso y 67 vinculados provisionalmente.
Nota: La información reportada corresponde al estado de la Planta al 31 de enero de 2023, sin embargo, es importante precisar que la Planta tiene movimientos diarios.</t>
  </si>
  <si>
    <t>La planta de personal de la entidad se encuentra definida en el Decreto 509 del 10 de noviembre de 2022, en el cual  se establecen 2.174 empleos para la entidad. Sin embargo, en atención a un fallo de tutela, esta cifra se aumenta en 1 empleo adicional, para un total de 2.175. 
Del total de empleos, con corte al mes de febrero se encuentran provistos 1.791 así: 1516 corresponden a carrera administrativa, 63 a libre nombramiento y remoción, 1 en período fijo, 145 en periodo de prueba , 1 en período de prueba en ascenso y 65 vinculados provisionalmente.
Nota: La información reportada corresponde al estado de la Planta al 28 de febrero de 2023, sin embargo, es importante precisar que la Planta tiene movimientos diarios.</t>
  </si>
  <si>
    <t>La planta de personal de la entidad se encuentra definida en el Decreto 509 del 10 de noviembre de 2022, en el cual  se establecen 2.174 empleos para la entidad, sin embargo, en atención a un fallo de tutela, esta cifra se aumenta en 1 empleo adicional, para un total de 2.175. Para el mes de marzo según Resolución 0034 del 13 de enero de 2023, por la cual se acepta la renuncia a la servidora pública Nidia Leonor Aristizábal Valleo a partir del 1 de marzo de 2023 y se suprime el empleo Asesor Código 105 Grado 05 en cumplimiento de fallo de tutela de fecha 18 agosto de 2017.
Del total de empleos, con corte al mes de marzo se encuentran provistos 1.790 así: 1533 corresponden a carrera administrativa, 62 a libre nombramiento y remoción, 1 en período fijo, 130 en periodo de prueba , 1 en período de prueba en ascenso y 63 vinculados provisionalmente.
Nota: La información reportada corresponde al estado de la Planta al 31 de marzo de 2023, sin embargo en la última semana del trimestre fue expedido un nuevo decreto, el 114 del 23 de marzo de 2023, por medio del cual se modifica Ia planta de empleos de la Secretarla Distrital de lntegración Social; el cual se tendrá en cuenta para las mediciones de los trimestres posteriores.</t>
  </si>
  <si>
    <t>12/04/2023
Ajustar el número del decreto del año 2022, de acuerdo con la formulación es el 509 y no 510. Se sugiere relacionar en el análisis lo pertinente frente al empleo relacionado con la acción de tutela. 
Conforme a la modificación del decreto se requiere actualizar el método de cálculo del indicador, mediante circular.
12/04/2023
No se generan observaciones ni sugerencias adicionales para el periodo reportado.</t>
  </si>
  <si>
    <t>La planta de personal de la entidad se encuentra definida en el Decreto 114 del 23 de marzo de 2023, en el cual  se establecen 2.185 empleos para la entidad.
Del total de empleos, con corte al mes de abril se encuentran provistos 1.798 así: 1557 corresponden a carrera administrativa, 67 vinculados provisionalmente, 1 en período fijo, 1 en período de prueba en ascenso , 105 en periodo de prueba  y 67 de libre nombramiento y remoción.
Nota: La información reportada corresponde al estado de la Planta al 30 de abril de 2023, sin embargo es importante precisar que la Planta tiene movimientos diarios.</t>
  </si>
  <si>
    <t>La planta de personal de la entidad se encuentra definida en el Decreto 114 del 23 de marzo de 2023, en el cual  se establecen 2.185 empleos para la entidad.
Del total de empleos, con corte al mes de mayo se encuentran provistos 1.797 así: 1559 corresponden a carrera administrativa, 57 vinculados provisionalmente, 1 en período fijo, 1 en período de prueba en ascenso , 112 en periodo de prueba  y 67 de libre nombramiento y remoción.
Nota: La información reportada corresponde al estado de la Planta al 30 de mayo de 2023, sin embargo es importante precisar que la Planta tiene movimientos diarios.</t>
  </si>
  <si>
    <t>La planta de personal de la entidad se encuentra definida en el Decreto 114 del 23 de marzo de 2023, en el cual  se establecen 2.185 empleos para la entidad.
Del total de empleos, con corte al mes de junio se encuentran provistos 1.788 así: 1542 corresponden a carrera administrativa, 57 vinculados provisionalmente, 1 en período fijo, 2 en período de prueba en ascenso , 119 en periodo de prueba  y 67 de libre nombramiento y remoción.
Se cubrieron 1.795 empleos en promedio durante el trimestre abril - junio, sobre el total de la planta de empleos para la vigencia 2023 en la SDIS,  lo que representa el 82,1% de empleos ocupados en el periodo, cumpliendo con la Meta del indicador.</t>
  </si>
  <si>
    <t>10/07/2023
Se solicita ajustar la evidencia presentada para el mes de mayo, la cual no pudo ser verificada al no correr las fórmulas del archivo.
12/7/2023
No se generan observaciones ni sugerencias adicionales frente al reporte del periodo.</t>
  </si>
  <si>
    <t>La planta de personal de la entidad se encuentra definida en el Decreto 114 del 23 de marzo de 2023, en el cual  se establecen 2.185 empleos para la entidad.
Del total de empleos, con corte al mes de julio se encuentran provistos 1.812 así: 1547 corresponden a carrera administrativa, 70 vinculados provisionalmente, 1 en período fijo, 2 en período de prueba en ascenso, 122 en periodo de prueba  y 70 de libre nombramiento y remoción.
Nota: La información reportada corresponde al estado de la Planta al 31 de julio de 2023, sin embargo es importante precisar que la Planta tiene movimientos diarios.</t>
  </si>
  <si>
    <t>La planta de personal de la entidad se encuentra definida en el Decreto 114 del 23 de marzo de 2023, en el cual  se establecen 2.185 empleos para la entidad.
Del total de empleos, con corte al mes de agosto se encuentran provistos 1.807 así: 1549 corresponden a carrera administrativa, 69 vinculados provisionalmente, 1 en período fijo, 3 en período de prueba en ascenso, 117 en periodo de prueba  y 68 de libre nombramiento y remoción.
Nota: La información reportada corresponde al estado de la Planta al 31 de agosto de 2023, sin embargo es importante precisar que la Planta tiene movimientos diarios.</t>
  </si>
  <si>
    <t>La planta de personal de la entidad se encuentra definida en el Decreto 114 del 23 de marzo de 2023, en el cual  se establecen 2.185 empleos para la entidad.
Del total de empleos, con corte al mes de septiembre se encuentran provistos 1.818 así: 1576 corresponden a carrera administrativa, 67 vinculados provisionalmente, 1 en período fijo, 2 en período de prueba en ascenso , 104 en periodo de prueba  y 68 de libre nombramiento y remoción.
Se cubrieron 1.812 empleos en promedio durante el trimestre julio-septiembre, sobre el total de la planta de empleos para la vigencia 2023 en la SDIS,  lo que representa el 83% de empleos ocupados en el periodo, cumpliendo con la Meta del indicador.</t>
  </si>
  <si>
    <t>La planta de personal de la entidad se encuentra definida en el Decreto 114 del 23 de marzo de 2023, en el cual  se establecen 2.185 empleos para la entidad.
Del total de empleos, con corte al mes de octubre se encuentran provistos 1.819 así: 1597 corresponden a carrera administrativa, 59 vinculados provisionalmente, 1 en período fijo, 2 en período de prueba en ascenso , 93 en periodo de prueba  y 67 de libre nombramiento y remoción.
Nota: La información reportada corresponde al estado de la Planta al 31 de octubre de 2023, sin embargo es importante precisar que la Planta tiene movimientos diarios.</t>
  </si>
  <si>
    <t>La planta de personal de la entidad se encuentra definida en el Decreto 114 del 23 de marzo de 2023, en el cual  se establecen 2.185 empleos para la entidad.
Del total de empleos, con corte al mes de noviembre se encuentran provistos 1.821 así: 1594 corresponden a carrera administrativa, 60 vinculados provisionalmente, 1 en período fijo, 2 en período de prueba en ascenso , 97 en periodo de prueba  y 67 de libre nombramiento y remoción.
Nota: La información reportada corresponde al estado de la Planta al 30 de noviembre de 2023, sin embargo es importante precisar que la Planta tiene movimientos diarios.</t>
  </si>
  <si>
    <t>La planta de personal de la entidad se encuentra definida en el Decreto 114 del 23 de marzo de 2023, en el cual  se establecen 2.185 empleos para la entidad.
Del total de empleos, con corte al mes de diciembre se encuentran provistos 1.826 así: 1603 corresponden a carrera administrativa, 63 vinculados provisionalmente, 1 en período fijo, 2 en período de prueba en ascenso , 92 en periodo de prueba  y 65 de libre nombramiento y remoción.
Nota: La información reportada corresponde al estado de la Planta al 30 de noviembre de 2023, sin embargo es importante precisar que la Planta tiene movimientos diarios.
Se cubrieron 1.822 empleos en promedio durante el trimestre octubre-diciembre, sobre el total de la planta de empleos para la vigencia 2023 en la SDIS,  lo que representa el 83% de empleos ocupados en el periodo, cumpliendo con la Meta del indicador.</t>
  </si>
  <si>
    <t>09/01/2024. Se debe mejorar el análisis del comportamiento anual del indicador. Me queda la duda en el reporte trimestras que se hace a corte del estado de la planta al mes de noviembre pero se analiza al mes de diciembre.
19/01/2024 No se generan observaciones respecto al análisis reportado para el seguimiento del indicador.</t>
  </si>
  <si>
    <t>Se logró una provisión de empleos del 83%, dando cumplimiento a la meta programada para la vigencia del 82%; aún teniendo en cuenta que la característica global de la planta de personal de la SDIS genera movimiento constante del Talento Humano a través de las diversas situaciones administrativas, encargos, aunado a la provisión de vacantes definitivas con la posesión de elegibles producto del concurso de mérito de las convocatorias 818 de 2018, Distrito 4 y 431 de 2016, que a su vez ocasiona pérdida de encargos o desvinculación de servidores nombrados en provisionalidad. 
Este buen resultado se alcanzó, teniendo en cuenta que mientras se surte el proceso de selección para proveer empleos de carrera administrativa, la SGDTH, desarrolla proceso de encargos con los empleados de carrera con derecho preferencial y que acrediten los requisitos para su ejercicio. En el evento que existan empleos declarados desiertos en el proceso de encargos, se realizan nombramientos en provisionalidad, conforme la necesidad del servicio, y también en cumplimiento a fallos de tutela o acciones afirmativas.  
Todas las anteriores son herramientas las cuales ha hecho uso la administración, para proveer los empleos que se van declarando en vacancia.</t>
  </si>
  <si>
    <t xml:space="preserve">TH-7748-001 </t>
  </si>
  <si>
    <t>Presupuesto ejecutado del proyecto de inversión</t>
  </si>
  <si>
    <r>
      <t>Realizar seguimiento al presupuesto ejecutado para cada meta del proyecto de inversión, con el fin de tomar decisiones oportunas.</t>
    </r>
    <r>
      <rPr>
        <strike/>
        <sz val="9"/>
        <color rgb="FFFF0000"/>
        <rFont val="Arial"/>
        <family val="2"/>
      </rPr>
      <t xml:space="preserve">
</t>
    </r>
    <r>
      <rPr>
        <sz val="9"/>
        <rFont val="Arial"/>
        <family val="2"/>
      </rPr>
      <t xml:space="preserve">
</t>
    </r>
  </si>
  <si>
    <t>Ejecución de presupuesto programado por meta.</t>
  </si>
  <si>
    <t>(∑presupuesto  acumulado ejecutado de las metas del proyecto / ∑presupuesto acumulado programado de las metas del proyecto )*100</t>
  </si>
  <si>
    <t xml:space="preserve">Plan Anual de Adquisiciones
Ejecución PAC </t>
  </si>
  <si>
    <r>
      <rPr>
        <strike/>
        <sz val="9"/>
        <color rgb="FFFF0000"/>
        <rFont val="Arial"/>
        <family val="2"/>
      </rPr>
      <t xml:space="preserve">
</t>
    </r>
    <r>
      <rPr>
        <sz val="9"/>
        <rFont val="Arial"/>
        <family val="2"/>
      </rPr>
      <t xml:space="preserve">1. Se realiza sumando la ejecución mensual para obtener el valor del seguimiento trimestral </t>
    </r>
  </si>
  <si>
    <t>Informe programación y ejecución presupuestal</t>
  </si>
  <si>
    <t>Para este periodo, se programaron $8.037 millones y se ejecutaron $7.276, lo cual correspondió a una  ejecución del 90% del PAC programado, teniendo en cuenta que algunos pagos no alcanzaron a tramitarse.</t>
  </si>
  <si>
    <t>Para este periodo, se programaron $9.441 millones y se ejecutaron $9.256, lo cual correspondió a una  ejecución del 98% del PAC programado.</t>
  </si>
  <si>
    <t>Para el periodo comprendido de enero a marzo, se ejecutó el 90,88% de lo programado, teniendo en cuenta que algunos procesos contractuales no han salido y que la planta de empleos se programó teniendo en cuenta la modificación por la estrategia IMG, sin embargo, no se cuenta provista en su totalidad a la fecha de corte.</t>
  </si>
  <si>
    <t>10/04/2023
Remitir la evidencia que soporta los datos cuantitativos reportados: Informe programación y ejecución presupuestal, en el que se indique o bien para el trimestre o bien de manera mensual el presupuesto  acumulado ejecutado y programado, datos que deben concordar con los reportados.
13/04/2023
No se generan observaciones ni sugerencias adicionales frente al periodo reportado.</t>
  </si>
  <si>
    <t>Para el periodo del mes de abril, se ejecutó el 98,2% de lo programado, teniendo en cuenta que algunos procesos contractuales no se han concretado aún y que la planta de empleos no se cuenta provista en su totalidad a la fecha de corte.</t>
  </si>
  <si>
    <t>10/05/2023
No se generan observaciones frente al reporte del periodo.
Para el siguiente reporte se solicita tomar el formato que contiene la trazabilidad de las verificaciones realizadas los meses anteriores y que se comparte de manera mensual al proyecto.</t>
  </si>
  <si>
    <t>Para el periodo del mes de mayo, se ejecutó el 100% del presupuesto programado para pago.</t>
  </si>
  <si>
    <t>Para el periodo comprendido de enero a junio, se ejecutó el 95,8% de lo programado, teniendo en cuenta que algunos procesos contractuales no han salido y que la planta de empleos se programó al 100% ,  pero a la fecha existen 371 cargos vacantes.</t>
  </si>
  <si>
    <t>11/07/023
Se solicita remitir la evidencia que soporta los datos cuantitativos reportados: Informe programación y ejecución presupuestal/ Programa anual mensualizado de caja, en el que se indique o bien para el trimestre o bien de manera mensual el presupuesto  acumulado ejecutado y programado, datos que deben concordar con los reportados.
24/07/2023
No se generan observaciones adicionales al periodo de reporte. Se sugiere entregar la evidencia del indicador de manera completa y correcta en cada trimestre de acuerdo con la frecuencia de medición formulada para el indicador.</t>
  </si>
  <si>
    <t>Para el periodo del mes de julio, se ejecutó el 98,7% del presupuesto programado para pago.</t>
  </si>
  <si>
    <t>10/08/2023
No se generan observaciones frente al reporte del periodo. Para el próximo reporte se sugiere relacionar los logros obtenidos en el periodo.</t>
  </si>
  <si>
    <t xml:space="preserve">Para el periodo del mes de agosto, se ejecutó el 98,4% del presupuesto programado para pago. Está meta no se cumple al 100% debido a que no se adjudicaron algunos procesos que están en curso y requieren ser reprogramados para el siguiente periodo. Así mismo, los cambios o modificaciones que se realizan a la planta de personal también afectan su cumplimiento obligando a que se reprograme el presupuesto. </t>
  </si>
  <si>
    <t>11/9/2023
Se solicita relacionar los logros obtenidos en el periodo, como fue sugerido en el periodo anterior.
15/09/2023
No se generan observaciones ni sugerencias adicionales al periodo de reporte.</t>
  </si>
  <si>
    <t xml:space="preserve">Para el periodo del mes de septiembre, se ejecutó el 99% del presupuesto programado para pago. De acuerdo con el PAC acumulado de enero a septiembre, se presentó una ejecución del 97% conforme lo programado. Esta meta no se ha cumplido al 100% debido a que no se han adjudicado algunos procesos según lo previsto. Así mismo, los cambios o modificaciones que se realizan a la planta de personal también afectan su cumplimiento obligando a que se reprograme el presupuesto. </t>
  </si>
  <si>
    <t>04/10/2023
No se generan observaciones ni sugerencias frente al reporte del periodo.</t>
  </si>
  <si>
    <t xml:space="preserve">Para el periodo del mes de octubre, se ejecutó el 100% del presupuesto programado para pago. De acuerdo con el PAC acumulado de enero a octubre, se presentó una ejecución del 100% conforme lo programado.  </t>
  </si>
  <si>
    <t>10/11/2023
No se generan observaciones ni sugerencias frente al reporte del periodo.</t>
  </si>
  <si>
    <t xml:space="preserve">Para el periodo del mes de noviembre, se ejecutó el 100% del presupuesto programado para pago. De acuerdo con el PAC acumulado de enero a noviembre, se presentó una ejecución del 100% conforme lo programado.  </t>
  </si>
  <si>
    <t>05/12/2023
No se generan observaciones ni sugerencias frente al reporte del periodo.</t>
  </si>
  <si>
    <t xml:space="preserve">Para el periodo trimestral de octubre a diciembre, se ejecutó el 89% del presupuesto programado para pago, afectando la ejecución de lo programado. Esta meta no se cumplió al 100% debido a que algunos procesos presentaron demoras en el proceso de adjudicación afectando la programación en su ejecución,  y por ende algunos no radicaron facturación a tiempo lo cual generó que no se pudieran tramitar pagos en diciembre quedando en reservas.  </t>
  </si>
  <si>
    <t>11/01/2024 Por favor hacer el análisis del anual, del indicador la meta para la vigencia es de 98% y el porcentaje de la vigencia fue del 96% por lo que hay que justificar los motivos de la diferencia. 
16/01/2024. Por favor tener en cuenta que el informe está dividido en dos uno es el análisis trimestral (columna CA) y otro aparte el comportamiento anual (columna CC) 
17/01/2024 No se generan observaciones ni sugerencias frente al reporte del periodo.</t>
  </si>
  <si>
    <t xml:space="preserve">De acuerdo con el PAC acumulado de enero a diciembre, se presentó una ejecución del 94% conforme lo programado, sin embargo la meta estaba prevista en alcanzar el 98% en su ejecución lo cual no se alcanzó. Esta meta no se cumplió al 100% debido a que algunos procesos presentaron demoras en la adjudicación afectando la programación y su ejecución,  en el último periodo algunos no alcanzaron a radicar facturación a tiempo lo cual generó que no se pudieran tramitar pagos en diciembre quedando en reservas.  </t>
  </si>
  <si>
    <t>TH-7748-002</t>
  </si>
  <si>
    <t>Seguimiento a la ejecución de tareas del proyecto de inversión</t>
  </si>
  <si>
    <r>
      <t xml:space="preserve">Controlar la planeación y ejecución integral y sistemática de </t>
    </r>
    <r>
      <rPr>
        <sz val="9"/>
        <rFont val="Arial"/>
        <family val="2"/>
      </rPr>
      <t>las</t>
    </r>
    <r>
      <rPr>
        <strike/>
        <sz val="9"/>
        <color rgb="FFFF0000"/>
        <rFont val="Arial"/>
        <family val="2"/>
      </rPr>
      <t xml:space="preserve"> </t>
    </r>
    <r>
      <rPr>
        <sz val="9"/>
        <rFont val="Arial"/>
        <family val="2"/>
      </rPr>
      <t xml:space="preserve">tareas que deben desarrollarse para el proyecto de inversión.
</t>
    </r>
  </si>
  <si>
    <t>Cumplimiento de tareas programadas.</t>
  </si>
  <si>
    <t>(# de tareas ejecutadas en el periodo / Total de tareas programadas en el periodo) *100%</t>
  </si>
  <si>
    <t>Plan de Acción - SPI</t>
  </si>
  <si>
    <r>
      <t xml:space="preserve">
Denominador:
Sumar las tareas que están programadas por cada uno de los meses por cada una de las actividades
</t>
    </r>
    <r>
      <rPr>
        <sz val="9"/>
        <rFont val="Arial"/>
        <family val="2"/>
      </rPr>
      <t xml:space="preserve">numerador:
Validar que las tareas estén ejecutadas
Sumar las tareas que se ejecutaron </t>
    </r>
    <r>
      <rPr>
        <strike/>
        <sz val="9"/>
        <rFont val="Arial"/>
        <family val="2"/>
      </rPr>
      <t xml:space="preserve"> </t>
    </r>
    <r>
      <rPr>
        <sz val="9"/>
        <rFont val="Arial"/>
        <family val="2"/>
      </rPr>
      <t>mensualmente</t>
    </r>
  </si>
  <si>
    <t>Plan de Acción - SPI con seguimiento para el periodo.</t>
  </si>
  <si>
    <t>Para este periodo se cumplió con la totalidad de las 6 tareas  programadas, lo cual representa una ejecución del 100%.</t>
  </si>
  <si>
    <t>09/03/2023
El dato reportado para las tareas ejecutadas  del periodo no concuerda con la evidencia, toda vez que de acuerdo con el SPI para el mes de enero no hubo avance en la ejecución de tareas. Por favor verificar y ajustar lo pertinente.
09/03/2023
No se generan observaciones ni sugerencias adicionales frente al periodo reportado.</t>
  </si>
  <si>
    <t>Para este periodo se programaron 22 tareas de las cuales se ejecutaron las 21 correspondiendo al 95%, debido a que se constituyó la caja menor pero no se legalizaron pagos en este periodo.</t>
  </si>
  <si>
    <t>Para este periodo se programaron 22 tareas de las cuales se ejecutaron las 22 correspondiendo al 100%, en este periodo.</t>
  </si>
  <si>
    <t>10/04/2023
El dato reportado para las tareas ejecutadas  del periodo no concuerda con la evidencia, toda vez que de acuerdo con el SPI para el mes de marzo se ejecutaron 21 tareas y no 22. Por favor verificar y ajustar lo pertinente.
13/04/2023
No se generan observaciones ni sugerencias adicionales frente al periodo reportado.</t>
  </si>
  <si>
    <t>Para este periodo se programaron 23 tareas de las cuales se ejecutaron las 23 correspondiendo al 100%, en este periodo.</t>
  </si>
  <si>
    <t>Para este periodo se programaron 24 tareas de las cuales se ejecutaron las 24 correspondiendo al 100%, en este periodo.</t>
  </si>
  <si>
    <t>11/07/2023
No se generan observaciones ni sugerencias frente al reporte del periodo.</t>
  </si>
  <si>
    <t>10/08/2023
No se generan observaciones ni sugerencias frente al reporte del periodo.</t>
  </si>
  <si>
    <t>11/09/2023
No se generan observaciones ni sugerencias frente al reporte del periodo.</t>
  </si>
  <si>
    <t xml:space="preserve">Para este periodo se programaron 24 tareas de las cuales se ejecutaron las 24 correspondiendo al 100%, en este periodo. De acuerdo a las tareas programadas para cada meta, todas se cumplieron dentro de la vigencia alcanzando el 100% en la ejecución total de lo programado.  </t>
  </si>
  <si>
    <t>11/01/2024 Por favor hacer el análisis del anual.
16/01/2024 Por favor tener en cuenta que el informe está dividido en dos uno es el análisis trimestral (columna CA) y otro aparte el comportamiento anual (columna CC) 
17/01/2024
No se generan observaciones ni sugerencias frente al reporte del periodo.</t>
  </si>
  <si>
    <t xml:space="preserve">Para toda la vigencia 2023 se programaron 25 tareas de las cuales se ejecutaron todas las 25 correspondiendo al 100%, esto quiere decir que de acuerdo a las tareas programadas para cada una de las 7 metas del proyecto, todas se cumplieron dentro de la vigencia alcanzando el 100% en la ejecución total de las actividades.  </t>
  </si>
  <si>
    <t>GC-001</t>
  </si>
  <si>
    <t>Implementación de la gestión del conocimiento</t>
  </si>
  <si>
    <t>Determinar el porcentaje de cumplimiento de las actividades planificadas para la implementación de la Gestión del conocimiento de acuerdo con los lineamientos definidos por la Política de Gestión del Conocimiento y la Innovación en el marco del MIPG.</t>
  </si>
  <si>
    <t>Ejecución de las actividades de implementación de la Gestión del conocimiento programadas en el periodo.</t>
  </si>
  <si>
    <t>(Porcentaje promedio de avance en las actividades ejecutadas / Porcentaje promedio programado para las actividades identificadas en el Plan de  implementación de Gestión del conocimiento planificadas) *100</t>
  </si>
  <si>
    <t>Plan de implementación de Gestión del conocimiento</t>
  </si>
  <si>
    <t>1. Para el cálculo del numerador se tomarán las actividades programadas para el periodo de reporte en el Plan de Implementación de Gestión del Conocimiento y se tomará el porcentaje promedio de avance en tales  actividades .
2. Para el Denominador se tomará el porcentaje promedio programado para el periodo.</t>
  </si>
  <si>
    <t>1. Plan de implementación de Gestión del conocimiento con reportes de seguimiento</t>
  </si>
  <si>
    <t>En el mes de enero y de cara a la construcción y consolidación del Plan de Implementación de la política de Gestión del Conocimiento y la Innovación se llevó a cabo revisión minuciosa de los resultados obtenidos y observaciones generadas en el autodiagnóstico en el plan de acción del Modelo Integrado de Gestión y Planeación (MIPG) para ser incluidos en el Plan 2023.</t>
  </si>
  <si>
    <t>15/03/2023 No se generan observaciones respecto al análisis presentado en el seguimiento al indicador de gestión. Se deja la siguiente recomendación: se debe adelantar todas las acciones pertinentes para dar cumplimiento a la meta propuesta.</t>
  </si>
  <si>
    <t>Para el mes de febrero, se inició la formulación del plan de implementación de gestión del conocimiento 2023 de la SDIS. Esto de acuerdo a lo definido en el Plan de ajuste y sostenibilidad del MIPG. Asimismo, se  convocaron reuniones con el equipo de proceso para definir las actividades y productos que se desarrollaran en el año 2023.
Se está cualificando la forma en la que se va medir trimestralmente el plan para cada una de las actividades propuestas. Se espera para el mes de marzo finalizar la formulación del plan, oficializarlo e iniciar su implementación. Esto una vez se aprobado por la directora del DADE y lo remitido a la Subdirección.</t>
  </si>
  <si>
    <t xml:space="preserve">Para el mes de marzo, se finalizó la consolidación del Plan de Implementación de la Política, el cual cuenta con el visto bueno de la DADE.
Dentro de las acciones contempladas en el Plan se realizó seguimiento a dos de ellas que iniciaron su ejecución en el primer trimestre del año. En este marco se creo la Plataforma Ecos de Innovación, se realizó el levantamiento de la información para la construcción del mapa del  Ecosistema de Innovación de la SDIS 2023 y se finalizó la validación y consolidación de la base de captura del conocimiento estratégico, que servirá como insumo para la construcción de la primera versión del Mapa de Gestión del Conocimiento Institucional. </t>
  </si>
  <si>
    <t>10/04/2023 Luego de revisar el análisis presentado en el seguimiento al indicador de gestión, tengo las siguientes observaciones:
* No es claro porque tu ejecución es del 0% si en tu programación es del 2%, al parecer por las dos acciones mencionadas en el análisis cualitativo y veo que fueron ejecutadas.
* Revisando el soporte el Plan de implementación de Gestión del conocimiento, se evidencia que durante el 1er. trimestre fueron ejecutadas 3 actividades.
13/04/2023 No se generan observaciones y/o recomendaciones respecto al análisis presentado en el seguimiento al indicador de gestión.</t>
  </si>
  <si>
    <t>Para el mes de abril con el fin de promover una cultura organizacional basada en la innovación a través de recursos digitales dispuestos a los(as) colaboradoras de la entidad sobre temas asociados a la innovación pública se publicó un mensaje sobre el índice de innovación pública de Bogotá.
Como insumo para la construcción del Mapa del Ecosistema de Innovación de la SDIS 2023, en el mes de abril, se terminó la recolección de información con la participación de 43 dependencias de las 45 que conformaban la entidad hasta marzo.
Adicionalmente, en el mes de abril, se construyeron las versiones preliminares del mapa de Gestión del Conocimiento en PowerBI, considerando su nivel de apertura (público e interno), los cuales se socializaron con los gestores de dependencias por medio de una reunión virtual el 27 de abril de 2023.
Finalmente, en abril se inició con la elaboración colaborativa (12 personas) del artículo publicable en revista indexada "SMART CITIES SENIOR: La apuesta de Bogotá por reducir brechas de acceso a la tecnología” del cual se extraerá lo necesario para la participación de la señora secretaria Margarita Barraquer en el panel Inclusión social en la Smart cities.</t>
  </si>
  <si>
    <t>10/05/2023 Luego de revisar el análisis presentado en el seguimiento al indicador de gestión, tengo la siguiente observación: recordemos que el indicador es de periodicidad trimestral, por lo tanto no se debe reportar para este periodo lo cuantitativo.
11/05/2023 No se generan observaciones y/o recomendaciones respecto al análisis presentado en el seguimiento al indicador de gestión.</t>
  </si>
  <si>
    <t>Para el mes de mayo se adelantó una primera versión del procedimiento para la actualización del mapa de gestión del conocimiento. 
Dentro de la plataforma 'Ecos Innovación SDIS' Se publicaron fotografías sobre la participación en el Smart City Expo Bogotá 2023 llevada a cabo el 31 de mayo.
Para el mapa del ecosistema de innovación de la SDIS 2023, se inició con la sistematización de la información recolectada en el mes de abril.
Con respecto a los documentos del Sistema de Gestión se llevo a cabo la consolidación de una matriz con los documentos pertenecientes al proceso, para iniciar la identificación de cuáles se encuentran vencidos y qué decisión se tomará con cada uno.
En cuanto al Mapa de Gestión del conocimiento en el mes de mayo se revisaron y dio respuesta a cada una de las observaciones recibidas por parte de los(as) gestores de dependencia referente a las versiones preliminares del mapa. Asimismo, se aplicaron ajustes de acuerdo con la retroalimentación por parte de los(as) gestores y de la Oficina Asesora de Comunicaciones (diseño y edición de texto principal). Por último, se socializó la herramienta en el Comité Institucional de Gestión y Desempeño (30 de mayo de 2023) y se proyectó el memorando para aprobación por parte de los(as) directivos(as).
Se llevó a cabo la participación activa en el Congreso dentro del 'Smart city expo 2023', presentando Includata y Ciudadano 360.</t>
  </si>
  <si>
    <t>14/06/2023 No se generan observaciones respecto al análisis presentado en el seguimiento al indicador de gestión. Se deja la siguiente recomendación: se debe adelantar todas las acciones pertinentes para dar cumplimiento a la meta propuesta en el siguiente reporte del periodo.</t>
  </si>
  <si>
    <t>A 30 de junio de 2023, se ha ejecutado el 55% del plan de implementación de la Política de Gestión del Conocimiento y la innovación. Las siguientes son las actividades ejecutadas durante el periodo:
En el mes de junio, se consolidó la versión preliminar del procedimiento para la actualización del mapa de gestión del conocimiento.
En la plataforma interna de SharePoint 'Ecos Innovación SDIS, se publicó una noticia sobre el proyecto Distrital Ciudadanía 360. Asimismo, se construyó la versión inicial del mapa del Ecosistema de Innovación de la entidad 2023.
Se consolidaron los avances en la consolidación de las iniciativas innovadoras resultantes de los Laboratorios de Innovación de la entidad.
Se finalizó la documentación de las dos pruebas de experimentación: registro de cambios de la ficha de focalización en Aranda y desarrollo del portafolio de servicios en la plataforma ArcGIS online.
En relación con los documentos del sistema de gestión, se finalizó la identificación del estado actual de los documentos del proceso de Gestión del Conocimiento y se definió las acciones a efectuar en el segundo semestre. 
Se diseñó y la implementó los contenidos desarrollados en  escuela territorial.
Referente al Mapa de Gestión del Conocimiento, se efectuó su publicación en la sección de Transparencia de la página Web de la entidad, luego de gestionar la aprobación por parte de cada directivos(as) de nivel central y subdirecciones locales a través de correo electrónico o memorando. 
En el marco del Concurso "Mejores Equipos de trabajo 2023", se llevó a cabo la inscripción de proyectos.
Asimismo, la Secretaría Distrital de Integración Social (SDIS) participó en el primer Foro para la inclusión productividad organizado por la CCB donde se expuso temas relacionados con discapacidad, población LGBTI y familia.
Se llevaron a cabo tres socializaciones sobre la Política de Gestión del Conocimiento y la Innovación, en particular el eje 3. Analítica Institucional y 4. Herramientas de apropiación.
Se realiza el cargue de las evidencias respectivas en el enlace indicado.</t>
  </si>
  <si>
    <t xml:space="preserve">11/07/2023 Luego de revisar el análisis presentando en el seguimiento al indicador de gestión, tengo la siguiente observación: la tendencia anual del indicador es creciente, por lo tanto en este reporte según las actividades ejecutadas en el  Plan de implementación de Gestión del conocimiento con reportes de seguimiento debería ser mayor el porcentaje ejecutado y programado que lo reportado en el 1trimestre. En el análisis por favor iniciar resaltando el plan y el porcentaje avance reportado cuantitativamente.
11/07/2023 No se generan observaciones respecto al análisis presentado en el seguimiento al indicador de gestión. </t>
  </si>
  <si>
    <t>Para el mes de Julio, se avanzó en la consolidación de la versión final del procedimiento de actualización de mapa de conocimiento, considerando el método, período e instrumentos para dicho fin. Se realizó un taller con el equipo de la Estrategia "Conmigo si es" de la Subsecretaría Técnica. 
Actualmente, el equipo de la Subdirección de investigación e información se encuentra produciendo el formulario de actualización de información del SIRSS y en la etapa de pruebas funcionales del instrumento de tamizaje (Calculo de la estimación del riesgo teniendo en cuenta los factores individuales, familiares y/o de contexto y eventuales) de Ángeles de la calle.
*Para el formulario de actualización del SIRSS se generó un link de prueba y luego de realizar la validación de este instrumento se procedió a generar el correspondiente link de producción. Para el instrumento de tamizaje se generó un link de prueba y se está realizando la validación de estos instrumentos en territorio. Se adelantaron visitas Jardines – SIRSS:  teniendo en cuenta el formato compartido por los usuarios funcionales, se incluyeron todos los condicionales y los cálculos respectivos. Ya se tuvo una primera sesión de pruebas funcionales en el cual surgieron varias observaciones las cuales ya fueron corregidas y se está a la espera de la confirmación de una segunda sesión de pruebas para poder generar un formulario de prueba y que este pueda ser validado en territorio. Adicionalmente, el instrumento único de verificación (Protección y atención integral a las personas mayores) se encuentra en etapa de desarrollando. Se llevaron a cabo mesas de trabajo con equipo del proceso de Gestión del conocimiento para revisar los documentos pendientes de actualización y se aplicaron ajustaron el formato de visitas para la referenciación competitiva y la guía para el benchmarking o referencia competitiva para segunda revisión metodológica del equipo del sistema de gestión.
En el mes de julio no se adelantaron tareas referentes a esta actividad, dado que se encontraba en cierre del procedimiento de actualización del Mapa de Gestión del Conocimiento, el cual define los pasos a seguir para la actualización en 2023. El formulario será validado en el mes de agosto en línea con el procedimiento.
Se desarrollaron jornadas de socialización de la Política de Gestión del Conocimiento y la Innovación y el Mapa de Gestión del Conocimiento en la mesa técnica de líderes de política pública (7 de julio), el encuentro de la Dirección Territorial y sus referentes (18 de julio).</t>
  </si>
  <si>
    <t>10/08/2023 No se generan observaciones respecto al análisis presentado en el seguimiento al indicador de gestión. Se deja la siguiente recomendación: se debe adelantar todas las acciones pertinentes para dar cumplimiento a la meta propuesta en el siguiente reporte del periodo.</t>
  </si>
  <si>
    <t>*Se radicó, para revisión metodológica el procedimiento de "actualización de mapa de conocimiento".
*Se realizó un taller con el equipo de la Estrategia "Conmigo si es" de la Subsecretaría Técnica. Este equipo está rediseñando el sitio "Laboratorios de innovación para la transparencia" dentro del sitio concentrador "Ecos Innovación SDIS".
https://sdisgovco.sharepoint.com/sites/Lab.innovacion.transparencia/SitePages/Home.aspx 
*Se radicaron para revisión metodológica todos los documentos de gestión del conocimiento y la innovación. Para los documentos pendientes de actualización se llevaron a cabo reuniones de articulación y se establecieron planes de trabajo con el fin de lograr la actualización de los documentos.
* Se revisó y ajustó el formulario de actualización del mapa de gestión del conocimiento.</t>
  </si>
  <si>
    <t>08/09/2023 No se generan observaciones respecto al análisis presentado en el seguimiento al indicador de gestión. Se deja la siguiente recomendación: se debe adelantar todas las acciones pertinentes para dar cumplimiento a la meta propuesta en el siguiente reporte del periodo.</t>
  </si>
  <si>
    <t>A 30 de septiembre de 2023, se ha ejecutado el 76% del plan de implementación de la Política de Gestión del Conocimiento y la innovación. Las siguientes son las actividades ejecutadas durante el periodo:
*Se realizó un taller con el equipo de la Estrategia "Conmigo si es" dentro del sitio concentrador "Ecos Innovación SDIS". https://sdisgovco.sharepoint.com/sites/InnovacinSDIS?e=1%3A729b3ed80c7244b7b4cdb819533d5668 
*Se documentó la experimentación de la herramienta SURVEY 123 para tres elementos: instrumento de Tamizaje, SIRSS Visitas y SIRSS Actualización de Información.
*Para este periodo se radicaron para revisión metodológica los documentos: guía Benchmarking o referenciación competitiva, formato de visitas para la referenciación competitiva, formato de lecciones aprendidas, procedimiento para actualizar mapa de gestión del conocimiento, formato buenas prácticas SDIS, guía sobre variables básicas de caracterización, formato de gestión del cambio institucional, procedimiento actualización de la SDIS con universidades, manual de investigación con personas de la SDIS, formato de presentación de proyectos de investigación, formato acta de compromisos y confidencialidad, guía metodológica para la elaboración y presentación de resultados de un proyecto de investigación. Para los documentos pendientes de actualización se llevaron a cabo reuniones de articulación y se establecieron planes de trabajo con el fin de lograr la actualización de los documentos.
*Se llevó a cabo el proceso precontractual para la ejecución de las actividades previstas en el Plan Institucional de Capacitación de la vigencia 2023. El Diplomado en Innovación Pública se encuentra en ejecución.
*El 19 de septiembre de 2023, se socializó el mapa de gestión de conocimiento de 2022, el instrumento de recolección de conocimiento estratégico ajustado y los pasos a seguir para actualizar el mapa a la vigencia 2023.
*Para el desarrollo del curso de herramientas digitales y ofimáticas, se llevarán a cabo en: Herramientas de Office 365, Big data y trabajo colaborativo; y de acuerdo con el cronograma de ejecución de la vigencia 2023, se encuentra programados para el mes de noviembre del 2023.
*Durante el trimestre de julio-septiembre, en ejecución del Plan de Bienestar e Incentivos para la vigencia 2023, se seleccionaron 10 proyectos que cumplieron con los requisitos de inscripción para los mejores equipos de trabajo.  Se desarrolló la etapa III: "Concepto técnico de aval o negación del proyecto", por parte de la Dirección de Análisis y Diseño Estratégico quienes emitieron y enviaron a la Subdirección de Gestión y Desarrollo de Talento Humano los conceptos técnicos de cada uno de los proyectos. 
*Se elaboró el documento preliminar de implementación de la estrategia de la calidad del dato misional que contiene la definición, contexto, objetivos y principales alcances.
*La SDIS participó en el Social Entrepreneurship Summit,  organizado por la Vrije Universiteit Brussel (Bélgica) y Universidad Tecnológica de Bolívar (Colombia), con la ponencia: "Personas mayores más vulnerables en Bogotá territorio  inteligente", presentada el 31/08/2023 ,
Articulación con empresas para el fortalecimiento de los servicios de la entidad  a través de su responsabilidad social. Se realizaron avances para el fortalecimiento de emprendimientos, inclusión laboral  con Cámara de Comercio, articulación con  la empresa Bayer para revisar propuesta por un  futuro mejor en la desnutrición infantil. Se coordina con la Fundación Simeans para el apoyo de la casa LGBTI, para la cual entregaron computadores y apoyo de su voluntariado.
*En el mes de julio, se desarrollaron jornadas de socialización de la Política de Gestión del Conocimiento y la Innovación y el Mapa de Gestión del Conocimiento en la mesa técnica de líderes de política pública (7 de julio), el encuentro de la Dirección Territorial y sus referentes (18 de julio). En el mes de agosto, se llevaron a cabo dos sesiones de socialización en las localidades de San Cristóbal (28 de agosto) y Engativá (25 de agosto). En septiembre, se realizaron dos (2) sesiones, así: 14 de septiembre en el Comité de gestores de dependencia y el lunes 2 de octubre se socializó la política de gestión del conocimiento y la innovación en el comité operativo local de Puente Aranda y Antonio Nariño. Se continuo con el plan de socializaciones en el marco del Comité de Gestores de dependencia y procesos de la entidad.</t>
  </si>
  <si>
    <t>09/10/2023 No se generan observaciones y/o recomendaciones respecto al análisis presentado en el seguimiento al indicador de gestión.</t>
  </si>
  <si>
    <t>*El procedimiento de actualización de mapa de gestión del conocimiento fue oficializado y se encuentra actualmente en el mapa del sistema de gestión de la página web oficial de la entidad.
*Desde el 20 de octubre de 2023 se vienen publicando páginas correspondientes a la campaña InnSíVida, innovación para mi vida:
https://sdisgovco-my.sharepoint.com/:f:/g/personal/obermudez_sdis_gov_co/Esg9nMMFoSJDiUMjnSFAhM4Bo6bttjZv2PiZv2aC0V-SxQ?e=p6MfTL
Esta campaña estará vigente hasta el 31 de diciembre 2023.
https://sdisgovco.sharepoint.com/:u:/r/sites/InnovacinSDIS/SitePages/InnoVida-campa%C3%B1a.-Innovac.aspx?csf=1&amp;web=1&amp;share=Edxrq_LfOZVAuvo_IvdcjkYBqwL8kWK0kUKn_sP31WpWhg&amp;e=bh2pt3
*Se radicaron los documentos del proceso de gestión del conocimiento que requerían actualización. Actualmente el equipo GESCO se encuentra revisando la retroalimentación del equipo de sistema de gestión en el proceso de revisión metodológica y realizando los ajustes pertinentes a los documentos.
*Recepción de formularios de actualización del mapa de gestión del conocimiento por cada una de las dependencias, retroalimentación, confirmación de ajustes y publicación del mapa de gestión del conocimiento actualizado a octubre 2023
*Se desarrollaron mesas de trabajo con las dependencias que lo solicitaron, con el fin de aclarar el proceso de actualización. Así mismo en el poseso de retroalimentación se generan recomendaciones y se establece un canal de seguimiento y asesoría.</t>
  </si>
  <si>
    <t>*Desde el 20 de octubre al 30 de noviembre 2023 se publicaron 13 páginas  correspondientes a la campaña InnSíVida, innovación para mi vida: https://sdisgovco-my.sharepoint.com/:f:/g/personal/obermudez_sdis_gov_co/Esg9nMMFoSJDiUMjnSFAhM4Bo6bttjZv2PiZv2aC0V-SxQ?e=p6MfTL
Esta campaña estará vigente hasta el 31 de diciembre 2023.
https://sdisgovco.sharepoint.com/:u:/r/sites/InnovacinSDIS/SitePages/00.%20InnS%C3%ADVida-campa%C3%B1a.-Innovac.aspx?csf=1&amp;web=1&amp;share=Edxrq_LfOZVAuvo_IvdcjkYBqwL8kWK0kUKn_sP31WpWhg&amp;e=lo5ABd
*Se hace  oficial la publicación del mapa de gestión del conocimiento actualizado a 2023 con la participación de todas las dependencias de la entidad, quienes reportaron, validaron y confirmación el contenido del mapa. La actualización consta de:
Versión interna -
397 activos de conocimiento explícito
222 profesionales clave
137 documentos de consulta referenciados por profesionales de la entidad.
https://sdisgovco.sharepoint.com/sites/Mapa_de_Conocimiento/SitePages/Mapa-de-Gesti%c3%b3n-del-Conocimiento-SDIS.aspx?ct=1701988298013&amp;or=OWA-NT&amp;cid=81c7955b-209d-1d16-ca77-d133d945c083&amp;ga=1
Versión pública - 
149 activos de conocimiento explícito
222 profesionales clave
https://app.powerbi.com/view?r=eyJrIjoiZWVhNjE1YjYtZGRkMy00MzFkLTk2NzItYTI0Mjk4ZTFlYjAwIiwidCI6ImIzZTMwODA4LWU5YTgtNGYyYS05YmMxLWE3NjBhZTkxMGNmNSIsImMiOjR9"
*Se desarrolla mesa de trabajo para socialización de la versión actualizada del mapa de gestión del conocimiento y el procedimiento de actualización del mapa oficializado en el sistema de gestión</t>
  </si>
  <si>
    <t>13/12/2023 No se generan observaciones respecto al análisis presentado en el seguimiento al indicador de gestión. Tengo la siguiente recomendación y es adelantar todas las acciones pertinentes para dar cumplimiento con la meta propuesta al inicio de la vigencia.</t>
  </si>
  <si>
    <t xml:space="preserve">
*Desde el 20 de octubre al 29 de diciembre 2023 se publicaron 13 páginas  correspondientes a la campaña InnSíVida, innovación para mi vida
*Se adelantaron acciones de articulación y apropiación del conocimiento en el campo de acción Laboratorio de innovación pública para la transparencia, dejando como resultado un espacio de laboratorio para mejorar la comunicación y corresponsabilidad con los padres de los niños beneficiarios de servicio Centro Amar. 
También se trabajó en mejorar las herramientas innovadoras para el acceso a la información, enmarcadas dentro de la Estrategia Institucional "Conmigo Sí es".
*Durante el segundo semestre se implementaron 4 sesiones en "Nuestra Escuela Territorial", completando 10 sesiones y 30 horas de fortalecimiento técnico y operativo en cumplimiento de la misionalidad de la entidad.
En términos de indicadores de asistencia  6,640 personas participaron en las diferentes sesiones, de los cuales 3.637 lo realizaron de forma sincrónica y 3.003 de forma asincrónica.
*Se llevó a cabo el Diplomado en Innovación Pública durante los meses de agosto, septiembre y octubre del 2023, con una participación en promedio de 30 servidores y servidoras públicos(as) de la entidad y dando cumplimiento a las 100 horas de formación proyectadas.
*Durante el 4to. trimestre del 2023, se llevaron a cabo los cursos en herramientas digitales y ofimáticas dirigidos a servidores (as) en los temas: Herramientas de Office 365, Big data y trabajo colaborativo, en una distribución de seis (6) grupos y con una intensidad de 16 horas cada uno.
*Con relación a la gestión con entidades privadas se lograron aportes desde: Bayer, Fundación Siemens, Empacor, Fundación del Club Los Lagartos, Compensar, Assa Bloy, Cámara de Comercio de Bogotá, Vanti, Cafam, Banco de Occidente. Los aportes se generaron en actividades recreativas, apoyos con refrigerios, regalos, inclusión productiva, elementos para las unidades operativas, elementos de aseo y apoyo técnico en elaboración de material didáctico, entre otras.</t>
  </si>
  <si>
    <t>Todas las actividades programadas se cumplieron en un 100%, incluso en algunos casos los indicadores cuantitativos superaron lo programado al inicio de 2023. No se presentaron contratiempos para el cumplimiento de lo programado y en general los productos generaron un impacto positivo en la política de gestión del conocimiento y la innovación.</t>
  </si>
  <si>
    <t xml:space="preserve">Gestión documental </t>
  </si>
  <si>
    <t>GD-001</t>
  </si>
  <si>
    <t>Circular N° 007 del 28/02/2022</t>
  </si>
  <si>
    <t>Dependencias con seguimiento de la implementación de los lineamientos archivísticos.</t>
  </si>
  <si>
    <t>Establecer el porcentaje de dependencias a las que se les realiza los seguimientos de implementación de lineamientos archivísticos.</t>
  </si>
  <si>
    <t>Aplicación oportuna de los lineamientos archivísticos  por parte de los responsables de las Subdirecciones Locales y Dependencias para el seguimiento de la implementación.</t>
  </si>
  <si>
    <t>(Número de Dependencias con seguimientos de implementación de los lineamientos archivísticos/ Número total de Dependencias de la entidad con producción documental) * 100</t>
  </si>
  <si>
    <t>*Informe de Visitas de seguimiento.
*Registros de asistencia.</t>
  </si>
  <si>
    <t>Numerador: Sumar las dependencias con seguimientos de implementación de los lineamientos archivísticos.
Denominador: Tomar el total de dependencias de la SDIS con producción documental, para las cuales aplica la implementación de lineamientos archivísticos.
Nota: El resultado del indicador de la vigencia será el del último periodo.</t>
  </si>
  <si>
    <t>Para el mes de enero de la actual vigencia se diseñó el cronograma de visitas de seguimiento a los archivos de gestión de las dependencias de la Entidad con el propósito de verificar la implementación de la normatividad archivística y directrices emitidas por el equipo SIGA.</t>
  </si>
  <si>
    <t>Durante el mes de febrero se realizaron las siguientes visitas de seguimiento de conformidad con el cronograma de visitas previamente establecido: 
1. Subdirección Local de Usaquén.
2. Oficina Jurídica.
3. Oficina Comunicaciones.</t>
  </si>
  <si>
    <t xml:space="preserve">Para el mes de marzo, de acuerdo con el cronograma establecido para la vigencia 2023,  se realizaron 5 visitas de seguimiento al cumplimiento de la política de gestión documental y archivos, a las siguientes subdirecciones locales y dependencias en el nivel central, así:
1. Subdirección Local Rafael Uribe
2. Subdirección Local Usme Sumapaz
3. Subdirección Local de Bosa
4. Oficina de Control Disciplinario Interno
5. Subdirección para la Discapacidad
Respecto de la Subdirección de Discapacidad, se tiene que se realizó la visita sin embargo se informa que la referente documental no ha sido contratada y por lo tanto no fue posible validar el nivel de avance al cumplimiento de la política de gestión documental y archivo.
Como soportes se adjuntan los informes de seguimiento de las dependencias visitadas
</t>
  </si>
  <si>
    <t>11/04/2023
No se generan observaciones ni sugerencias frente al reporte cualitativo del periodo.</t>
  </si>
  <si>
    <t xml:space="preserve">Para el mes de abril, de acuerdo con el cronograma establecido para la vigencia 2023,  se realizaron 4 visitas de seguimiento al cumplimiento de la política de gestión documental y archivos, a las siguientes subdirecciones locales y dependencias en el nivel central, así:
1.  Subdirección local de puente Aranda Antonio Nariño 
2. Subdirección Local de San Cristóbal 
3. Subdirección de Gestión y Desarrollo del Talento Humano 
4. Dirección de Gestión Corporativa 
Cumpliendo de esta manera con las visitas programadas para este periodo al 100%.  
Nota: Adicionalmente se realizó visita a la Subdirección para la Discapacidad, que debió ser reprogramada para el mes de abril. 
Como soportes se adjunta en formato PDF documento que contiene la totalidad de las visitas
</t>
  </si>
  <si>
    <t>11/05/2023
No se generan observaciones ni sugerencias frente al reporte cualitativo del periodo.</t>
  </si>
  <si>
    <t>Para el mes de mayo, de acuerdo con el cronograma establecido para la vigencia 2023,  se realizaron 2 visitas de seguimiento al cumplimiento de la política de gestión documental y archivos, en las siguientes subdirecciones locales y dependencias en el nivel central:
1.  Subdirección local de Ciudad Bolívar 
2. Dirección de Nutrición y Abastecimiento
Cumpliendo de esta manera con las visitas programadas para este periodo al 100%.  
Nota: La Dirección de Análisis y Diseño Estratégico  - DADE, solicito reprogramar la visita para el mes de julio, dado que no cuenta con referente documental que atienda la visita.</t>
  </si>
  <si>
    <t>13/06/2023
No se generan observaciones frente al reporte cualitativo del periodo. Para el siguiente reporte se solicita tomar el formato que contiene la trazabilidad de las verificaciones realizadas los meses anteriores y que se comparte de manera mensual al proceso.</t>
  </si>
  <si>
    <r>
      <t xml:space="preserve">Para el mes de junio, de acuerdo con el cronograma establecido para la vigencia 2023,  se realizaron 4 visitas de seguimiento al cumplimiento de la política de gestión documental y archivos, en las siguientes subdirecciones locales y dependencias en el nivel central:
1.  Subdirección local de Mártires (No fue posible cotejar información en razón que se encuentran en remodelación, por lo tanto no se presenta informe, pero se presenta planilla de asistencia )
</t>
    </r>
    <r>
      <rPr>
        <sz val="9"/>
        <rFont val="Arial"/>
        <family val="2"/>
      </rPr>
      <t xml:space="preserve">2. Subdirección para la Infancia
3. Subdirección de Investigación e Información SII
4. Subdirección para la Gestión Integral Local
</t>
    </r>
    <r>
      <rPr>
        <sz val="9"/>
        <color theme="1"/>
        <rFont val="Arial"/>
        <family val="2"/>
      </rPr>
      <t xml:space="preserve">Cumpliendo de esta manera con las visitas programadas para este periodo al 100%.  
De acuerdo con la programación establecida, para la vigencia 2023, se tiene que para el primer semestre,  se han visitado 17 dependencias de las 45 programadas, lo que equivale al 38% de avance. Se adjunta cronograma programado de visitas de seguimiento y consolidado de las visitas realizadas.
</t>
    </r>
  </si>
  <si>
    <t>13/07/2023
Se  valida el reporte cualitativo correspondiente al mes de junio, para el cual se enviaron correctamente las evidencias de ejecución de visitas. Se solicita complementar el análisis cualitativo correspondiente al primer semestre de 2023 y remitir su respectiva evidencia,  mediante la cual deben evidenciarse las 45 visitas programadas  y las 17 ejecutadas.
14/07/2023
Se solicita cargar las evidencias de la totalidad de las visitas realizadas en el primer semestre de la vigencia, para su verificación y validación del reporte.
17/07/2023
No se generan observaciones ni sugerencias adicionales frente al periodo de reporte.</t>
  </si>
  <si>
    <t xml:space="preserve">Para el mes de julio, de acuerdo con el cronograma establecido para la vigencia 2023,  se realizaron 4 visitas de seguimiento al cumplimiento de la política de gestión documental y archivos, en las siguientes subdirecciones locales y dependencias en el nivel central:
1.  Subdirección local de Fontibón 
2. Subdirección local de Engativá
3. Subdirección para la  Juventud
4. Subdirección para la Vejez
5. Dirección Poblacional
Cumpliendo de esta manera con las visitas programadas para este periodo al 100%. </t>
  </si>
  <si>
    <t xml:space="preserve">14/08/2023
Se solicita tomar el formato que contiene la trazabilidad de los seguimientos realizados los meses anteriores y que se comparte de manera mensual al proceso.
De acuerdo con la periodicidad formulada del indicador (trimestral) en este reporte solo debe ser presentado el análisis mensual y no datos cuantitativos, se solicita ajustar. 
14/08/2023
No se generan observaciones o sugerencias adicionales frente al periodo de reporte.
</t>
  </si>
  <si>
    <t xml:space="preserve">Durante el mes de agosto, de conformidad con el cronograma establecido, se realizaron 3 visitas de seguimiento programadas. En ese sentido a continuación se relacionan las dependencias efectivamente visitas para el mes de AGOSTO:
1.  Subdirección LGBTI
2. Subdirección para las Familias
3. Oficina de Control Interno
Cumpliendo de esta manera con las visitas programadas para este periodo al 100%. 
De otro lado, en el mes de AGOSTO se realizó la visita a la Subdirección para la Juventud y la Subdirección Local de Kennedy, que no atendieron la visita en el mes de Julio y solicitaron se realizará en el mes de AGOSTO.
</t>
  </si>
  <si>
    <t>08/09/2023
No se generan observaciones o sugerencias frente al periodo de reporte.</t>
  </si>
  <si>
    <t xml:space="preserve">Durante el mes de septiembre, de conformidad con el cronograma establecido, se realizaron 3 visitas de seguimiento programadas. En ese sentido a continuación se relacionan las dependencias efectivamente visitas para el mes de SEPTIEMBRE
1.  Subdirección de Abastecimiento
2. Subdirección de Nutrición
3. Subdirección Local de Suba
Cumpliendo de esta manera con las visitas programadas para este periodo al 100%. 
Se aclara que para el caso de las subdirecciones de nutrición y abastecimiento, se dejo consolidado un solo informe en atención que es la misma referente documental para toda la dirección y sus dos subdirecciones.
</t>
  </si>
  <si>
    <t>10/10/2023
No se generan observaciones o sugerencias frente al periodo de reporte.</t>
  </si>
  <si>
    <t xml:space="preserve">Durante el mes de octubre, de conformidad con el cronograma establecido, se realizaron 3 visitas de seguimiento programadas. En ese sentido a continuación se relacionan las dependencias efectivamente visitas para el mes de OCTUBRE
1.  Subdirección Administrativa y Financiera
2. Subsecretaria
3. Subdirección Local Santafé Candelaria
Cumpliendo de esta manera con las visitas programadas para este periodo al 100%. 
</t>
  </si>
  <si>
    <t>17/11/2023
No se generan observaciones o sugerencias frente al periodo de reporte.</t>
  </si>
  <si>
    <t xml:space="preserve">Durante el mes de Noviembre, de conformidad con el cronograma establecido, se realizaron 5 visitas de seguimiento programadas. En ese sentido a continuación se relacionan las dependencias efectivamente visitadas para el mes de NOVIEMBRE
1.  Subdirección  de Plantas Físicas
2. Despacho de la Secretaria
3. Subdirección de Contratación
4. Subdirección Local Chapinero 
5. Subdirección Local de Tunjuelito
Cumpliendo de esta manera con las visitas programadas para este periodo al 100%. 
</t>
  </si>
  <si>
    <t>22/12/2023
No se generan observaciones o sugerencias frente al periodo de reporte.</t>
  </si>
  <si>
    <t xml:space="preserve">Durante el mes de Diciembre, de conformidad con el cronograma establecido, se realizaron 6 visitas de seguimiento programadas. En ese sentido a continuación se relacionan las dependencias efectivamente visitadas para el mes de Diciembre
1.  Subsecretaria de Gestión Institucional - proceso Servicio Integral Atención Ciudadana
2. Subdirección para la Adultez
3. Subdirección Local Barrios Unidos Teusaquillo
4. Subdirección Local de Fontibón. 
5. Dirección de Nutrición y Abastecimiento
6. Subdirección Local de Mártires: Se realizó la correspondiente visita, sin embargo no se encuentra en evidencia ya que este sitio se encuentra en remodelación. 
De acuerdo con lo anterior, para este semestre se lograron realizar un total de 27 visitas, de las cuales una no fue éxitosa, toda vez que la Subdirección Local de Martires se encuentra en remodelación,  logrando un avance del 62% para este periodo. 
Nota: Por un error en el conteo en el primer semestre se había realizado el conteo de 17 visitas, sin embargo, la cantidad correcta son 18 visitas, las cuales se pueden validar en los correspondientes soportes para este periodo, en este sentido esta visita se suma al segundo semestre para así obtener un total de 45 visitas durante la vigencia 2023..
Cumpliendo de esta manera con las visitas programadas para este periodo al 100%
</t>
  </si>
  <si>
    <r>
      <t xml:space="preserve">09/01/2024. Se relacionan cuatro dependencias en el mes de diciembre pero se describen 3 visitas de seguimiento. Por favor ajustar o dar claridad al reporte de diciembre y verificar la redacción del párrafo.
Por favor aclarar si lo que se tiene programado es la visita de 45 dependencias en el año o sólo para el segundo semestre.
Hay que detallar en este informe la gestión del mes de diciembre, informe semestral y el informe anual, por favor tener en cuenta las metas y avances según corresponda
</t>
    </r>
    <r>
      <rPr>
        <sz val="9"/>
        <rFont val="Arial"/>
        <family val="2"/>
      </rPr>
      <t xml:space="preserve">
Tenemos en el informe registradas 39  visitas para los dos semestre 
16/01/2024. No se generan observaciones ni sugerencias adicionales para el periodo de reporte.</t>
    </r>
  </si>
  <si>
    <t>Para la vigencia 2023 se ejecutaron las 45  visitas programadas de conformidad con el cronograma planteado por la Subdirección Administrativa y Financiera – proceso de gestión documental. Las visitas adicional a reforzar lineamientos propios de la política y aclarar dudas a los responsables de los archivos de gestión, cumplieron con el alcance establecido el cual corresponde a verificar el nivel de avance en la aplicación de procesos técnicos archivísticos a toda la documentación de archivo que se custodia en cada dependencia productora de conformidad con el cuadro de clasificación documental y las tablas de retención documental. 
En el proceso de visitas de seguimiento se  evidenció que la Dirección para la inclusión de las familias, la Subdirección  y la Dirección de Transferencias monetarias no producen documentos de archivo, ya que, en atención a que sus funciones están delegadas en las subdirecciones  y su información reposa en las series  documentales de esas dependencias. 
Las visitas realizadas durante la vigencia 2023 permitieron fortalecer la implementación de lineamientos establecidos por el proceso de gestión documental para los archivos de gestión. De otro lado se avanzó con la implementación de expedientes híbridos o electrónicos a partir de la aplicación e implementación de los lineamientos establecidos en el Instructivo para la organización de expedientes de la SDIS, en el que se orienta la conformación de este tipo de expedientes, en ambientes como el SHAREPOINT.</t>
  </si>
  <si>
    <t>GD-003</t>
  </si>
  <si>
    <t>Circular N° 011 del 14/03/2023</t>
  </si>
  <si>
    <t>Nivel de inventario documental</t>
  </si>
  <si>
    <t>Establecer el nivel de avance del levantamiento de inventario documental conforme a los criterios técnicos de archivo, en las dependencias con producción documental de la entidad.</t>
  </si>
  <si>
    <t>Levantamiento de inventario documental y organización conforme a los criterios técnicos de archivo en los archivos de gestión por parte de las dependencias con producción documental de la entidad.</t>
  </si>
  <si>
    <t>(Volumetría documental con FUID conforme a los criterios técnicos de archivo en las dependencias con producción documental/Volumetría total identificada en las dependencias con producción documental)*100</t>
  </si>
  <si>
    <t>*Informe de Visitas de seguimiento.
*FUID de las  Dependencias.</t>
  </si>
  <si>
    <t>Numerador: Sumatoria de la volumetría en metros lineales  con inventario documental (FUID) de las dependencias con producción documental.
Denominador: Sumatoria total de la volumetría en metros lineales, identificada en las visitas de seguimiento en las dependencias con producción documental.</t>
  </si>
  <si>
    <t>*Informe de Visitas de seguimiento.
*Matriz consolidada del porcentaje de avance del inventario documental</t>
  </si>
  <si>
    <t>Para el mes de enero de la actual vigencia se diseñó el cronograma de visitas de seguimiento a los archivos de gestión de las dependencias de la Entidad con el propósito de verificar el avance en el proceso de levantamiento de inventario documental.</t>
  </si>
  <si>
    <t>09/03/2023
No se generan observaciones frente al reporte del periodo. 
Se sugiere adelantar las gestiones necesarias para dar inicio a la medición del indicador y el cumplimiento de la meta.</t>
  </si>
  <si>
    <t>Durante las visitas de seguimiento que fueron realizadas en el mes de febrero se encontraron los siguientes avances en el levantamiento del inventario documental: 
1. Subdirección Local de Usaquén.
Total Cajas 1.118 que equivalentes a 91 metros lineales.
Total Cajas Inventariadas 0 que equivalentes a 0 metros lineales.
2. Oficina Jurídica.
Total Cajas 705 que equivalentes a 176 metros lineales.
Total Cajas Inventariadas 44 que equivalentes a 8,5 metros lineales.
3. Oficina Comunicaciones.
Total Cajas 0 que equivalentes a 0 metros lineales.
Total Cajas Inventariadas 0 que equivalentes a 0 metros lineales.</t>
  </si>
  <si>
    <t xml:space="preserve">09/03/2023
Se deben reportar los datos cuantitativos del mes de febrero.
09/03/2023
Ajustar la evidencia remitida toda vez que en la base de datos se encuentra el registro de documentos gestionados en el Despacho lo cual no corresponde.
09/03/2023
No se generan observaciones ni sugerencias adicionales para el periodo de reporte.
</t>
  </si>
  <si>
    <t>Durante las visitas de seguimiento que fueron realizadas en el mes de marzo, se encontraron los siguientes avances en el levantamiento del inventario documental: 
1. Subdirección Local Rafael Uribe
Total de cajas 1833 que equivale a 458,25 Metros lineales 
Total cajas  con inventario documental 164, equivalente al 9%.
2. Subdirección Local Usme Sumapaz
Total de cajas  3550  que equivalen a  887,5 metros lineales
Total de Cajas con inventario documental 1247, equivalente al 35%.
3. Subdirección Local de Bosa 
Total de cajas 3017 que equivale a   754,25  metros lineales
Total cajas con  inventario documental 670, equivalente al 22%.
4. Oficina de Asuntos disciplinarios
Total de cajas  239 que equivalen a 59,75 metros lineales 
Total Cajas con inventario documental 93, equivalente al 39%.
5. Subdirección para la Discapacidad: total de cajas con inventario documental 0, equivalente al 0%.
Los datos referenciados  anteriormente, indican que el promedio de avance en el diligenciamiento del inventario documental en archivos de gestión es del 25%, teniendo en cuenta las 5 dependencias visitadas para el mes de marzo.</t>
  </si>
  <si>
    <t>11/04/2023
Revisar y ajustar el análisis cualitativo remitido para que esté en los mismos términos de los anteriores con respecto a las unidades de medida y adicionalmente en concordancia con la fórmula de cálculo, lo cual se encuentra en términos de metros lineales. 
Ajustar y remitir nuevamente para verificación la evidencia del indicador, la cual debe soportar el avance del indicador en metros lineales y no en número de cajas.
Corregir el dato cuantitativo de avance del indicador, para numerador y denominador en términos de metros lineales. El dato cuantitativo debe estar en concordancia con la evidencia.
12/04/2023
No se generan observaciones ni sugerencias adicionales para el periodo de reporte.</t>
  </si>
  <si>
    <t>Durante las visitas de seguimiento que fueron realizadas en el mes de abril se encontraron los siguientes avances en el levantamiento del inventario documental: 
1.  Subdirección local de puente Aranda Antonio Nariño,
Total de cajas en custodia 487 que equivalen a 121,75 Metros lineales
 Total cajas con inventario documental 392 que equivalen a 80,49% 
2. Subdirección Local de San Cristóbal, 
Total de cajas en custodia 2498 que equivalen a 624,5 metros lineales 
Total de cajas con inventario documental 1033 que equivale a 41,35%
3. Subdirección de Gestión y Desarrollo del Talento Humano
Total de cajas en custodia 1301 cajas que equivalen a 325,25 metros lineales
Total de cajas con inventario documental 1219 que equivale a 93,69%
4. Dirección de Gestión Corporativa
Total de Cajas en custodia 100 que equivalen  a 25 metros lineales 
Total de cajas con inventario documental  4 que corresponde a 4%
5. Subdirección para la Discapacidad
Total de cajas en custodia 1092 que equivale a 273 metros lineales 
Total de cajas con inventario documental 1092  que corresponde al 100%
Los datos referenciados  anteriormente, indican que el promedio de avance en el diligenciamiento del inventario documental en archivos de gestión es del 46%, teniendo en cuenta las 5 dependencias visitadas para el mes de abril.</t>
  </si>
  <si>
    <t>11/05/2023
No se generan observaciones ni sugerencias frente al reporte cualitativo y cuantitativo del periodo.</t>
  </si>
  <si>
    <r>
      <rPr>
        <sz val="9"/>
        <color rgb="FF000000"/>
        <rFont val="Arial"/>
        <family val="2"/>
      </rPr>
      <t>Durante las visitas de seguimiento que fueron realizadas en el mes de mayo se encontraron los siguientes avances en el levantamiento del inventario documental: 
1.  Subdirección local de ciudad Bolívar,
Total de cajas en custodia 4,006 que equivalen a1,001 Metros lineales
 Total cajas con inventario documental 1,480 que equivalen a 36,94% 
2. Dirección de Nutrición y Abastecimiento. 
Total de cajas en custodia 35 que equivalen a 8,75% metros lineales 
Total de cajas con inventario documental 0 que equivale a 0%
Los datos referenciados  anteriormente, indican que el promedio de avance en el diligenciamiento del inventario documental en archivos de gestión es del 43</t>
    </r>
    <r>
      <rPr>
        <sz val="9"/>
        <rFont val="Arial"/>
        <family val="2"/>
      </rPr>
      <t>%</t>
    </r>
    <r>
      <rPr>
        <sz val="9"/>
        <color rgb="FF000000"/>
        <rFont val="Arial"/>
        <family val="2"/>
      </rPr>
      <t>, teniendo en cuenta que una de las dos dependencias visitadas en el mes de mayo reporto 0% de avance en el inventario documental, lo que impacta que en mayo se disminuya en 2% el ponderado total.</t>
    </r>
  </si>
  <si>
    <t>13/06/2023
Ajustar el análisis mensual, ya que solo se describen dos de las trece dependencias que tuvieron visitas, conforme a la evidencia recibida.
20/06/2023
Se valida la evidencia presentada para el mes de mayo, con ajustes de metros lineales para las siguientes dependencias: Oficina Asesora Jurídica y SLIS Usaquén; se solicita que la evidencia que se remita para los siguientes meses  concuerde con las cantidades reportadas durante el curso de la vigencia. 
Adicionalmente, se solicita tomar el formato que contiene la trazabilidad de las verificaciones realizadas los meses anteriores y que se comparte de manera mensual al proceso.
No se generan observaciones adicionales para el periodo de reporte.</t>
  </si>
  <si>
    <t>Durante las visitas de seguimiento que fueron realizadas en el mes de junio  se encontraron los siguientes avances en el levantamiento del inventario documental: 
1.  Subdirección local de Mártires 
 No fue posible cotejar información en razón que se encuentran en remodelación
2. Subdirección para la Infancia
Total de cajas en custodia 1.171 que equivalen a 292,75  Metros lineales
 Total cajas con inventario documental 469 que equivalen a 40%
3. Subdirección de Investigación e Información SII
Total de cajas en custodia 40 que equivalen a10 Metros lineales
 Total cajas con inventario documental 0 que equivalen a 0%
4. Subdirección para la Gestión Integral Local
Total de cajas en custodia 358 que equivalen a 89,5  Metros lineales
 Total cajas con inventario documental 233 que equivalen a 65%
Los datos referenciados  anteriormente, indican que el promedio de avance en el diligenciamiento del inventario documental en archivos de gestión para el mes de junio es del 45% teniendo en cuenta que  dos de las 4 dependencias visitadas en el mes de junio reporto 0% de avance en el inventario documental.
 El avance total durante el primer semestre de 2023 en el diligenciamiento del inventario documental es del 43%</t>
  </si>
  <si>
    <t>13/07/2023
No se generan observaciones ni sugerencias frente al reporte cualitativo y cuantitativo del periodo.</t>
  </si>
  <si>
    <r>
      <t xml:space="preserve">
Durante las visitas de seguimiento que fueron realizadas en el mes de julio  se encontraron los siguientes avances en el levantamiento del inventario documental: 
1.  Subdirección local de Fontibón. No fue posible cotejar información en razón que se encuentran en remodelación
2. Subdirección Local de Engativá. Total de cajas en custodia 909 que equivalen a 227 Metros lineales. Total cajas con inventario documental 467 que equivalen a 51%
3. Subdirección para la Juventud. No fue posible cotejar información en razón que la persona dedicada a la gestión documental no pudo atender la visita, por lo que se reprograma para el mes de agosto la misma.
4. Dirección Poblacional. No fue posible cotejar información en razón que la persona dedicada a la gestión documental no pudo atender la visita, por lo que se reprograma para el mes de agosto la misma. Por esta razón se adelantó la visita a la </t>
    </r>
    <r>
      <rPr>
        <sz val="9"/>
        <rFont val="Arial"/>
        <family val="2"/>
      </rPr>
      <t>Dirección Territorial que estaba programada para el mes de septiembre de 2023, cuyos datos se registran a  continuación:
Dirección Territorial. Total de cajas en custodia 30 que equivalen a 7,5  Metros lineales. Total cajas con inventario documental 30 que equivalen a 100%.
5. Subdirección para la Vejez. Total de cajas en custodia 3,819 que equivalen a 954,75  Metros lineales.  Total cajas con inventario documental 3,656 que equivalen a 96%.
Adicionalmente se realizó la visita  a la Dirección  de Análisis y Diseño Estratégico  y a la Subdirección de  Diseño Evaluación y Seguimiento, que por no contar con referente documental en el mes de abril de 2023, se solicitó reprogramar la visita para el mes de julio, por lo que a continuación se reporta la información correspondiente: Total de cajas en custodia 48 que equivalen a 12  Metros lineales. Total cajas con inventario documental 32 que equivalen a 67%. Subdirección de  Diseño Evaluación y Seguimiento. Total de cajas en custodia 48 que equivalen a 12  Metros lineales. Total cajas con inventario documental 31 que equivalen a 65%
Los datos referenciados  anteriormente, indican que el promedio de avance en el diligenciamiento del inventario documental en archivos de gestión para el mes de julio es del 51% teniendo en cuenta que  a dos de las 5 dependencias visitadas en el mes de julio no fue posible cotejar información.</t>
    </r>
  </si>
  <si>
    <t>14/08/2023
Se solicita tomar el formato que contiene la trazabilidad de los seguimientos realizados los meses anteriores y que se comparte de manera mensual al proceso.
14/08/2023
No se generan observaciones o sugerencias adicionales frente al periodo de reporte.</t>
  </si>
  <si>
    <t>Durante las visitas de seguimiento que fueron realizadas en el mes de agosto  se encontraron los siguientes avances en el levantamiento del inventario documental: 
1.  Subdirección LGBTI.  Total de Cajas en Custodia 524 que equivalen a 131 metros lineales. Total de cajas con inventario documental 524 que equivalen a 100%
2. Subdirección para las Familias. Total de Cajas en Custodia 863 que equivalen a 215,75 metros lineales. Total de cajas con inventario documental 0 que equivalen a 0%
3. Oficina de Control Interno. Total de Cajas en Custodia 31 que equivalen a 7,75 metros lineales. Total de cajas con inventario documental 9 que equivalen a 29%
Adicionalmente se realizó la visita  a la Subdirección para la Juventud, Subdirección Local de Kennedy, que al no atender la visita en el mes de julio, se reprogramaron para el mes de agosto, por lo que a continuación se reporta la información correspondiente:
Subdirección para la Juventud. Total de Cajas en Custodia 2811 que equivalen a 702,75 metros lineales. Total de cajas con inventario documental 187 que equivalen a 7%
Subdirección Local de Kennedy. Total de Cajas en Custodia 2123  que equivalen a 530 metros lineales. Total de cajas con inventario documental 1,605 que equivalen a 76%
Los datos referenciados  anteriormente, indican que el promedio de avance en el diligenciamiento del inventario documental en archivos de gestión para el mes de agosto es del 48% teniendo en cuenta que  la Subdirección para las familias tiene 0% de avance en la elaboración de inventario documental , lo que impacta el avance en la meta.</t>
  </si>
  <si>
    <t>Durante las visitas de seguimiento que fueron realizadas en el mes de septiembre  se encontraron los siguientes avances en el levantamiento del inventario documental: 
1.  Subdirecciones de Nutrición y Abastecimiento
 Total de Cajas en Custodia 2344  que equivalen a  586 metros lineales
Total de cajas con inventario documental 1,531 que equivalen a 165,31%
2. Subdirección Local de Suba 
Total de Cajas en Custodia 2,212 que equivalen a 553 metros lineales
Total de cajas con inventario documental 609 que equivalen al 28%
Los datos referenciados  anteriormente, indican que el promedio de avance en el diligenciamiento del inventario documental en archivos de gestión para el mes de septiembre se mantiene en el  48% teniendo en cuenta que  la Subdirección local de Suba tiene menos del 30%  de avance en la elaboración de inventario documental , lo que impacta el incremento de  la meta.</t>
  </si>
  <si>
    <t>10/10/2023
Los metros lineales inventariados no concuerdan con la evidencia recibida para el periodo, por favor verificar y ajustar.
17/10/2023
No se generan observaciones o sugerencias adicionales frente al periodo de reporte.</t>
  </si>
  <si>
    <t xml:space="preserve">Durante las visitas de seguimiento que fueron realizadas en el mes de octubre  se encontraron los siguientes avances en el levantamiento del inventario documental: 
1.  Subdirecciones Administrativa y Financiera
 Total de Cajas en Custodia 888  que equivalen a  222 metros lineales
Total de cajas con inventario documental 501 que equivalen a 56%
2. Subsecretaria
Total de Cajas en Custodia 882 que equivalen a 220 metros lineales
Total de cajas con inventario documental 882 que equivalen al 100%
3. Subdirección Local Santafé Candelaria
Total de Cajas en Custodia 1811 que equivalen a 452 metros lineales
Total de cajas con inventario documental 857 que equivalen al 61%
Los datos referenciados  anteriormente, indican que el promedio de avance en el diligenciamiento del inventario documental en archivos de gestión para el mes de octubre se incrementa en el  49% .
Nota: Los datos referenciados  anteriormente, indican que el promedio de avance en el diligenciamiento del inventario documental en archivos de gestión para el mes de octubre es del 49% teniendo en cuenta que  dos de las tres dependencias visitadas tienen un cumplimiento de inventario documental entre el 56% y 61%, lo que impacta  en el avance, toda vez que, el indicador es el resultado de: El total metro lineales custodiados / total metros lineales inventariados y al ser incremental se ve afectado por las áreas que estén por debajo del 70% de avance en su diligenciamiento. </t>
  </si>
  <si>
    <t xml:space="preserve">17/11/2023
Teniendo en cuenta la meta anual del indicador es del  70% y que mensualmente se obtuvo un avance del 49% de la meta programada para el mes de octubre, existe alguna justificación o plan para cumplir la meta teniendo en cuenta el comportamiento del indicador.
23/11/2023
No se generan observaciones o sugerencias frente al periodo de reporte. </t>
  </si>
  <si>
    <t>Durante las visitas de seguimiento que fueron realizadas en el mes de noviembre  se encontraron los siguientes avances en el levantamiento del inventario documental: 
1.  Despacho de la Secretaria.  Total de Cajas en Custodia 40  que equivalen a  10 metros lineales. Total de cajas con inventario documental 401 que equivalen al 100%
2. Subdirección de Contratación. Total de Cajas en Custodia 9079 que equivalen a 2269  metros lineales. Total de cajas con inventario documental 4500 que equivalen al 50%
3. Subdirección de Plantas Físicas. Total de Cajas en Custodia 835 que equivalen a 208,75 metros lineales. Total de cajas con inventario documental 154 que equivalen al  18%
4. Subdirección Local de Chapinero. Total de Cajas en Custodia 442 que equivalen a 110.5  metros lineales. Total de cajas con inventario documental337 que equivalen al 76%
5. Subdirección Local de Tunjuelito. Total de Cajas en Custodia 1146 que equivalen a 275  metros lineales. Total de cajas con inventario documental 1100 que equivalen al 96%
Los datos referenciados  anteriormente, indican que el promedio de avance en el diligenciamiento del inventario documental en archivos de gestión para el mes de octubre se incrementa en el  49,94% .
Nota: Los datos referenciados  anteriormente, indican que el promedio de avance en el diligenciamiento del inventario documental en archivos de gestión para el mes de noviembre  es del 49,94% teniendo en cuenta que  dos de las cinco dependencias visitadas tienen un cumplimiento de inventario documental entre el 18% y 50%, lo que impacta  en el avance, toda vez que, el indicador es el resultado de: El total metro lineales custodiados / total metros lineales inventariados y al ser incremental se ve afectado por las áreas que estén por debajo del 70% de avance en su diligenciamiento. Sin embargo a nivel de avance en el mes se observa que para el mes de noviembre corresponde al 68%.</t>
  </si>
  <si>
    <t>Durante las visitas de seguimiento que fueron realizadas en el mes de diciembre  se encontraron los siguientes avances en el levantamiento del inventario documental: 
1. Subsecretaria de Gestión Integral - proceso Servicio Integral Atención Ciudadana.  No fue posible identificar totalidad  de cajas, ni avance en el diligenciamiento del inventario documental, en la visita se informa que la dependencia no cuenta con referente documental y por lo tanto no es posible atender la visita. Se deja en la carpeta correo electrónico que evidencia tal situación.
2. Subdirección para la Adultez. Total de Cajas en Custodia 2489 que equivalen a 622,25  metros lineales. Total de cajas con inventario documental 2080 que equivalen al 83,56%
3. Subdirección local Barrios Unidos Teusaquillo. Total de Cajas en Custodia 600 que equivalen a 150 metros lineales. Total de cajas con inventario documental 431 que equivalen al  71,83%
4. Subdirección Local de Fontibón. Se gestiona la programación de la visita y se indica que la por efectos de la remodelación informada en la visita del mes de julio, no es posible atender la visita
Los datos referenciados  anteriormente, indican que el promedio de avance en el diligenciamiento del inventario documental en archivos de gestión para el mes de diciembre se incrementa en el  52% .
Nota: Los datos referenciados  anteriormente, indican que el promedio de avance en el diligenciamiento del inventario documental en archivos de gestión para el mes de noviembre  es del 51,68% teniendo en cuenta que  dos de las 4 dependencias visitadas por las razones expuestas en este reporte no atendieron la visita y en ese sentido no se logró  establecer la totalidad de cajas en custodia y el nivel de avance. Situación que impacta el indicador en lo relacionado con la meta establecida  para la vigencia 2023.</t>
  </si>
  <si>
    <t xml:space="preserve">09/01/2024
No se generan observaciones ni sugerencias adicionales para el periodo de reporte.
</t>
  </si>
  <si>
    <t>Para el año 2023 se logró consolidar los inventarios documentales, identificando que el avance general en cuanto al levantamiento de inventario documental corresponde a un 52%, el cual está conforme con la tabla de retención vigente y logrando un cumplimiento del 74% respecto a la meta formulada (70%) para la vigencia. El  restante corresponde a documentos de archivo pendientes de procesamiento por parte de las oficinas productoras.
El proceso de consolidación de los inventarios documentales de los archivos de gestión permiten conocer el nivel de avance de la actividad lo que permite dar continuidad a la implementación de los instrumentos archivísticos.
El resultado de este indicador no es satisfactorio, toda vez que, dependen de los avances en el levantamiento del inventario documental y al incrementarse  la meta al 70% el cumplimiento para esta vigencia se vio afectado por las áreas que estan por debajo del 70% de avance en su diligenciamiento.</t>
  </si>
  <si>
    <t>GF-001</t>
  </si>
  <si>
    <t>Circular No. 007 de 28/02/2022</t>
  </si>
  <si>
    <t>Plan Anual de Caja (PAC) ejecutado</t>
  </si>
  <si>
    <t>Determinar el porcentaje mensual de ejecución del Plan Anual de Caja (PAC)  para realizar seguimiento a la  programación y emitir alertas oportunamente</t>
  </si>
  <si>
    <t>Radicación de cuentas por parte de las dependencias de acuerdo a la programación mensual del PAC</t>
  </si>
  <si>
    <t>(Valor ejecutado del PAC mensual / Valor programado del PAC mensual) * 100)</t>
  </si>
  <si>
    <t>Ejecución del PAC: giros cargados en el aplicativo BogData de la Secretaría Distrital Hacienda, de acuerdo a la radicación de los formatos MC14 en el área financiera.
Programación del PAC: entregada por cada proyecto al área financiera de la entidad y cargada en el aplicativo BogData de la Secretaría Distrital Hacienda</t>
  </si>
  <si>
    <t xml:space="preserve">Numerador:
Corresponde a los giros del mes.
Denominador:
Corresponde al PAC programado del mes
Nota: el resultado de la vigencia corresponde a la aplicación de la fórmula con la sumatoria de todos los periodos.
</t>
  </si>
  <si>
    <t xml:space="preserve">Porcentaje </t>
  </si>
  <si>
    <t>Ejecución del PAC Sistema BogData - Secretaría Distrital de Hacienda
o
Informe CBN-1001-PROGRAMA ANUAL DE CAJA</t>
  </si>
  <si>
    <t>Para el mes de enero 2023 se tiene una ejecución de PAC del 83%, quedando un porcentaje  de recursos programados sin ejecutar por $10.798.346,971 equivalente al 17%, recursos que quedarán en PAC no ejecutado, por lo tanto se efectuarán las respectivas recomendaciones y orientaciones por parte de la Subdirección Administrativa y Financiera - Asesoría de Recursos Financieros - Grupo de Presupuesto, a las Direcciones y Subdirecciones técnicas para que efectúen las acciones de seguimiento pertinente.</t>
  </si>
  <si>
    <t xml:space="preserve">13/03/2023:
No se generan observaciones respecto al análisis y evidencias reportados para el seguimiento del indicador. </t>
  </si>
  <si>
    <t>Para el mes de febrero 2023 se tiene una ejecución de PAC del 87%, quedando un porcentaje  de recursos programados sin ejecutar por $11.389.567.126 equivalente al 13%, recursos que quedarán en PAC no ejecutado, por lo tanto se efectuarán las respectivas recomendaciones y orientaciones por parte de la Subdirección Administrativa y Financiera - Asesoría de Recursos Financieros - Grupo de Presupuesto, a las Direcciones y Subdirecciones técnicas para que efectúen las acciones de seguimiento pertinente.</t>
  </si>
  <si>
    <t>Para el mes de marzo 2023 se tiene una ejecución de PAC del 72%, quedando un porcentaje  de recursos programados sin ejecutar por $39.643.674.004 equivalente al 28%, recursos que quedarán en PAC no ejecutado, por lo tanto se efectuarán las respectivas recomendaciones y orientaciones por parte de la Subdirección Administrativa y Financiera - Asesoría de Recursos Financieros - Grupo de Presupuesto, a las Direcciones y Subdirecciones técnicas para que efectúen las acciones de seguimiento pertinente.</t>
  </si>
  <si>
    <t xml:space="preserve">10/04/2023:
No se generan observaciones respecto al análisis y evidencias reportados para el seguimiento del indicador. </t>
  </si>
  <si>
    <t>Para el mes de abril 2023 se tiene una ejecución de PAC del 97%, quedando un porcentaje  de recursos programados sin ejecutar por $4.406.402.624 equivalente al 3%, recursos que quedarán en PAC no ejecutado, por lo tanto se efectuarán las respectivas recomendaciones y orientaciones por parte de la Subdirección Administrativa y Financiera - Asesoría de Recursos Financieros - Grupo de Presupuesto, a las Direcciones y Subdirecciones técnicas para que efectúen las acciones de seguimiento pertinente.</t>
  </si>
  <si>
    <t xml:space="preserve">10/05/2023:
No se generan observaciones respecto al análisis y evidencias reportados para el seguimiento del indicador. </t>
  </si>
  <si>
    <t>Para el mes de mayo 2023 se tiene una ejecución de PAC del 94%, quedando un porcentaje  de recursos programados sin ejecutar por $9.085.294.429 equivalente al 6%, recursos que quedarán en PAC no ejecutado, por lo tanto se efectuarán las respectivas recomendaciones y orientaciones por parte de la Subdirección Administrativa y Financiera - Asesoría de Recursos Financieros - Grupo de Presupuesto, a las Direcciones y Subdirecciones técnicas para que efectúen las acciones de seguimiento pertinente.</t>
  </si>
  <si>
    <t>Para el mes de junio 2023 se tiene una ejecución de PAC del 99,7%, quedando un porcentaje mínimo de recursos programados sin ejecutar por $428.987.305 equivalente al 0,3%, recursos que quedarán en PAC no ejecutado, por lo tanto se efectuarán las respectivas recomendaciones y orientaciones por parte de la Subdirección Administrativa y Financiera - Asesoría de Recursos Financieros - Grupo de Presupuesto, a las Direcciones y Subdirecciones técnicas para que efectúen las acciones de seguimiento pertinente.</t>
  </si>
  <si>
    <t xml:space="preserve">10/07/2023:
No se generan observaciones respecto al análisis y evidencias reportados para el seguimiento del indicador. </t>
  </si>
  <si>
    <t>Para el mes de julio 2023 se tiene una ejecución de PAC del 94%, quedando un porcentaje de recursos programados sin ejecutar por $10.259.561.317 equivalente al 6%, recursos que quedarán en PAC no ejecutado, por lo tanto se efectuarán las respectivas recomendaciones y orientaciones por parte de la Subdirección Administrativa y Financiera - Asesoría de Recursos Financieros - Grupo de Presupuesto, a las Direcciones y Subdirecciones técnicas para que efectúen las acciones de seguimiento pertinente.</t>
  </si>
  <si>
    <t>Para el mes de agosto 2023 se tiene una ejecución de PAC del 94%, quedando un porcentaje de recursos programados sin ejecutar por $9.513.651.348 equivalente al 6%, recursos que quedarán en PAC no ejecutado, por lo tanto se efectuarán las respectivas recomendaciones y orientaciones por parte de la Subdirección Administrativa y Financiera - Asesoría de Recursos Financieros - Grupo de Presupuesto, a las Direcciones y Subdirecciones técnicas para que efectúen las acciones de seguimiento pertinente.</t>
  </si>
  <si>
    <t xml:space="preserve">12/09/2023:
No se generan observaciones respecto al análisis y evidencias reportados para el seguimiento del indicador. </t>
  </si>
  <si>
    <t>Para el mes de septiembre 2023 se tiene una ejecución de PAC del 94%, quedando un porcentaje de recursos programados sin ejecutar por $9.129.548.416 equivalente al 6%, recursos que quedarán en PAC no ejecutado, por lo tanto se efectuarán las respectivas recomendaciones y orientaciones por parte de la Subdirección Administrativa y Financiera - Asesoría de Recursos Financieros - Grupo de Presupuesto, a las Direcciones y Subdirecciones técnicas para que efectúen las acciones de seguimiento pertinente.</t>
  </si>
  <si>
    <t xml:space="preserve">06/10/2023:
No se generan observaciones respecto al análisis y evidencias reportados para el seguimiento del indicador. </t>
  </si>
  <si>
    <t>Para el mes de octubre 2023 se tiene una ejecución de PAC del 97%, quedando un porcentaje de recursos programados sin ejecutar por $4.866.138.667 equivalente al 3%, recursos que quedarán en PAC no ejecutado, por lo tanto se efectuarán las respectivas recomendaciones y orientaciones por parte de la Subdirección Administrativa y Financiera - Asesoría de Recursos Financieros - Grupo de Presupuesto, a las Direcciones y Subdirecciones técnicas para que efectúen las acciones de seguimiento pertinente.</t>
  </si>
  <si>
    <t xml:space="preserve">09/11/2023:
No se generan observaciones respecto al análisis y evidencias reportados para el seguimiento del indicador. </t>
  </si>
  <si>
    <t>Para el mes de noviembre 2023 se tiene una ejecución de PAC del 99%, quedando un porcentaje mínimo de recursos programados sin ejecutar por $2.274.302.677 equivalente al 1%, recursos que quedarán en PAC no ejecutado, por lo tanto se efectuarán las respectivas recomendaciones y orientaciones por parte de la Subdirección Administrativa y Financiera - Asesoría de Recursos Financieros - Grupo de Presupuesto, a las Direcciones y Subdirecciones técnicas para que efectúen las acciones de seguimiento pertinente.</t>
  </si>
  <si>
    <t xml:space="preserve">06/12/2023:
No se generan observaciones respecto al análisis y evidencias reportados para el seguimiento del indicador. </t>
  </si>
  <si>
    <t>Para el mes de diciembre 2023 se tiene una ejecución de PAC del 100%. 
De igual forma se realizan recomendaciones y orientaciones por parte de la Subdirección Administrativa y Financiera - Asesoría de Recursos Financieros - Grupo de Presupuesto, a las Direcciones y Subdirecciones técnicas para que efectúen las acciones de seguimiento pertinente y mejora continua.</t>
  </si>
  <si>
    <t>La ejecución del PAC para la vigencia 2023 fue del 94%. La justificación al no cumplimiento de la meta está fundamentada en la no ejecución de los recursos para cada uno de los proyectos tanto de funcionamiento como de inversión, quienes son los responsables tanto de la programación como de la ejecución de los mismos.
Desde la Subdirección Administrativa y Financiera - Asesoría de Recursos Financieros - Grupo de Presupuesto, se efectuarán las respectivas recomendaciones y orientaciones a las Direcciones y Subdirecciones técnicas para que efectúen las acciones de seguimiento pertinente para así seguir generando mejora continua.
La medición de este indicador permitió evaluar la eficacia en la programación de los recursos mes a mes, aportando de esta manera al logro del objetivo del Proceso Gestión financiera. Este indicador se mantendrá para la vigencia 2024 teniendo en cuenta la importancia del control y seguimiento  para la programación de recursos por parte de Tesorería Distrital.</t>
  </si>
  <si>
    <t>GF-005</t>
  </si>
  <si>
    <t>Conciliaciones elaboradas</t>
  </si>
  <si>
    <t>Medir la gestión de las conciliaciones elaboradas, para garantizar la razonabilidad en los estados financieros</t>
  </si>
  <si>
    <t>Entrega oportuna de la información financiera por parte de las dependencias al área contable de la entidad</t>
  </si>
  <si>
    <t>(Número de conciliaciones elaboradas en el periodo / Número de conciliaciones programadas en el periodo) *100</t>
  </si>
  <si>
    <t>Conciliaciones elaboradas por el área contable de la entidad</t>
  </si>
  <si>
    <t>Numerador:
conciliaciones elaboradas en el mes
Denominador:
Conciliaciones programadas para el mes
Nota: el resultado de la vigencia corresponde a la aplicación de la fórmula con la sumatoria de todos los periodos.</t>
  </si>
  <si>
    <t>Registro en Excel de conciliaciones programadas y elaboradas</t>
  </si>
  <si>
    <t xml:space="preserve">Para el mes de diciembre se programó la elaboración de 16 conciliaciones de las cuales se efectuaron 16, cumpliendo con el 100% de las mismas. 
De igual manera desde la Asesoría de recursos Financieros se envía mensualmente de manera personalizada (subdirector área responsable) correo recordatorio de la información que deben reportar y sus respectivos plazos. </t>
  </si>
  <si>
    <t xml:space="preserve">Para el mes de enero se programó la elaboración de 17 conciliaciones de las cuales se efectuaron 17, cumpliendo con el 100% de las mismas. 
De igual manera desde la Asesoría de recursos Financieros se envía mensualmente de manera personalizada (subdirector área responsable) correo recordatorio de la información que deben reportar y sus respectivos plazos. </t>
  </si>
  <si>
    <t xml:space="preserve">Para el mes de febrero se programó la elaboración de 18 conciliaciones de las cuales se efectuaron 18, cumpliendo con el 100% de las mismas. 
De igual manera desde la Asesoría de recursos Financieros se envía mensualmente de manera personalizada (subdirector área responsable) correo recordatorio de la información que deben reportar y sus respectivos plazos. </t>
  </si>
  <si>
    <t xml:space="preserve">Para el mes de marzo se programó la elaboración de 19 conciliaciones de las cuales se efectuaron 19, cumpliendo con el 100% de las mismas. 
De igual manera desde la Asesoría de recursos Financieros se envía mensualmente de manera personalizada (subdirector área responsable) correo recordatorio de la información que deben reportar y sus respectivos plazos. </t>
  </si>
  <si>
    <t xml:space="preserve">Para el mes de abril se programó la elaboración de 18 conciliaciones de las cuales se efectuaron 18, cumpliendo con el 100% de las mismas. 
De igual manera desde la Asesoría de recursos Financieros se envía mensualmente de manera personalizada (subdirector área responsable) correo recordatorio de la información que deben reportar y sus respectivos plazos. </t>
  </si>
  <si>
    <t xml:space="preserve">Para el mes de mayo se programó la elaboración de 18 conciliaciones de las cuales se efectuaron 18, cumpliendo con el 100% de las mismas. 
De igual manera desde la Asesoría de recursos Financieros se envía mensualmente de manera personalizada (subdirector área responsable) correo recordatorio de la información que deben reportar y sus respectivos plazos. </t>
  </si>
  <si>
    <t xml:space="preserve">Para el mes de junio se programó la elaboración de 18 conciliaciones de las cuales se efectuaron 18, cumpliendo con el 100% de las mismas. 
Se informa que a partir del mes de junio la conciliación de garantías O.M.A Subdirección Administrativa y Financiera ya no se hace toda vez que quedo conciliada en su totalidad.
De igual manera desde la Asesoría de recursos Financieros se envía mensualmente de manera personalizada (subdirector área responsable) correo recordatorio de la información que deben reportar y sus respectivos plazos. </t>
  </si>
  <si>
    <t xml:space="preserve">Para el mes de julio se programó la elaboración de 17 conciliaciones de las cuales se efectuaron 17, cumpliendo con el 100% de las mismas. 
Se informa que a partir del mes de junio la conciliación de garantías O.M.A Subdirección Administrativa y Financiera ya no se hace toda vez que quedo conciliada en su totalidad.
De igual manera desde la Asesoría de recursos Financieros se envía mensualmente de manera personalizada (subdirector área responsable) correo recordatorio de la información que deben reportar y sus respectivos plazos. </t>
  </si>
  <si>
    <t>12/09/2023:
No se generan observaciones respecto al análisis y evidencias reportados para el seguimiento del indicador.</t>
  </si>
  <si>
    <t xml:space="preserve">Para el mes de agosto se programó la elaboración de 17 conciliaciones de las cuales se efectuaron 17, cumpliendo con el 100% de las mismas. 
Se informa que a partir del mes de junio la conciliación de garantías O.M.A Subdirección Administrativa y Financiera ya no se hace toda vez que quedo conciliada en su totalidad.
De igual manera desde la Asesoría de recursos Financieros se envía mensualmente de manera personalizada (subdirector área responsable) correo recordatorio de la información que deben reportar y sus respectivos plazos. </t>
  </si>
  <si>
    <t xml:space="preserve">Para el mes de septiembre se programó la elaboración de 18 conciliaciones de las cuales se efectuaron 18, cumpliendo con el 100% de las mismas. 
Se informa que a partir del mes de junio la conciliación de garantías O.M.A Subdirección Administrativa y Financiera ya no se hace toda vez que quedo conciliada en su totalidad.
De igual manera desde la Asesoría de recursos Financieros se envía mensualmente de manera personalizada (subdirector área responsable) correo recordatorio de la información que deben reportar y sus respectivos plazos. </t>
  </si>
  <si>
    <t xml:space="preserve">Para el mes de octubre se programó la elaboración de 17 conciliaciones de las cuales se efectuaron 17, cumpliendo con el 100% de las mismas. 
Se informa que a partir del mes de junio la conciliación de garantías O.M.A Subdirección Administrativa y Financiera ya no se hace toda vez que quedo conciliada en su totalidad.
De igual manera desde la Asesoría de recursos Financieros se envía mensualmente de manera personalizada (subdirector área responsable) correo recordatorio de la información que deben reportar y sus respectivos plazos. </t>
  </si>
  <si>
    <t xml:space="preserve">Para el mes de noviembre se programó la elaboración de 17 conciliaciones de las cuales se efectuaron 17, cumpliendo con el 100% de las mismas. 
Se informa que a partir del mes de junio la conciliación de garantías O.M.A Subdirección Administrativa y Financiera ya no se hace toda vez que quedo conciliada en su totalidad.
De igual manera desde la Asesoría de recursos Financieros se envía mensualmente de manera personalizada (subdirector área responsable) correo recordatorio de la información que deben reportar y sus respectivos plazos. </t>
  </si>
  <si>
    <t>Para la vigencia 2023  la ejecución de conciliaciones en las cuales se tiene en cuenta la información reportada por los proyectos, objeto de este seguimiento, se evidencia en el 100% de lo programado, de igual manera desde la Asesoría de recursos Financieros se envía mensualmente de manera personalizada (subdirector área responsable) correo electrónico recordatorio de la información que deben reportar y sus respectivos plazos. 
De acuerdo al comportamiento del indicador se mantendrá para la vigencia 2024, dado que aporta al resultado del objetivo del proceso Gestión financiera.</t>
  </si>
  <si>
    <t>GJ-002</t>
  </si>
  <si>
    <t>Circular No 009 de 28/02/2023</t>
  </si>
  <si>
    <t xml:space="preserve"> Conciliaciones extrajudiciales atendidas en audiencia de conciliación.</t>
  </si>
  <si>
    <t xml:space="preserve">Verificar la asistencia a las audiencias de conciliación notificadas a la Secretaría Distrital de Integración Social, con el fin de realizar la correspondiente representación judicial en la instancia conciliatoria judicial y extra- judicial. </t>
  </si>
  <si>
    <t xml:space="preserve">Certificado de la Secretaria Técnica del Comité de Conciliación que habilita la asistencia de representación ante la instancia conciliatoria correspondiente. </t>
  </si>
  <si>
    <t>(Número de solicitudes de conciliación extrajudicial atendidas en el periodo / Número de solicitudes de conciliación extrajudiciales recibidas en la SDIS con citación a  audiencia en el periodo) * 100%</t>
  </si>
  <si>
    <t>Base de Datos de Conciliaciones de la OJ.
Sistema de Información de Procesos Judiciales- SIPROJ WEB-  Módulo de MACS- Fichas de Conciliación.</t>
  </si>
  <si>
    <t>Se toma la base de datos "conciliaciones de la Oficina Jurídica" y se filtra la columna "fecha de audiencia en el despacho de conocimiento" por la fecha del periodo que corresponda.</t>
  </si>
  <si>
    <r>
      <t>Base de datos Conciliaciones de la OJ</t>
    </r>
    <r>
      <rPr>
        <strike/>
        <sz val="9"/>
        <color rgb="FFFF0000"/>
        <rFont val="Arial"/>
        <family val="2"/>
      </rPr>
      <t xml:space="preserve"> 
</t>
    </r>
  </si>
  <si>
    <t>En el mes de Enero, la Oficina Jurídica asistió a dos (2)  audiencias de conciliación Extrajudicial y se evacuaron dos (2) sesiones ordinarias del comité de conciliación.</t>
  </si>
  <si>
    <t>10/03/2023
No se generan observaciones ni sugerencias frente al reporte del periodo.</t>
  </si>
  <si>
    <t>En el mes de febrero, la Oficina Jurídica asistió a cuatro (4) audiencias de conciliación Extrajudicial y se evacuaron dos (2) sesiones ordinarias y dos (2) Extra Ordinarias.</t>
  </si>
  <si>
    <t>En el mes de Marzo se asistió a 3 audiencias de conciliación Extrajudicial y se evacuaron 2 sesiones ordinarias y 1 Extra Ordinarias del comité.</t>
  </si>
  <si>
    <t>12/04/2023
No se generan observaciones ni sugerencias frente al reporte del periodo.</t>
  </si>
  <si>
    <t>En el mes de Abril se asistió a una (1) audiencias de conciliación Extrajudicial y se evacuaron 2 sesiones ordinarias y 1 Extra Ordinarias del comité</t>
  </si>
  <si>
    <t>11/05/2023
No se generan observaciones ni sugerencias frente al reporte del periodo.</t>
  </si>
  <si>
    <t>En el mes de mayo se asistió a cuatro (4) audiencias de conciliación Extrajudicial y se evacuaron 2 sesiones ordinarias del comité</t>
  </si>
  <si>
    <t>En el mes de junio se asistió a cuatro (4) audiencias de conciliación Extrajudicial y se evacuaron 2 sesiones ordinarias y 1 Extra Ordinarias del comité.
Con relación al análisis del primer semestre, es importante resaltar que de las 18 audiencias de conciliaciones extrajudiciales programadas, se asistieron a las 18, obteniendo un 100% de cumplimiento en el periodo.
Es importante tener en cuenta que las cifras reportadas de las sesiones ordinarias del comité de conciliación se da con ocasión a las audiencias de conciliación extrajudicial registradas, no influyen en el comportamiento del indicador pero se incluye en el análisis como gestión.</t>
  </si>
  <si>
    <t>12/07/2023
No se generan observaciones ni sugerencias frente al reporte del periodo.</t>
  </si>
  <si>
    <t>En el mes de Julio se asistió a tres (3) audiencias de conciliación Extrajudicial y se evacuaron 2 sesiones ordinarias y 1 Extra Ordinarias del comité</t>
  </si>
  <si>
    <t>14/08/2023
No se generan observaciones ni sugerencias frente al reporte del periodo.</t>
  </si>
  <si>
    <t>En el mes de Agosto se asistió a tres (3) audiencias de conciliación Extrajudicial y se evacuaron 2 sesiones ordinarias</t>
  </si>
  <si>
    <t>15/09/2023
No se generan observaciones ni sugerencias frente al reporte del periodo.</t>
  </si>
  <si>
    <t>En el mes de septiembre se asistió a tres (3) audiencias de conciliación Extrajudicial y se evacuaron 2 sesiones ordinarias</t>
  </si>
  <si>
    <t>15/10/2023
No se generan observaciones ni sugerencias frente al reporte del periodo.</t>
  </si>
  <si>
    <t>En el mes de octubre se asistió a dos (2) audiencias de conciliación Extrajudicial y se evacuaron 2 sesiones ordinarias</t>
  </si>
  <si>
    <t>17/11/2023
No se generan observaciones ni sugerencias frente al reporte del periodo.</t>
  </si>
  <si>
    <t>En el mes de noviembre se asistió a dos (2) audiencias de conciliación Extrajudicial y se evacuaron 2 sesiones ordinarias</t>
  </si>
  <si>
    <t>26/12/2023
No se generan observaciones ni sugerencias frente al reporte del periodo.</t>
  </si>
  <si>
    <t>En el mes de diciembre se asistió a dos (2) audiencias de conciliación Extrajudicial y se evacuaron 2 sesiones ordinarias.
Para el análisis del segundo semestre de este indicador, se tiene en cuenta que de las 15 audiencias de conciliaciones extrajudiciales programadas durante este periodo, se asistieron a las 15, obteniendo un 100% de cumplimiento en el periodo.
Es importante tener en cuenta que las cifras reportadas de las sesiones ordinarias del comité de conciliación se da con ocasión a las audiencias de conciliación extrajudicial registradas, no influyen en el comportamiento del indicador pero se incluye en el análisis como gestión.</t>
  </si>
  <si>
    <t xml:space="preserve">16/01/2024
No se generan observaciones ni sugerencias para el periodo reportado.
</t>
  </si>
  <si>
    <t>Durante el año 2023 se asistió a la totalidad de audiencias en las que se convocó a la Secretaría  Distrital de Integración  Social para las conciliaciones extrajudiciales ante la Procuraduría General de la Nación.
En consecuencia, se tiene un porcentaje final del 100% durante el año 2023, donde se asistió a las 33 audiencias notificadas a la Entidad.</t>
  </si>
  <si>
    <t>GJ-004</t>
  </si>
  <si>
    <t>Seguimientos y recomendaciones a los casos del Deber de Denuncia emitidos por la Oficina  Jurídica- OJ</t>
  </si>
  <si>
    <t>Atender de manera oportuna los asuntos que competen al Deber de Denuncia, aportando a la protección  de los derechos de los participantes de la SDIS y previniendo el daño antijurídico de la Entidad.</t>
  </si>
  <si>
    <t xml:space="preserve">Informes de deber de denuncia radicados ante la Oficina Jurídica de contenido administrativo
</t>
  </si>
  <si>
    <t>(Número de seguimientos y recomendaciones remitido(s) a la dependencia(s) competente(s) dentro de los diez días hábiles siguientes a la radicación de los informes en la OJ / Número de informes de Deber de denuncia de contenido administrativo radicados en la OJ) * 100%</t>
  </si>
  <si>
    <t>Base de datos de deber de denuncia de la Oficina Jurídica</t>
  </si>
  <si>
    <t>Se toma la base de datos "deber de denuncia" y se filtra la columna "fecha ingreso" y la columna "fecha de salida" Nota: los casos que llegan a finales de mes se contestan y se contabilizan dentro del siguiente mes, dando cumplimiento a los términos de respuesta.</t>
  </si>
  <si>
    <r>
      <t xml:space="preserve">Base de datos Deber de denuncia </t>
    </r>
    <r>
      <rPr>
        <strike/>
        <sz val="9"/>
        <color rgb="FFFF0000"/>
        <rFont val="Arial"/>
        <family val="2"/>
      </rPr>
      <t xml:space="preserve">
</t>
    </r>
  </si>
  <si>
    <t>Enero: La Oficina Jurídica recibió en el mes de enero del año 2023 un total de treinta y nueve (39) casos, los cuales equivalen a activaciones de rutas por presunta vulneración de derechos y seguimientos que vienen de la vigencia anterior reportados por las Subdirecciones Locales de la SDIS y las Unidades Operativas. En este mes se dio contestación a través de la elaboración de memorandos a un total de sesenta y ocho (68) casos. De los treinta y nueve (39) casos que ingresaron en enero, se dio respuesta a treinta y dos (32) y los treinta y seis (36) restantes, corresponden a seguimientos que venían en rezago de diferentes meses del año anterior.</t>
  </si>
  <si>
    <t>10/03/2023
No se generan observaciones frente al reporte del periodo.
Se sugiere asegurar que los datos mencionados en el análisis del mes concuerde con los datos cuantitativos que deberán reportarse en el semestre.</t>
  </si>
  <si>
    <t xml:space="preserve">Febrero: En el mes de febrero se recibió un total de 59 casos , los cuales equivalen a activaciones de rutas por presunta vulneración de derechos y seguimientos que vienen de la vigencia anterior reportados por las Subdirecciones Locales de la SDIS y las Unidades Operativas. En este mes se dio contestación a un total de ochenta y nueve (89) casos.
De los cincuenta y nueve (59) casos que ingresaron, se dio respuesta a cuarenta y dos (42) y los cuarenta y siete (47) restantes, corresponden a los siete casos pendientes del mes enero de 2023, y cuarenta (40) son de seguimientos que venían en rezago de diferentes meses del año anterior, 
</t>
  </si>
  <si>
    <t xml:space="preserve">La Oficina Jurídica recibió en el mes de marzo del año 2023 un total de cuarenta y seis (46) casos, los cuales equivalen, algunos a activaciones de rutas por presunta vulneración de derechos y, otros, a informes de seguimientos que vienen de este año y de la vigencia anterior reportados por las Subdirecciones Locales de la SDIS y las Unidades Operativas.
En este mes se dio contestación a través de la elaboración de memorandos a un total de ochenta (80) casos.
De los cuarenta y seis a (46) casos que ingresaron en marzo, se dio respuesta a treinta y nueve (39) y los cuarenta y uno (41) restantes, corresponden a seguimientos que venían en rezago de diferentes meses del año anterior.
</t>
  </si>
  <si>
    <t>12/04/2023
No se generan observaciones frente al reporte del periodo.
Se sugiere asegurar que los datos mencionados en el análisis del mes concuerde con los datos cuantitativos que deberán reportarse en el semestre.</t>
  </si>
  <si>
    <t xml:space="preserve">La Oficina Jurídica recibió en el mes de abril del año 2023 un total de setenta y seis (76) casos, que cómo ya se ha mencionado en reportes anteriores, equivalen a activaciones de rutas por presunta vulneración de derechos y, otros, a informes de seguimientos que vienen de este año y de la vigencia anterior reportados por las Subdirecciones Locales de la SDIS y las Unidades Operativas.
En este mes se dio contestación a través de la elaboración de memorandos a un total de sesenta y cuatro (64) casos.
De los setenta y seis (76) casos que ingresaron en abril, se dio respuesta a sesenta y cuatro (64) y los nueve (9) restantes, corresponden a seguimientos de radicación de casos de la última semana del mes anterior y algunos que venían en rezago de diferentes meses del año anterior.
</t>
  </si>
  <si>
    <t xml:space="preserve">En el mes de mayo del año 2023, la Oficina Jurídica recibió un total de ochenta y tres (83) casos, entre activaciones de rutas por presuntas vulneraciones de derechos y remisión de informes de seguimientos que pueden ser de este año y algunos, que vienen de la vigencia anterior reportados por las Subdirecciones Locales de la SDIS y las Unidades Operativas.
Este mes  dio contestación a través de la elaboración de memorandos a un total de ochenta y uno (81) casos, que corresponden a 61 casos que llegaron dentro del mismo mes, es decir, mayo y 20 que son de la última semana del mes de abril y algunos de meses anteriores, específicamente de la vigencia 2022.
</t>
  </si>
  <si>
    <t>En junio del año 2023, la Oficina Jurídica recibió un total de ciento tres (103) casos, entre activaciones de rutas por presuntas vulneraciones de derechos y remisión de informes de seguimientos que pueden ser de este año y algunos, que vienen de la vigencia anterior reportados por las Subdirecciones Locales de la SDIS y las Unidades Operativas.
En este mes, se dio contestación a través de la elaboración de memorandos a un total de setenta y ocho (78) casos, que corresponden a cincuenta y seis (56) casos que llegaron dentro del mismo mes, es decir, junio y veintidós (22) que son los de la última semana del mes de mayo y algunos de meses anteriores, específicamente de la vigencia 2022.
Se debe tener en cuenta, que los cuarenta y siete (47) casos de junio que no se alcanzaron a responder por haber ingresado la última semana, seran gestionados en la primera semana de julio 
En el primer semestre del año 2023 se han recibido cuatrocientos seis (406), casos en el marco del Procedimiento Deber de Denuncia, de los cuales se han tramitado trescientos cincuenta y ocho (358), que equivalen porcentualmente al 88%.
Como se ha venido señalando en los anteriores meses, es importante precisar que durante este primer semestre i) Se tramitaron y contestaron casos de seguimiento mayor al número de casos que se recibieron, teniendo en cuenta que dentro de los objetivos propuestos a comienzo de año, la meta es no tener nada pendiente de las vigencias anteriores, lo que ha conllevado a ir depurando el mayor número de casos.</t>
  </si>
  <si>
    <t>En el mes de julio del año 2023, la Oficina Jurídica recibió un total de setenta y siete (77) casos, los cuales llegan entre activaciones de rutas por presuntas vulneraciones de derechos y remisión de informes de seguimientos de los casos que fueron reportados con anterioridad y que aún continúan abiertos y algunos, que vienen de la vigencia anterior reportados por las Subdirecciones Locales de la SDIS y las Unidades Operativas.
En este mes,  se dio contestación a través de la elaboración de memorandos a un total de ciento veinte (120) casos, tal como se evidencia en el cuadro adjunto, que corresponden a cuarenta y tres (43) casos que llegaron dentro del mismo mes, es decir, julio y los restantes setenta y siete (77) son algunos de la última semana del mes de junio y lo que estaba pendiente de la vigencia 2022.</t>
  </si>
  <si>
    <t xml:space="preserve">En el mes de agosto del año 2023, la Oficina Jurídica recibió un total de cien (100) casos, los cuales corresponden entre activaciones de rutas por presuntas vulneraciones de derechos y remisión de informes de seguimientos de los casos que fueron reportados con anterioridad y que aún continúan abiertos reportados por las Subdirecciones Locales de la SDIS y las Unidades Operativas
En este mes, se dio contestación a través de la elaboración de memorandos internos a un total de ciento cuatro (104) casos, tal como se evidencia en el cuadro adjunto, que corresponden a sesenta y cinco (65) casos que llegaron y se tramitaron dentro del mismo mes, es decir, agosto, y los restantes treinta y nueve (39) son algunos de la última semana del mes de julio y junio. 
</t>
  </si>
  <si>
    <t>En el mes de septiembre del año 2023, la Oficina Jurídica recibió un total de ciento cinco (105) casos, los cuales corresponden entre activaciones de rutas por presuntas vulneraciones de derechos y remisión de informes de seguimientos de los casos que ya había sido reportados en meses anteriores y que aún continúan abiertos remitidos por las Subdirecciones Locales de la SDIS y las Unidades Operativas.
En este mes, se dio contestación a un total de noventa y nueve (99) casos, tal como se evidencia en el cuadro adjunto, que corresponden a sesenta y cinco (65) casos que llegaron y se tramitaron dentro del mismo mes, es decir, septiembre, y los restantes treinta y nueve (34) son algunos de la última semana del mes de agosto.</t>
  </si>
  <si>
    <t xml:space="preserve">En octubre del año 2023, a través del AZ y correo la Oficina Jurídica recibió un total de ciento catorce (114) casos, los cuales corresponden entre activaciones de rutas por presuntas vulneraciones de derechos y remisión de informes de seguimientos de los casos que fueron reportados con anterioridad por las Subdirecciones Locales de la SDIS y las Unidades Operativas y que aún continúan abiertos
En este mes,  se dio contestación a un total de noventa (90) casos, tal como se observa en el cuadro adjunto, dentro de esas contestaciones, cincuenta y uno (51) casos corresponden a lo que llegaron y se tramitaron dentro del mismo mes, es decir, en octubre, y los restantes treinta y nueve (39) son de la última semana del mes de septiembre. 
</t>
  </si>
  <si>
    <t xml:space="preserve">En el mes de noviembre del año 2023, a través del AZ y correo la Oficina Jurídica recibió un total de ciento treinta y ocho (138) casos, los cuales corresponden entre activaciones de rutas por presuntas vulneraciones de derechos y remisión de informes de seguimientos de los casos que fueron reportados con anterioridad por las Subdirecciones Locales de la SDIS y las Unidades Operativas y que aún continúan abiertos.
En este mes, se dio contestación a un total de ciento un (101) casos, tal como se describe en el cuadro adjunto, dentro de esas contestaciones, cincuenta y seis (56) casos corresponden a los que llegaron y se tramitaron dentro del mismo mes, es decir, en noviembre, y los restantes cuarenta y cinco (45) son los que ingresaron en la última semana del mes de octubre y se tramitan los primeros días del mes. 
</t>
  </si>
  <si>
    <t>Para el mes de diciembre del año 2023 a través del AZ y por correo la Oficina Jurídica recibió un total de ciento treinta (130) casos, los cuales corresponden entre activaciones de rutas por presuntas vulneraciones de derechos y remisión de informes de seguimientos de los casos que fueron reportados con anterioridad por las Subdirecciones Locales de la SDIS y las Unidades Operativas y que aún continúan abiertos.
E este mes se dio contestación a un total de ciento sesenta y dos (162) casos, dentro de esas contestaciones setenta y seis (76) casos corresponden a los que llegaron y se tramitaron dentro del mismo mes, es decir, en diciembre del año 2023 y los restantes ochenta y seis (86) equivalen a los casos que ingresaron en la última semana del mes de noviembre y se tramitan los primeros días del mes que se está reportando.
Con relación al segundo semestre, la Oficina Jurídica desde el Procedimiento Deber de Denuncia en el segundo semestre del año 2023, recibió un total de 664 casos entre activaciones de rutas y/o seguimientos, dentro de los cuales fueron respondidos a través de memorandos internos un total de 676. Las anteriores cifras se dan por lo siguiente: i) de las 664 denuncias y/o casos, unos eran seguimientos que se habían reportado en meses o periodos anteriores y el caso aún continuaba o sigue a la fecha abierto y las otras, fueron activaciones de ruta que ingresaron dentro del mismo semestre, la cuales, fueron contestadas dentro de un término razonable y oportuno. ii) Se viene actualizando la BD del procedimiento, así como la BD de entradas de la vigencia 2023, en aras de tener al día los seguimientos dados en reparto y que no queden sin tramite alguno.  iii) Los casos que ingresan la última semana de cada mes, no quedan gestionados en esa semana, sino que se tramitan en la primera del mes siguiente, situación que ocurrió en diciembre de 2023 donde se recibió un masivo de 76 casos, quedando algunos gestionados dentro del mismo mes y los que se encuentran pendientes se están adelantando en estas dos semanas de enero 2024, ya que las Unidades Operativas se encuentran cerradas, dando cumplimiento del 100% a lo ingresado en el semestre.  
Los casos reportados en su mayoría corresponden a situaciones donde se evidenciaron presuntas vulneraciones de derechos a niños, niñas, adolescentes, personas en condición de discapacidad y adultos mayores en las Unidades Operativas de los Jardines Infantiles de la SDIS; los Cofinanciados; por Convenio; Centros Crecer, Centros Amar y demás modalidades, estrategias y servicios de la entidad, en donde fue necesario proceder con la respectiva activación de ruta ante las autoridades competentes (ICBF - Salud y sus sistemas- Comisaría de Familia - Fiscalía General) con el fin de buscar el restablecimiento de los derechos en calidad de beneficiarios de dichos servicios</t>
  </si>
  <si>
    <t xml:space="preserve"> En el año 2023, la Oficina Jurídica recibió mil setenta (1.070) casos entre activaciones de ruta y seguimientos, de los cuales se tramitaron mil treinta y cuatro (1.034), que equivalen porcentualmente para la vigencia al noventa y siete (97%) de cumplimiento
Teniendo en cuenta los indicadores mensuales, es importante precisar que durante el segundo semestre del año 2023 i) Se tramitaron y contestaron casos de seguimiento mayor al número que se recibió toda vez que las unidades operativas los últimos tres (3) meses reportaron finalizando mes masivos que se tramitaron al comienzo del siguiente mes. 
Sin perjuicio de lo anterior, es importante resaltar que el reto y plan de mejora para el año 2023 se cumplió satisfactoriamente teniendo en cuenta que los casos pendientes de la vigencia objeto de análisis es mínimo y que las contestaciones se están dando dentro de un término prudencial, lo que demuestra nuestra entera disposición de trabajar por una Bogotá comprometida en promover y proteger los derechos de los niños, niñas, adolescentes, personas en condición de discapacidad, adulto mayor entre otros participantes beneficiarios de los servicios de la Entidad. </t>
  </si>
  <si>
    <t>GJ-005</t>
  </si>
  <si>
    <t xml:space="preserve">
Respuesta oportuna de las acciones de tutela notificadas a la Oficina Jurídica. </t>
  </si>
  <si>
    <t>Demostrar la oportuna defensa judicial, respecto de la respuesta a las acciones de tutela notificadas a la Oficina Jurídica dentro de los términos legales establecidos por los diferentes Despachos Judiciales.</t>
  </si>
  <si>
    <t>Contestación en termino legal de las acciones de tutela notificadas a la Oficina Jurídica</t>
  </si>
  <si>
    <t>(No. de Acciones de Tutela contestadas en el término legal / No. de Acciones de Tutela notificadas a la OJ) * 100%</t>
  </si>
  <si>
    <t xml:space="preserve">"Base de Datos de Acciones de Tutela de la OJ "
</t>
  </si>
  <si>
    <t>El Administrador del procedimiento de acciones de tutela, revisa mensualmente la base de datos de acciones de tutela,  verificando el cumplimiento de los términos establecidos por los respectivos despachos judiciales.
Para el cumplimiento del termino se tiene en cuenta la columna "contestación en términos".</t>
  </si>
  <si>
    <r>
      <t>Base de datos Tramite acción de tutela con la verificación mensual de cumplimiento de términos</t>
    </r>
    <r>
      <rPr>
        <strike/>
        <sz val="9"/>
        <color rgb="FFFF0000"/>
        <rFont val="Arial"/>
        <family val="2"/>
      </rPr>
      <t xml:space="preserve">
</t>
    </r>
  </si>
  <si>
    <t>En el mes de enero  de 2023, fueron contestadas cincuenta y seis  (56) acciones de tutela  de las cuales  dos (2)  se  contestaron por fuera del término legal, por tanto el 96 %  fue contestado en oportunidad.</t>
  </si>
  <si>
    <t>10/03/2023
Reportar el avance cuantitativo en concordancia con la evidencia. Verificar la evidencia ya que se identifica para el número consecutivo "9" que se marca múltiple seguimiento.
10/03/2023
No se generan observaciones ni sugerencias adicionales frente al reporte del periodo.</t>
  </si>
  <si>
    <t xml:space="preserve">Para el mes de febrero de 2023, fueron contestadas sesenta y un  (61) acciones de tutela  de las cuales  dos (2) fueron  contestadas por fuera del término, por tanto el 97.7 % de las acciones de tutela fueron atendidas  en oportunidad.  </t>
  </si>
  <si>
    <t xml:space="preserve">10/03/2023
No se generan observaciones frente al reporte del periodo.
Para el próximo reporte se sugiere incluir  las causas por las cuales no fue posible contestar en término las acciones de tutela. </t>
  </si>
  <si>
    <t xml:space="preserve">Para el mes de marzo, fueron contestadas sesenta y nueve (69) acciones de tutela  de las cuales cuatro  (4) fueron contestadas por fuera del término, por tanto, el 94% de las acciones de tutela fueron atendidas en oportunidad y el 5.7 fue contestado fuera de término. 
Las 4 acciones de tutela  no fueron contestadas en el termino concedido por el despacho, por las demoras en la remisión de los insumos en las respuestas por parte de las áreas técnicas involucradas en las acciones constitucionales.
</t>
  </si>
  <si>
    <t xml:space="preserve">
Para el mes de ABRIL de 2023, fueron contestadas cincuenta y cuatro (54) acciones de tutela  de las cuales solo una  (1) fue contestada por fuera del término, por tanto, el 98% de las acciones de tutela fueron atendidas en oportunidad y el 2% fue contestado fuera de término. 
La tutela se contestó por fuera del término por retraso del área técnica en el envío del insumo requerido para efectuar la contestación. </t>
  </si>
  <si>
    <t xml:space="preserve">Para el mes de mayo de 2023, fueron contestadas sesenta y ocho (68) acciones de tutela  de las cuales solo una  (1) fue contestada por fuera del término, por tanto, el 99 % de las acciones de tutela fueron atendidas en oportunidad y el 1% fue contestado fuera de término. 
La tutela se contestó por fuera del término por retraso del área técnica en el envío del insumo requerido para efectuar la contestación. </t>
  </si>
  <si>
    <t>Para el mes de junio  de 2023, fueron contestadas sesenta  y dos (62) acciones de tutela  de las cuales solo una  (1) fue contestada por fuera del término, por tanto, el 98% de las acciones de tutela fueron atendidas en oportunidad y el 2% fue contestado fuera de término. 
La tutela se contestó por fuera del término por retraso del área técnica en el envío del insumo requerido para efectuar la contestación.
Es importante tener en cuenta que  de acuerdo con el articulo 19 del Decreto 2591 de 1991, el plazo para presentar informes es de uno a tres días.  Dicho término es un término judicial y se entiende en días hábiles</t>
  </si>
  <si>
    <t>12/07/2023
Se solicita verificar la evidencia presentada ya que se identifican algunas acciones de tutela que fueron contestadas por fuera de los términos que allí se detallan, ejemplo: fila 23, 24, 32, 43, 62.
14/07/2023
No se generan observaciones ni sugerencias adicionales frente al reporte del periodo.</t>
  </si>
  <si>
    <t xml:space="preserve">Para el mes de Julio de 2023, fueron contestadas cuarenta y tres  (43) acciones de tutela  de las cuales solo una  (1) fue contestada por fuera del término, por tanto, el 98 % de las acciones de tutela fueron atendidas en oportunidad y el 2% fue contestado fuera de término. 
La tutela se contestó por fuera del término por retraso del área técnica en el envío del insumo requerido para efectuar la contestación. </t>
  </si>
  <si>
    <t xml:space="preserve">Para el mes de agosto de 2023, fueron contestadas setenta y siete (77) acciones de tutela  de las cuales cuatro (4) fueron contestadas por fuera del término, por tanto, el 95% de las acciones de tutela fueron atendidas en oportunidad y el 5% fue contestado fuera de término. 
La tutelas fueron contestadas  por fuera del término por retraso de las áreas técnica en el envío del insumo requerido para efectuar la contestación. </t>
  </si>
  <si>
    <t>Para el mes de SEPTIEMBRE de 2023, fueron contestadas CUARENTA Y TRES (43) acciones de tutela  de las cuales UNA (1) fue contestada por fuera del término, por tanto, el 98% de las acciones de tutela fueron atendidas en oportunidad y  la tutela fuera de termino equivale al 2%.  
La tutela fue contestada por fuera del término por retraso de las áreas técnicas en el envío del insumo requerido para efectuar la contestación</t>
  </si>
  <si>
    <t xml:space="preserve">Para el mes de OCTUBRE de 2023, fueron contestadas CINCUENTA Y TRES (53) acciones de tutela  y todas se contestaron dentro de los términos, por tanto, el 100% de las acciones de tutela fueron atendidas en oportunidad  
</t>
  </si>
  <si>
    <t>En el mes de noviembre de 2023, fueron atendidas cuarenta y cuatro (44) acciones de tutelas, de las cuales se contestaron cuarenta y una (41) en el término establecido por cada despacho judicial y tres (3) extemporáneas; por lo tanto, el 93% de tutelas fue contestado en termino. 
La tutelas fueron contestadas  por fuera del término por retraso de las áreas técnica en el envío del insumo requerido para efectuar la contestación</t>
  </si>
  <si>
    <t xml:space="preserve">En el mes de diciembre de 2023, fueron atendidas treinta y nueve  (39) acciones de tutelas en el termino establecido por cada despacho judicial; por lo tanto el 100% fue contestado en termino. 
Con relación al análisis  del segundo semestre de la vigencia  2023, ,  se atendieron un total de  299 acciones de tutela, que fueron atendidas por la Oficina Jurídica en donde se demandó o  se vincula de manera directa a la Secretaria Distrital de Integración Social.
</t>
  </si>
  <si>
    <t>En la vigencia del año 2023, se recibieron en la Oficina Jurídica un total de 669 acciones de tutela, de las cuales 649 se respondieron en términos, obteniendo un porcentaje anual de avance del 97% y un cumplimiento del 108 %, respecto a la meta establecida (90%).  
Entre los temas accionados  más recurrentes se encuentra: a) El ingreso a servicios y modalidades de atención relacionados primordialmente con los proyectos de vejez,  discapacidad e ingreso mínimo garantizado.  b) Vulneración al derecho de petición a cargo de las subdirecciones locales y subdirecciones técnicas de la entidad  y c) derecho al trabajo ante la terminación de nombramientos provisionales a causa de la conformación  y uso de lista de elegibles producto de los concursos de méritos de empleos de carrera administrativa realizados por la Comisión Nacional del Servicio Civil, entre otros.</t>
  </si>
  <si>
    <t>GJ-006</t>
  </si>
  <si>
    <t>Actuaciones judiciales atendidas oportunamente</t>
  </si>
  <si>
    <t>Determinar, conocer y garantizar la oportunidad en la defensa judicial de la Entidad.</t>
  </si>
  <si>
    <t xml:space="preserve">Atención de las actuaciones judiciales  dentro del termino establecido por la ley y/o el despacho judicial. </t>
  </si>
  <si>
    <t>(Número de actuaciones atendidas oportunamente en el periodo / Número de actuaciones notificadas que requieren actuación) * 100%</t>
  </si>
  <si>
    <t>Base de reparto 2023 OJ - Hoja llamada "judicial y prejudicial.
Sistema de Información de Procesos Judiciales- SIPROJ WEB-  Módulo Judiciales- Contingente Judicial</t>
  </si>
  <si>
    <t xml:space="preserve">Con la base de datos "Base de reparto 2023 OJ - Hoja llamada "judicial y prejudicial", se elabora una tabla dinámica y se tiene en cuenta la columna "NOTIFICACIÓN RECIBIDA Tipos documentales /Actuaciones" y la columna "Cumplimiento", para el periodo del reporte. 
</t>
  </si>
  <si>
    <t xml:space="preserve">Base de reparto 2023 OJ </t>
  </si>
  <si>
    <t>Para el mes de Enero, se atendieron oportunamente todos los requerimientos y actuaciones notificadas al correo de notificaciones judiciales de la Secretaría Distrital de Integración Social.</t>
  </si>
  <si>
    <t>Para el mes de Febrero, se atendieron oportunamente todos los requerimientos y actuaciones notificadas al correo de notificaciones judiciales de la Secretaría Distrital de Integración Social.</t>
  </si>
  <si>
    <t>Para el mes de Marzo, se atendieron oportunamente todos los requerimientos y actuaciones notificadas al correo de notificaciones judiciales de la Secretaría Distrital de Integración Social.</t>
  </si>
  <si>
    <t>Para el mes de Abril, se atendieron oportunamente todos los requerimientos y actuaciones notificadas al correo de notificaciones judiciales de la Secretaría Distrital de Integración Social</t>
  </si>
  <si>
    <t>Para el mes de Mayo, se atendieron oportunamente todos los requerimientos y actuaciones notificadas al correo de notificaciones judiciales de la Secretaría Distrital de Integración Social</t>
  </si>
  <si>
    <t xml:space="preserve">Para el mes de Junio, se atendieron oportunamente todos los requerimientos y actuaciones notificadas al correo de notificaciones judiciales de la Secretaría Distrital de Integración Social.
Como análisis del primer semestre de 2023, es importante señalar que 672 actuaciones fueron notificadas en la Oficina Jurídica que requieren actuación y de este numero 666 actuaciones fueron atendidas oportunamente en el periodo, solo 6 se atendieron fuera del término, obtenido un 99% de cumplimiento en el semestre.  </t>
  </si>
  <si>
    <t>12/07/2023
No se generan observaciones ni sugerencias frente al reporte del periodo.</t>
  </si>
  <si>
    <t>Para el mes de julio de 2023, se atendieron oportunamente todos los requerimientos y actuaciones notificadas al correo de notificaciones judiciales de la Secretaría Distrital de Integración Social</t>
  </si>
  <si>
    <t>Para el mes de Agosto de 2023, se atendieron oportunamente todos los requerimientos y actuaciones notificadas al correo de notificaciones judiciales de la Secretaría Distrital de Integración Social</t>
  </si>
  <si>
    <t>Para el mes de septiembre de 2023, se atendieron oportunamente todos los requerimientos y actuaciones notificadas al correo de notificaciones judiciales de la Secretaría Distrital de Integración Social</t>
  </si>
  <si>
    <t>Para el mes de octubre, se atendieron oportunamente todos los requerimientos y actuaciones notificadas al correo de notificaciones judiciales de la Secretaría Distrital de Integración Social</t>
  </si>
  <si>
    <t>Para el mes de Noviembre, se atendieron oportunamente todos los requerimientos y actuaciones notificadas al correo de notificaciones judiciales de la Secretaría Distrital de Integración Social</t>
  </si>
  <si>
    <t xml:space="preserve">Para el mes de diciembre se atendieron oportunamente todos los requerimientos y actuaciones notificadas al correo de notificaciones judiciales de la Secretaría Distrital de Integración Social.
Como análisis del segundo semestre del año 2023, es importante señalar que 678 actuaciones fueron notificadas en la Oficina Jurídica que requieren actuación y de este numero 675 actuaciones fueron atendidas oportunamente en el periodo, solo 3 quedaron en estado vencido, obtenido un 99% de cumplimiento en el semestre.  </t>
  </si>
  <si>
    <t xml:space="preserve">En el año 2023, la Oficina Jurídica se recibió al correo de notificaciones judiciales de la Secretaría Distrital de Integración Social un total de 1350 actuaciones notificadas que requieren actuación, de las cuales 1341 de esas actuaciones, se atendieron oportunamente en el periodo.
Por lo anterior, se tiene un porcentaje final de cumplimiento del 99% durante el año 2023.
 </t>
  </si>
  <si>
    <t>GL-001</t>
  </si>
  <si>
    <t>Circular N° 025 del 31/07/2023</t>
  </si>
  <si>
    <t>Servicios logísticos satisfactorios</t>
  </si>
  <si>
    <r>
      <t xml:space="preserve">
Medir el cumplimiento de los servicios logísticos a través de la atención oportuna de las solicitudes presentadas con el fin de controlar su adecuada ejecución 
</t>
    </r>
    <r>
      <rPr>
        <sz val="9"/>
        <color rgb="FFFF0000"/>
        <rFont val="Arial"/>
        <family val="2"/>
      </rPr>
      <t xml:space="preserve">
 </t>
    </r>
  </si>
  <si>
    <t>Contar con la información para identificar el porcentaje de cumplimiento de la atención a los requerimientos logísticos de la entidad presentados  en el periodo</t>
  </si>
  <si>
    <t xml:space="preserve">
(Número de servicios  atendidos dentro de los 30 días calendario siguientes a su recepción / Total de servicios requeridos recibidos durante los 30 días calendario ) *100</t>
  </si>
  <si>
    <t>Solicitudes que realizan  las unidades operativas  por medio de correos electrónicos, formatos y herramientas tecnológicas (aplicativo) a los diferentes apoyos de supervisión de contratos.</t>
  </si>
  <si>
    <t>Los servicios atendidos, se calcula de acuerdo a las solicitudes recibidas por parte de las unidades operativas, posteriormente se consolida en las bases de datos de los servicios logísticos prestados por parte de los apoyos logísticos a la supervisión.
Finalmente,  se divide sobre la cantidad total de servicios logísticos requeridos por los apoyos a supervisión de contrato dentro de los 30 días posteriores a la fecha de recepción.
Nota:  el valor  que se reporta de este indicador, es lo que se gestiona en cada periodo de reporte.</t>
  </si>
  <si>
    <t>Matriz en Excel con los consolidados de los servicios logísticos ejecutados  en el periodo
Matriz en Excel con la consolidación de los servicios requeridos</t>
  </si>
  <si>
    <t>Para el mes de enero se gestionó el alistamiento de los insumos para la prestación de los servicios logísticos de la vigencia 2023, así como también, se prestaron todos los servicios logísticos requeridos por las unidades operativas, sin embargo, no se contabilizó el detalle de la información del mes, dado lo anterior, para el reporte del mes de febrero se presenta la información consolidada de los dos meses.
Para los reportes de los meses de marzo en adelante, se tendrá en cuenta que la presentación de la información es mensual.</t>
  </si>
  <si>
    <t>13/03/2023 Se recomienda indicar reporte cuantitativo, teniendo en cuenta la periodicidad del indicador, así mismo justificar el motivo por el cual en el periodo no se atendieron los servicios logísticos. Adicionalmente, reportar y adjuntar la evidencia formulada para el periodo.
21/03/2023 No se generan observaciones respecto al análisis reportado para el seguimiento del indicador.</t>
  </si>
  <si>
    <t>El reporte contiene la información unificada de los meses de enero y febrero de 2023.
Para el periodo anteriormente mencionado se recibieron requerimientos por parte de las diferentes Unidades operativas y subdirecciones locales con referencia a:
• Vigilancia 3482
• Manipulación de alimentos 1252
• Servicios generales 979
• Transporte 3298
• Lavado de tanques y fumigación 147
Los cuales fueron gestionados de forma eficiente en el transcurso del periodo.</t>
  </si>
  <si>
    <t>13/03/2023 Se recomienda verificar la evidencia reportada, ya que se adjunta un informe en Word y la formulada es una matriz en Excel.
21/03/2023 No se generan más observaciones respecto al análisis reportado para el seguimiento del indicador.</t>
  </si>
  <si>
    <t>En el mes de marzo se recibieron 4337 requerimientos por parte de las diferentes unidades operativas y subdirecciones locales con referencia a los servicios de vigilancia, transporte, servicios generales y manipulación de alimentos, papelería, fotocopiado, mantenimiento, lavado de tanques y fumigación, los cuales fueron gestionados en un 100% de forma eficiente en el transcurso del periodo</t>
  </si>
  <si>
    <t>11/04/2023 No se generan más observaciones respecto al análisis reportado para el seguimiento del indicador.</t>
  </si>
  <si>
    <t>Durante el mes de abril se recibieron 2949 requerimientos por parte de las diferentes unidades operativas y subdirecciones locales referente a los servicios prestados de vigilancia, transporte, servicios generales y manipulación de alimentos, papelería, fotocopiado, mantenimiento, lavado de tanques y fumigación, los cuales fueron gestionados en su totalidad (100%) de manera eficiente.</t>
  </si>
  <si>
    <t>09/05/2023 No se generan más observaciones respecto al análisis reportado para el seguimiento del indicador.</t>
  </si>
  <si>
    <t>Durante el mes de mayo se recibieron 4300 requerimientos por parte de las diferentes unidades operativas y subdirecciones locales, referente a los servicios prestados de vigilancia, transporte, servicios generales y manipulación de alimentos, papelería, fotocopiado, mantenimiento, aseo y cafetería, lavado de tanques y fumigación, los cuales fueron gestionados en su totalidad (100%) de manera eficiente.</t>
  </si>
  <si>
    <t>13/06/2023 Para los siguientes reportes, se recomienda justificar la gestión. No se generan más observaciones respecto al análisis reportado para el seguimiento del indicador.</t>
  </si>
  <si>
    <t>Durante el mes de junio se recibieron 4.871 requerimientos por parte de las diferentes Unidades Operativas y Subdirecciones Locales, referente a los servicios prestados, de la siguiente manera; vigilancia 596, transporte1.114, servicios generales y manipulación de alimentos 1.594, papelería 20, fotocopiado 70, mantenimiento 31, aseo y cafetería 1.343, lavado de tanques y fumigación 73.
Gracias a  la buena planificación y ejecución,  se logra cumplir con el 100% de los servicios requeridos, en un tiempo no mayor a los 30 días calendario siguientes a su solicitud de recepción.</t>
  </si>
  <si>
    <t>11/07/2023 Se recomienda justificar la gestión realizada, empelando la estructura sugerida.
12/07/2023 Verificar redacción del análisis.
18/07/2023 No se generan más observaciones respecto al análisis reportado para el seguimiento del indicador.</t>
  </si>
  <si>
    <t>Durante el mes de julio se recibieron 5.723 requerimientos por parte de las diferentes Unidades Operativas y Subdirecciones Locales, referente a los servicios prestados, de la siguiente manera:
Vigilancia: 595.
Transporte: 1.450.
Servicios generales y manipulación de alimentos: 1.649.
Papelería:  30.
Fotocopiado: 70. 
Mantenimiento: 20. 
Aseo y cafetería: 1.144.
Lavado de tanques y fumigación: 59.
Gracias a la excelente distribución de funciones y ejecución,  se logra cumplir con el 100% de los servicios requeridos, en un tiempo no mayor a los 30 días calendario siguientes a su solicitud de recepción. (Se debe tener en cuenta que estos servicios son por demanda).</t>
  </si>
  <si>
    <t>10/08/2023 No se generan más observaciones respecto al análisis reportado para el seguimiento del indicador.</t>
  </si>
  <si>
    <t>Durante el mes de agosto se recibieron 5.101 requerimientos por parte de las diferentes Unidades Operativas y Subdirecciones Locales, referente a los servicios prestados, de la siguiente manera:
Vigilancia: 595.
Transporte: 1.590.
Servicios generales y manipulación de alimentos: 1.574.
Papelería:  15.
Fotocopiado: 70. 
Mantenimiento: 20. 
Aseo y cafetería: 1.152.
Lavado de tanques y fumigación: 85.
Gracias a la excelente distribución de funciones y ejecución,  se logra cumplir con el 100% de los servicios requeridos, en un tiempo no mayor a los 30 días calendario siguientes a su solicitud de recepción. (Se debe tener en cuenta que estos servicios son por demanda).</t>
  </si>
  <si>
    <t>05/09/2023 No se generan más observaciones respecto al análisis reportado para el seguimiento del indicador.</t>
  </si>
  <si>
    <t>Durante el mes de agosto se recibieron 4.763 requerimientos por parte de las diferentes Unidades Operativas y Subdirecciones Locales, referente a los servicios prestados, de la siguiente manera:
Vigilancia: 597.
Transporte: 1.467.
Servicios generales y manipulación de alimentos: 1.254.
Papelería:  26.
Fotocopiado: 70. 
Mantenimiento: 114. 
Aseo y cafetería: 1.150.
Lavado de tanques y fumigación: 85.
Gracias a la excelente distribución de funciones y ejecución,  se logra cumplir con el 100% de los servicios requeridos, en un tiempo no mayor a los 30 días calendario siguientes a su solicitud de recepción. (Se debe tener en cuenta que estos servicios son por demanda).</t>
  </si>
  <si>
    <t>04/10/2023 No se generan observaciones respecto al análisis reportado para el seguimiento del indicador.</t>
  </si>
  <si>
    <t>Durante el mes de octubre se recibieron 5.924 requerimientos por parte de las diferentes Unidades Operativas y Subdirecciones Locales, referente a los servicios prestados, de la siguiente manera:
Vigilancia: 597.
Transporte: 1.375.
Servicios generales y manipulación de alimentos: 1.255.
Papelería:  29.
Fotocopiado: 70. 
Mantenimiento: 1.168. 
Aseo y cafetería: 1.281.
Lavado de tanques y fumigación: 149.
Gracias a la excelente distribución de funciones y ejecución,  se logra cumplir con el 100% de los servicios requeridos, en un tiempo no mayor a los 30 días calendario siguientes a su solicitud de recepción. (Se debe tener en cuenta que estos servicios son por demanda).</t>
  </si>
  <si>
    <t>Durante el mes de noviembre se recibieron 5.799 requerimientos por parte de las diferentes Unidades Operativas y Subdirecciones Locales, referente a los servicios prestados, de la siguiente manera:
Vigilancia: 610.
Transporte: 1.526.
Servicios generales y manipulación de alimentos: 1.255.
Papelería:  63.
Fotocopiado: 70. 
Mantenimiento: 995. 
Aseo y cafetería: 1.153.
Lavado de tanques y fumigación: 127.
Gracias a la excelente distribución de funciones y ejecución,  se logra cumplir con el 100% de los servicios requeridos, en un tiempo no mayor a los 30 días calendario siguientes a su solicitud de recepción. (Se debe tener en cuenta que estos servicios son por demanda).</t>
  </si>
  <si>
    <t>11/12/2033 Se recomienda revisar la cifra reportada en el avance cuantitativo,  ya que difiere con la reportada en el análisis y en la evidencia.
No se generan observaciones respecto al análisis reportado para el seguimiento del indicador.</t>
  </si>
  <si>
    <t>Durante el mes de diciembre se recibieron 4.575 requerimientos por parte de las diferentes Unidades Operativas y Subdirecciones Locales, referente a los servicios prestados, de la siguiente manera:
Vigilancia: 641.
Transporte: 1.481.
Servicios generales y manipulación de alimentos: 967.
Papelería:  67.
Fotocopiado: 70. 
Mantenimiento: 196. 
Aseo y cafetería: 1.115.
Lavado de tanques y fumigación: 38.
Gracias a la excelente distribución de funciones y ejecución,  se logra cumplir con el 100% de los servicios requeridos, en un tiempo no mayor a los 30 días calendario siguientes a su solicitud de recepción. (Se debe tener en cuenta que estos servicios son por demanda).</t>
  </si>
  <si>
    <t>9/01/2024 Se recomienda indicar, en el análisis anual, el total de requerimientos atendidos y el aporte que brindó el indicador al proceso.
10/01/2024 No se generan observaciones respecto al análisis reportado para el seguimiento del indicador.</t>
  </si>
  <si>
    <t>Para la vigencia 2023 se requirieron 56.794 servicios los cuales se cumplieron al 100%, en todos los temas de servicios de vigilancia, transporte, servicios generales y manipulación de alimentos, papelería, fotocopiado, mantenimiento, aseo y cafetería y lavado de tanques y fumigación, los cuales fueron requeridos en la entidad para cada una de las unidades operativas y subdirecciones locales.
Este indicador permitió hacer seguimiento para que todos los servicios requeridos por la SDIS fueran ejecutados correctamente.</t>
  </si>
  <si>
    <t>GL-002</t>
  </si>
  <si>
    <t>Sensibilización de uso responsable de los bienes</t>
  </si>
  <si>
    <t>Promover a todo el personal de la SDIS (Contratistas y funcionarios), el uso responsable de los bienes públicos de la entidad, con el fin de optimizar su vida útil.</t>
  </si>
  <si>
    <t>Sensibilizar a los funcionarios y contratistas sobre el buen uso de los bienes de inventario de la SDIS</t>
  </si>
  <si>
    <t>(Sensibilizaciones ejecutadas en el periodo /  Sensibilización programadas en el periodo) * 100</t>
  </si>
  <si>
    <t>Listados de asistencia de las socializaciones</t>
  </si>
  <si>
    <t>El numerador se calcula realizando el conteo de las sensibilizaciones ejecutadas por el grupo de inventarios y almacén, a los funcionarios y contratistas de la SDIS, que se encuentran escritas en las planillas de asistencia ubicadas en las carpetas compartidas en el OneDrive.
El valor calculado se divide sobre la cantidad de sensibilizaciones programadas ( según demanda, disponibilidad de un espacio físico y el tiempo con que cuenta los funcionarios y contratistas) durante el periodo.
Nota:  el valor  que se reporta de este indicador, es lo que se gestiona en cada periodo de reporte.</t>
  </si>
  <si>
    <t>Correos electrónicos, memorandos y/o reuniones, piezas comunicativas</t>
  </si>
  <si>
    <t>Durante el mes de enero se realizo el alistamiento para realizar reuniones con el equipo de gestores y referentes de inventarios para la vigencia.</t>
  </si>
  <si>
    <t>13/03/2023 No se generan observaciones respecto al análisis reportado para el seguimiento del indicador.</t>
  </si>
  <si>
    <t>El día 22 de febrero se realizó la socialización de entrega de refrigeradores y congeladores para el 2023 en los jardines infantiles de la SDIS.
El día 28 de febrero se llevó a cabo la presentación del equipo y la socialización de la elaboración de los conceptos de bajas para 2023</t>
  </si>
  <si>
    <t>13/03/2023 Para los siguientes reportes, se recomienda contextualizar la gestión realizada. 
No se generan más observaciones respecto al análisis reportado para el seguimiento del indicador.</t>
  </si>
  <si>
    <t>El 10 de Marzo se llevó a cabo la socialización del procedimiento de ingreso de bienes para los gestores de inventarios de nivel central. El 27 de marzo se llevó a cabo una socialización del formato para la realización de las pruebas representativas, expedición de conceptos técnicos y una explicación sobre el funcionamiento de la AZ Digital para los temas relacionados con los inventarios. Estas socializaciones se realizaron vía Teams con la participación de los Referentes Administrativos y Gestores de Inventarios de las distintas Subdirecciones Técnicas y Locales.</t>
  </si>
  <si>
    <t>El 12 de Abril se llevó a cabo la socialización del proceso de legalización de los Fondos de Desarrollo Local con la asistencia de los gestores de inventarios, agentes territoriales y funcionarios de las alcaldías locales, con el fin de dar a conocer los pormenores y demás elementos importantes sobre este procedimiento.</t>
  </si>
  <si>
    <t>En el mes de mayo se realizó la socialización sobre el proceso de entrega de las tarjetas de acceso a nivel central y el manejo de las mismas para el ingreso a las instalaciones de la Secretaría Distrital de Integración Social -SDIS.</t>
  </si>
  <si>
    <t>13/06/2023 No se generan más observaciones respecto al análisis reportado para el seguimiento del indicador.</t>
  </si>
  <si>
    <t>Para el mes de Junio se llevaron a cabo los siguientes espacios:
El 1 de junio se llevó a cabo la reunión de Bajas de equipos de refrigeración en jardines infantiles.
El 23 de junio se llevó a cabo la reunión de entrega de tarjetas de acceso al nivel central.
En el primer semestre de 2023 se llevaron a cabo 8 socializaciones relacionadas de la siguiente manera: Febrero 2, Marzo 2,  Abril 1, Mayo 1 y Junio 2.
Las socializaciones y demás reuniones contaron con la participación de los Referentes Administrativos y Gestores de Inventarios de las distintas Subdirecciones Técnicas y Locales con el fin de mejorar la gestión de los bienes de inventario en la SDIS.
Lo anterior,  nos indica que el reporte del indicador fue del 400%  con respecto  a la meta programada para la vigencia 2023 (2 socializaciones en el año), por lo cual el proceso al detectar el sobrecumplimiento, toma la decisión de actualizar dicho indicador.
Como soporte se remite carpeta de socializaciones.</t>
  </si>
  <si>
    <t>11/07/2023 Se recomienda verificar las evidencias, ya que no se identifican las que soportan lo realizado en febrero y marzo. Así mismo, se indican que se realizaron dos socializaciones en junio pero no se incluyen en el resumen del semestre, así serían 8 socializaciones y no 6.
12/07/2023 Pendiente el ajuste en las evidencias.
18/07/2023 No se generan más observaciones respecto al análisis reportado para el seguimiento del indicador.</t>
  </si>
  <si>
    <t>En el mes de Julio se realizó la siguiente socialización: el 18 de Julio se realizó la presentación de la toma Física del 2023 con el fin de dar a conocer las fechas y metodología utilizada para que sea trasmitida esta información a todos los funcionarios de la SDIS.</t>
  </si>
  <si>
    <t>Durante el mes de agosto no se realizaron socializaciones ya que todo el equipo del grupo de inventarios y almacén se encuentra adelantando la Toma Física del 2023 junto con todos los servidores de la SDIS.</t>
  </si>
  <si>
    <t>Durante el mes de septiembre no se realizaron socializaciones ya que todo el equipo del grupo de inventarios y almacén se encuentra adelantando la Toma Física del 2023 junto con todos los servidores de la SDIS. En el trimestre solamente se realizó 1 socialización en el mes de Julio con la presentación de la Toma Física del 2023.
Las socializaciones y demás reuniones contaron con la participación de los Referentes Administrativos y Gestores de Inventarios de las distintas Subdirecciones Técnicas y Locales con el fin de mejorar la gestión de los bienes de inventario en la SDIS.
Como soporte se remite carpeta de socializaciones.</t>
  </si>
  <si>
    <t>04/10/2023 Ajustar avance cuantitativo y cualitativo, según la nota en la descripción del método de calculo se reporta por periodo y no acumulado.
11/10/2023 No se generan observaciones respecto al análisis reportado para el seguimiento del indicador.</t>
  </si>
  <si>
    <t>Durante el mes de octubre no se realizaron socializaciones ya que todo el equipo del grupo de inventarios y almacén se encuentra adelantando la toma física del 2023 junto con todos los servidores de la SDIS.</t>
  </si>
  <si>
    <t>Durante el mes de noviembre no se realizaron socializaciones ya que todo el equipo del grupo de inventarios y almacén se encuentra adelantando la toma física del 2023 junto con todos los servidores de la SDIS.</t>
  </si>
  <si>
    <t xml:space="preserve">Durante el mes de diciembre no se realizaron socializaciones ya que todo el equipo del grupo de inventarios y almacén se encuentra adelantando la toma física del 2023 junto con todos los servidores de la SDIS.  
Para el trimestre no se realizó ninguna socialización, teniendo en cuenta que todo el equipo se encuentra adelantando la toma física.
</t>
  </si>
  <si>
    <t>9/01/2024 Se recomienda indicar;
* En el análisis de diciembre, anexar el análisis del trimestre.
* En el análisis anual, el total de socializaciones realizadas y el aporte que brindó el indicador al proceso.
10/01/2024 No se generan observaciones respecto al análisis reportado para el seguimiento del indicador.</t>
  </si>
  <si>
    <t>Para la vigencia 2023 se realizaron 9 (Febrero 2, Marzo 2,  Abril 1, Mayo 1, Junio 2 y Julio 1) socializaciones las cuales se cumplieron al 100% en todos los temas de inventarios, traslados, conocimiento de los procesos y procedimientos para una adecuada gestión y control de los bienes de la SDIS por parte de funcionarios y contratistas.
Este indicador permitió fortalecer los conocimientos por medio de las socializaciones para que todos los funcionarios y servidores públicos puedan realizar sus funciones correctamente.</t>
  </si>
  <si>
    <t>GL-003</t>
  </si>
  <si>
    <t>Solicitudes de traslados de bienes de inventario atendidas</t>
  </si>
  <si>
    <t>Gestionar los traslados de bienes de inventario para funcionarios y contratistas de la entidad, mediante la aplicación de las solicitudes en el aplicativo SEVEN, con el fin de formalizar y controlar los traslados.</t>
  </si>
  <si>
    <t>Aplicar los traslados solicitados en el SEVEN cada vez que se remita una solicitud.</t>
  </si>
  <si>
    <t xml:space="preserve">
(Número de solicitudes de traslado  atendidas en el trimestre / Total de solicitudes de traslado recibidas en el trimestre) * 100</t>
  </si>
  <si>
    <t>Aplicativo SEVEN / Modulo de inventario</t>
  </si>
  <si>
    <t>Para calcular el numerador se identifica  el numero de traslados de bienes de inventario atendidos en el trimestre mediante el aplicativo  SEVEN- modulo de inventario.
El denominador se calcula sobre el total de las solicitudes de traslado recibidas en el periodo por medio del aplicativo SEVEN, modulo de inventario.
Nota:  el valor  que se reporta de este indicador, es lo que se gestiona en cada periodo de reporte.</t>
  </si>
  <si>
    <t>Matriz en Excel de los traslados  atendidos</t>
  </si>
  <si>
    <t>En el mes de enero se recibieron 575 solicitudes de traslado las cuales fueron atendidas en su totalidad.</t>
  </si>
  <si>
    <t>13/03/2023 Para los siguientes reportes, se recomienda dar un mayor contexto de la gestión realizada. 
No se generan más observaciones respecto al análisis reportado para el seguimiento del indicador.</t>
  </si>
  <si>
    <t>En el mes de febrero se recibieron 591 solicitudes de traslado las cuales fueron atendidas en su totalidad.</t>
  </si>
  <si>
    <t>En el mes de marzo se gestionaron 730 solicitudes de traslado de bienes de inventario, las cuales fueron atendidas en su totalidad (100%).
Durante el primer trimestre del 2023 se recibieron 1.896 solicitudes de servicios las cuales fueron ejecutados al 100%</t>
  </si>
  <si>
    <t>En el mes de abril se gestionaron 477 solicitudes de traslado de bienes de inventario las cuales fueron atendidas en su totalidad.</t>
  </si>
  <si>
    <t>En el mes de mayo se gestionaron 584 solicitudes de traslado de bienes de inventario las cuales fueron atendidas en su totalidad.</t>
  </si>
  <si>
    <t>Durante el mes de junio se gestionaron 620 solicitudes de traslado de bienes de inventario las cuales fueron atendidas en su totalidad.
Para el primer trimestre de la vigencia 2023, se recibieron   1.896 solicitudes,  en el segundo trimestre se recibieron 1.681 solicitudes  para un total de 3.577 solicitudes de traslado de bienes de inventario, las cuales fueron atendidas en su totalidad con un cumplimiento del  100%, esto debido a  una adecuada  planificación y ejecución por parte del equipo de inventarios.
Como evidencia se remiten archivos de Excel de reportes mensuales de los traslados aplicados.</t>
  </si>
  <si>
    <t>11/07/2023 Se recomienda incluir, al inicio del análisis, la gestión realizada en junio, así mismo, emplear la estructura sugerida para redactar el análisis. Adicionalmente se recomienda revisar la cifra reportada, me da un total de 1.681 solicitudes durante el II trimestre.
12/07/2023 Pendiente enunciar la gestión de junio y se sugiere emplear la estructura sugerida en el procedimiento PCD-SG-002.
18/07/2023 No se generan más observaciones respecto al análisis reportado para el seguimiento del indicador.</t>
  </si>
  <si>
    <t>En el mes de julio se gestionaron 669 solicitudes de traslado de bienes de inventario las cuales fueron atendidas en su totalidad.</t>
  </si>
  <si>
    <t>En el mes de agosto se gestionaron 2880 solicitudes de traslado de bienes de inventario las cuales fueron atendidas en su totalidad.</t>
  </si>
  <si>
    <t>En el mes de septiembre se gestionaron 3084 solicitudes de traslado de bienes de inventario las cuales fueron atendidas en su totalidad.
De acuerdo con lo anterior, el número de solicitudes de traslado por trimestre es el siguiente:
- Primer Trimestre: 1.896
- Segundo Trimestre: 1.681
- Tercer Trimestre: 6.633
Para un total de 10.210 solicitudes de traslado de bienes de inventario, las cuales fueron atendidas en su totalidad con un cumplimiento del 100%, esto debido a  una adecuada planificación y ejecución por parte del equipo de inventarios.
Como evidencia se remiten archivos de Excel de reportes mensuales de los traslados aplicados.</t>
  </si>
  <si>
    <t>04/10/2023 No se generan observaciones respecto al análisis reportado para el seguimiento del indicador.
11/10/2023 No se generan observaciones respecto al análisis reportado para el seguimiento del indicador.</t>
  </si>
  <si>
    <t xml:space="preserve">En el mes de octubre se gestionaron 8.572 solicitudes de traslado de bienes de inventario las cuales fueron atendidas en su totalidad mediante la realización de la toma física.
</t>
  </si>
  <si>
    <t xml:space="preserve">En el mes de noviembre se gestionaron 11.209 solicitudes de traslado de bienes de inventario las cuales fueron atendidas en su totalidad mediante la realización de la toma física.
</t>
  </si>
  <si>
    <t>En el mes de diciembre se gestionaron 5.206 solicitudes de traslado de bienes de inventario las cuales fueron atendidas en su totalidad mediante la realización de la toma física.
Para el trimestre se realizaron 29.987 traslados, las cuales fueron atendidas en su totalidad.
Como evidencia se remiten archivos de Excel de reportes mensuales de los traslados aplicados.</t>
  </si>
  <si>
    <t>9/01/2024 Se recomienda indicar;
* En el análisis de diciembre, anexar el análisis del trimestre.
* En el análisis anual, ubicar correctamente lo resaltado en morado.
10/01/2024 No se generan observaciones respecto al análisis reportado para el seguimiento del indicador.</t>
  </si>
  <si>
    <t>Durante la vigencia 2023 se recibieron y gestionaron 35.197 traslados de bienes de inventario, los cuales fueron tramitados en su totalidad con un cumplimiento del 100%, esto debido a  una adecuada planificación y ejecución por parte del equipo de inventarios
El número de solicitudes de traslado por trimestre es el siguiente:
- Primer Trimestre: 1.896
- Segundo Trimestre: 1.681
- Tercer Trimestre: 6.633
- Cuarto trimestre:  24.987
Los traslados de bienes tramitados aseguraron el buen manejo y ubicación de los bienes de inventarios de la SDIS a funcionarios y contratistas.</t>
  </si>
  <si>
    <t>GL-005</t>
  </si>
  <si>
    <t xml:space="preserve">Pruebas representativas realizadas </t>
  </si>
  <si>
    <t>Realizar la verificación física mediante pruebas representativas en las dependencias, Subdirecciones Locales y Unidades Operativas de la entidad, con el fin de controlar los bienes de inventario.</t>
  </si>
  <si>
    <t>Cotejar el inventario identificado en las pruebas representativas con la existencia física de los bienes de inventario.</t>
  </si>
  <si>
    <t>(Pruebas representativas realizadas en las dependencias, Subdirecciones Locales y Unidades Operativas de la entidad / Pruebas representativas  programadas en las dependencias, Subdirecciones Locales y unidades operativa de la SDIS) * 100</t>
  </si>
  <si>
    <r>
      <t xml:space="preserve">Formatos pruebas representativas realizadas por los gestores y referentes de inventario
</t>
    </r>
    <r>
      <rPr>
        <sz val="9"/>
        <rFont val="Arial"/>
        <family val="2"/>
      </rPr>
      <t xml:space="preserve">Pruebas programadas a demanda identificadas  en tabla de Excel </t>
    </r>
  </si>
  <si>
    <t>Para calcular el numerador se debe realizar el conteo de los formatos de pruebas representativas realizadas en las dependencias, Subdirecciones Locales y Unidades Operativas de la entidad. 
Para obtener el denominador, se debe identificar las pruebas representativas programadas en las dependencias, Subdirecciones Locales y Unidades Operativas de la entidad durante el periodo, que están identificadas en la matriz base de datos del aplicativo SEVEN modulo de inventarios.
Nota:  el valor  que se reporta de este indicador, es lo que se gestiona en cada periodo de reporte.</t>
  </si>
  <si>
    <t xml:space="preserve">Formatos de las pruebas representativas realizadas mediante el listado de inventario generado
Pruebas programadas a demanda identificadas  en tabla de Excel
</t>
  </si>
  <si>
    <t>Durante el mes de Enero se realizaron 14 pruebas representativas en las diferentes unidades operativas y demás dependencias de la SDIS</t>
  </si>
  <si>
    <t>Durante el mes de Febrero se realizaron 14 pruebas representativas en las diferentes unidades operativas y demás dependencias de la SDIS</t>
  </si>
  <si>
    <t>Durante el mes de marzo se realizaron 62 pruebas representativas ejecutadas en las Subdirecciones Locales y Subdirecciones Técnicas por parte de los referentes de Nivel Central y los Gestores Locales de Inventario.</t>
  </si>
  <si>
    <t>Durante el mes de abril se realizaron 112 pruebas representativas ejecutadas en las Subdirecciones Locales y Subdirecciones Técnicas por parte de los referentes de Nivel Central y los Gestores Locales de Inventario.</t>
  </si>
  <si>
    <t>Durante el mes de mayo se realizaron 66 pruebas representativas ejecutadas en las Subdirecciones Locales y Subdirecciones Técnicas por parte de los referentes de Nivel Central y los Gestores Locales de Inventario.</t>
  </si>
  <si>
    <t xml:space="preserve">Durante el mes de junio se realizaron 55 pruebas representativas ejecutadas en las Subdirecciones Locales y Subdirecciones Técnicas por parte de los referentes de Nivel Central y los Gestores Locales de Inventario.
Para el primer semestre de 2023 se han llevado a cabo 323 pruebas representativas con una identificación de 22.264 bienes de inventario en las Subdirecciones Locales y Subdirecciones Técnicas por parte de los referentes de Nivel Central y los Gestores Locales de Inventario.
Lo anterior,  nos indica que el reporte del indicador tuvo un sobrecumplimiento del 2692%  con respecto  a la meta programada para la vigencia 2023 (12 pruebas representativas),   por lo cual el proceso al detectar dicho sobrecumplimiento, tomó la decisión de actualizar el indicador.
Como evidencia se remiten los informes  mensuales de las pruebas representativas realizadas en las  Subdirecciones Locales y Subdirecciones Técnicas que dan cuenta para el periodo reportado.
</t>
  </si>
  <si>
    <t>11/07/2023 Se recomienda incluir, al inicio del análisis, la gestión realizada en junio, así mismo, emplear la estructura sugerida para redactar el análisis. Adicionalmente, se recomienda revisar las evidencias ya que no se identifican las evidencias que soportan la gestión realizada en enero, febrero y marzo. Por otra parte se recomienda verificar la formulación del indicador, ya que en la formula de calculo se indica que son 12 pruebas, así las cosas el indicador presentaría un sobrecumplimiento elevado.
12/07/2023 Pendiente incluir la gestión de junio y verificar la estructura sugerida (PCD-SG-002) para el análisis.
18/07/2023 No se generan más observaciones respecto al análisis reportado para el seguimiento del indicador.</t>
  </si>
  <si>
    <t>Durante el mes de julio se realizaron 29 pruebas representativas ejecutadas en las Subdirecciones Locales y Subdirecciones Técnicas por parte de los referentes de Nivel Central y los Gestores Locales de Inventario.</t>
  </si>
  <si>
    <t>Durante el mes de agosto se realizaron 4 pruebas representativas ejecutadas en las Subdirecciones Locales y Subdirecciones Técnicas por parte de los referentes de Nivel Central y los Gestores Locales de Inventario.
A partir del siguiente reporte no se realizarán más pruebas representativas debido a que la entidad se encuentra adelantando la Toma Física del 2023.</t>
  </si>
  <si>
    <t>Durante el mes de septiembre no se realizaron pruebas representativas en las Subdirecciones Locales y Subdirecciones Técnicas por parte de los referentes de Nivel Central y los Gestores Locales de Inventario, esto debido a lo mencionado en el reporte anterior ya que la entidad se encuentra adelantando la Toma Física del 2023.
De conformidad con la circular 26 de 2023 por medio de la cual se realiza la toma física de la SDIS a partir del 14 de agosto de 2023, todos los servidores de la entidad se encuentran en la verificación de los bienes de inventario. Por tal motivo no se estarán realizando más pruebas representativas por esta vigencia, no obstante, teniendo que la toma física cumple con el mismo objetivo del indicador (controlar del inventario), se entiende que estas pruebas representativas se surten en un 100%. 
De acuerdo con lo anterior, el número de pruebas representativas por trimestre es el siguiente:
- Primer Trimestre: 90
- Segundo Trimestre: 233
- Tercer Trimestre: 33
Para un total de 356 pruebas representativas con una identificación de 23.830 bienes de inventario en las Subdirecciones Locales y Subdirecciones Técnicas por parte de los referentes de Nivel Central y los Gestores Locales de Inventario.
Como evidencia se remiten los informes mensuales de las pruebas representativas realizadas en las  Subdirecciones Locales y Subdirecciones Técnicas que dan cuenta para la vigencia 2023.</t>
  </si>
  <si>
    <t>04/10/2023 Se recomienda indicar la gestión del mes de septiembre. Verificar el avance cuantitativo, ya que no se debe  reportar acumulado.
11/10/2023 No se generan observaciones respecto al análisis reportado para el seguimiento del indicador.</t>
  </si>
  <si>
    <t>Durante el mes de octubre no se realizaron pruebas representativas en las Subdirecciones Locales y Subdirecciones Técnicas por parte de los referentes de Nivel Central y los Gestores Locales de Inventario, esto debido a lo mencionado en el reporte anterior ya que la entidad se encuentra adelantando la Toma Física del 2023.
De conformidad con la circular 26 de 2023 por medio de la cual se realiza la toma física de la SDIS a partir del 14 de agosto de 2023, todos los servidores de la entidad se encuentran en la verificación de los bienes de inventario. Por tal motivo no se estarán realizando más pruebas representativas por esta vigencia, no obstante, teniendo que la toma física cumple con el mismo objetivo del indicador (controlar del inventario), se entiende que estas pruebas representativas se surten en un 100%.</t>
  </si>
  <si>
    <t>Durante el mes de noviembre no se realizaron pruebas representativas en las Subdirecciones Locales y Subdirecciones Técnicas por parte de los referentes de Nivel Central y los Gestores Locales de Inventario, esto debido a lo mencionado en el reporte anterior ya que la entidad se encuentra adelantando la Toma Física del 2023.
De conformidad con la circular 26 de 2023 por medio de la cual se realiza la toma física de la SDIS a partir del 14 de agosto de 2023, todos los servidores de la entidad se encuentran en la verificación de los bienes de inventario. Por tal motivo no se estarán realizando más pruebas representativas por esta vigencia, no obstante, teniendo que la toma física cumple con el mismo objetivo del indicador (controlar del inventario), se entiende que estas pruebas representativas se surten en un 100%.</t>
  </si>
  <si>
    <t>De conformidad con la circular 26 del 14 de agosto de 2023, ya no se realizan pruebas representativas sino toma física de inventario en la entidad, por tal razón durante el mes de diciembre y en el ultimo trimestre no se realizaron pruebas representativas en las Subdirecciones Locales y Subdirecciones Técnicas por parte de los referentes de Nivel Central y los Gestores Locales de Inventario.
No obstante, teniendo que la toma física cumple con el mismo objetivo del indicador (controlar del inventario), ofreciendo un mayor alcance y cobertura, sobre el 100% del inventario de la entidad, se obtiene un avance del 86% y un cumpliendo con el 100% de lo programado.
Link power bi que muestra la gestión realizada en las tomas físicas:
https://app.powerbi.com/view?r=eyJrIjoiMmM4NGI0NGQtMGJmMi00YzEyLTliNmUtYmRlNjhlNDE5NmE5IiwidCI6ImIzZTMwODA4LWU5YTgtNGYyYS05YmMxLWE3NjBhZTkxMGNmNSIsImMiOjR9&amp;pageName=ReportSection&amp;disablecdnExpiration=1692058090</t>
  </si>
  <si>
    <t>9/01/2024 Se recomienda anexar evidencias, que soporte la toma física de inventarios realizadas durante la vigencia.
10/01/2024 No se generan observaciones respecto al análisis reportado para el seguimiento del indicador.</t>
  </si>
  <si>
    <r>
      <t>Durante la vigencia 2023 se llevaron acabo un total de 356 pruebas representativas en las Unidades Operativas de la SDIS, teniendo en cuenta que de conformidad con la circular 26 de 2023 por medio de la cual se realiza la toma física de la SDIS a partir del 14 de agosto de 2023, todos los servidores de la entidad se encuentran en la verificación de los bienes de inventario. Por tal motivo, para el cuarto trimestre no se realizaron más pruebas representativas en esta vigencia, teniendo que la toma física cumple con el mismo objetivo del indicador (controlar el inv</t>
    </r>
    <r>
      <rPr>
        <sz val="9"/>
        <rFont val="Arial"/>
        <family val="2"/>
      </rPr>
      <t xml:space="preserve">entario), brindado un mayor alcance y cobertura sobre e l 100% del inventario de la entidad, así se obtiene un avance del 86% y </t>
    </r>
    <r>
      <rPr>
        <sz val="9"/>
        <color rgb="FF000000"/>
        <rFont val="Arial"/>
        <family val="2"/>
      </rPr>
      <t xml:space="preserve">cumpliendo con el 100% de lo programado. 
Estas actividades se desarrollaron durante el año, con el fin de verificar el estado de los bienes de inventarios de los funcionarios y contratistas de la SDIS, lo cual permite la adecuada gestión y utilización de los elementos que son utilizados para la prestación de los servicios sociales.
</t>
    </r>
  </si>
  <si>
    <t>IVC-005</t>
  </si>
  <si>
    <t>Circular No. 026 del 18/08/2022</t>
  </si>
  <si>
    <t>Visitas realizadas por primera vez de inspección a las instituciones nuevas inscritas.</t>
  </si>
  <si>
    <t>Medir el porcentaje de cumplimiento de las visitas por primera vez  de Inspección a las Instituciones prestadoras de servicios sociales de Educación Inicial desde el enfoque de Atención Integral a la Primera Infancia - AIPI y de Protección y atención integral a personas mayores en el Distrito Capital, inscritas en el Sistema de Información y Registro de Servicios Sociales - SIRSS.</t>
  </si>
  <si>
    <t>Talento humano suficiente para atender todas las visitas de inspección de primera vez.
Disposición de las instituciones para atender la visita por primera vez.</t>
  </si>
  <si>
    <t xml:space="preserve">(Número de instituciones nuevas inscritas en el SIRSS acumuladas al periodo con visita de inspección por primera vez / Número total  acumulado de instituciones nuevas  inscritas en el SIRSS)*100 </t>
  </si>
  <si>
    <t xml:space="preserve">Instrumentos Únicos de Verificación - IUV diligenciados en el período.
Base de datos de inscripción en el Sistema de Información y Registro de Servicios Sociales - SIRSS </t>
  </si>
  <si>
    <t xml:space="preserve">El numerador corresponde al número de instituciones nuevas inscritas en el SIRSS que prestan servicios sociales con visitas por primera vez de inspección, realizadas acumuladas.
El denominador corresponde al total acumulado de instituciones nuevas inscritas en el SIRSS que prestan  servicios sociales.
</t>
  </si>
  <si>
    <t>Reporte en Excel de Instituciones prestadoras de servicios sociales de educación inicial y de protección y atención integral a personas mayores en el Distrito Capital, con fecha  de inscripción en el SIRSS, fecha de verificación de la primera visita de inspección</t>
  </si>
  <si>
    <t>En el mes de enero siete (7) instituciones se inscribieron en el SIRSS para la prestación del servicio social de Educación Inicial. Durante el periodo, el equipo de Inspección y Vigilancia realizó visitas de primera vez.
Se continuará priorizando la realización de las visitas de primera vez conforme se reciban inscripciones, para lograr así el cumplimiento de la meta propuesta para la presente vigencia.</t>
  </si>
  <si>
    <t>09/03/2023 Para los siguientes reportes se recomienda solo hacer mención a las novedades que se presentan en el mes, ya que se evidencia que la única diferencia entre los dos reportes es el nombre del mes y la cantidad de instituciones.
No se generan más observaciones respecto al análisis reportado para el seguimiento del indicador.</t>
  </si>
  <si>
    <t>En el mes de febrero tres (3) instituciones se inscribieron en el SIRSS para la prestación del servicio social de Educación Inicial . Durante el periodo, el equipo de Inspección y Vigilancia realizó visitas de primera vez.
Se continuará priorizando la realización de las visitas de primera vez conforme se reciban inscripciones, para lograr así el cumplimiento de la meta propuesta para la presente vigencia.</t>
  </si>
  <si>
    <t>En el mes de marzo no se inscribieron instituciones en el SIRSS para la prestación del servicio social de Educación Inicial ni de Atención y Protección a las Personas Mayores. Durante el periodo, el equipo de Inspección y Vigilancia realizó visitas de primera vez.
Con corte a marzo se visitaron ocho (8) jardines infantiles privados realizando la visita de primera vez efectiva. Se debe aclarar que se visitaron 9 jardines, uno de ellos no atiendo la visita reprogramándose para el segundo trimestre. 
En este sentido se continuará realizando programación continua de visitas de primera vez a las instituciones que realicen o han realizado el proceso de inscripción al SIRSS, cumpliendo con la primera verificación de condiciones de operación de estas instituciones y el respectivo proceso de inspección y vigilancia y así lograr el cumplimiento de la meta del indicador.</t>
  </si>
  <si>
    <t>09/04/2023 Se recomienda realizar la gestión pertinente para cumplir con la meta formulada. No se generan más observaciones respecto al análisis reportado para el seguimiento del indicador.</t>
  </si>
  <si>
    <t>En el mes de abril no se inscribieron instituciones en el SIRSS para la prestación del servicio social de Educación Inicial . Durante el periodo, el equipo de Inspección y Vigilancia realizó visitas de primera vez pendientes de los meses anteriores.
Se continuará priorizando la realización de las visitas de primera vez conforme se reciban inscripciones, para lograr así el cumplimiento de la meta propuesta para la presente vigencia.</t>
  </si>
  <si>
    <t>En el mes de mayo 3 instituciones se inscribieron en el SIRSS para la prestación del servicio social de Educación Inicial. Durante el periodo, el equipo de Inspección y Vigilancia realizó visitas de primera vez.
Se continuará priorizando la realización de las visitas de primera vez conforme se reciban inscripciones, para lograr así el cumplimiento de la meta propuesta para la presente vigencia</t>
  </si>
  <si>
    <t>En el mes de junio se inscribieron seis (6) instituciones en el SIRSS para la prestación del servicio social de Educación Inicial. teniendo un total de  19 inscritos acumulados durante la vigencia 2023, el equipo de Inspección y Vigilancia realizó visitas de primera vez.
Con corte a junio  se visitaron doce (12) jardines infantiles privados realizando la visita de primera vez efectiva. Se debe aclarar que las visitas a las siete instituciones de educación inicial  pendientes se programarán para el tercer trimestre de 2023. 
En este sentido se continuará realizando programación continua de visitas de primera vez a las instituciones que realicen o han realizado el proceso de inscripción al SIRSS, en el marco de  la primera verificación de condiciones de operación de estas instituciones y el respectivo proceso de inspección y vigilancia y así lograr el cumplimiento de la meta del indicador.</t>
  </si>
  <si>
    <t>10/07/2023 No se generan más observaciones respecto al análisis reportado para el seguimiento del indicador.</t>
  </si>
  <si>
    <t>En el mes de julio se inscribieron  en el SIRSS un total de cuatro (4) instituciones para la prestación del servicio de educación inicial.  Desde el equipo de inspección y vigilancia se han realizado visitas correspondientes a inscripciones de los meses anteriores y se han programado y priorizado las visitas de primera vez de aquellas instituciones que aún están pendientes, con el fin de avanzar en el cumplimiento de la meta. 
Se resalta  que  cuando se realicen nuevas inscripciones en el SIRSS, se programarán las visitas respectivas.</t>
  </si>
  <si>
    <t>08/08/2023 No se generan más observaciones respecto al análisis reportado para el seguimiento del indicador.</t>
  </si>
  <si>
    <t xml:space="preserve">Durante el mes de agosto se inscribieron un total de cinco (5)  instituciones para la prestación del servicio de educación inicial en el SIRSS.  Además desde el equipo de inspección y vigilancia se han programado, realizado y priorizado las visitas  de primera vez a las instituciones inscritas con el fin de avanzar en el cumplimiento de la meta. 
Es importante señalar  que  cuando se realicen nuevas inscripciones en el SIRSS, se programarán las visitas respectivas.
</t>
  </si>
  <si>
    <t>En el tercer trimestre de 2023 se inscribieron 15 instituciones (4 en el mes de julio, 5 en agosto y 6 en septiembre), para un total acumulado de 34 instituciones inscritas (10 en el primer trimestre, 9 en el segundo trimestre y 15 en el tercer trimestre). A la fecha sean realizado 34 visitas (período comprendido entre enero y septiembre 2023) distribuidas de la siguiente manera: 12 durante el periodo de enero a junio y 22 en el tercer trimestre (15 corresponden a las inscritas en el tercer trimestre y 7 a instituciones pendiente por visitar del trimestre anterior) . Así las cosas, el acumulado para lo que ha transcurrido de la vigencia hasta el mes de septiembre da un total de 34 instituciones inscritas y 34 instituciones con visita de primera vez.
En este sentido se continuará realizando programación continua de visitas de primera vez a las nuevas instituciones que realicen el proceso de inscripción al SIRSS, en el marco de la primera verificación de condiciones de operación de estas instituciones y el respectivo proceso de inspección y vigilancia y así lograr el cumplimiento de la meta del indicador.</t>
  </si>
  <si>
    <t>04/10/2023 Se recomienda verificar y aclarar en el análisis la cantidad de visitas realizadas en el tercer trimestre, ya que a junio se habían visitado 12 y en el tercer trimestre 15, lo cual da un total de 27 y no 34.
11/10/2023 No se generan más observaciones respecto al análisis reportado para el seguimiento del indicador.</t>
  </si>
  <si>
    <t>Durante el mes de octubre de 2023, se inscribieron en el SIRSS un total de siete (7) instituciones para la prestación del servicio de educación inicial. Desde el equipo de inspección y vigilancia se ha realizado la programación  y ejecución  de las visitas de primera vez con el fin de avanzar en el cumplimiento de la meta. 
Se continuara programando las visitas una vez se realicen   nuevas inscripciones en el SIRSS.</t>
  </si>
  <si>
    <t>08/11/2023 No se generan más observaciones respecto al análisis reportado para el seguimiento del indicador.</t>
  </si>
  <si>
    <t>En el mes de noviembre de 2023, se realizó la inscripción en el SIRSS de un total de trece (13) instituciones para la prestación del servicio de educación inicial. A partir de ello, desde el equipo de inspección y vigilancia se ha venido realizando la programación y ejecución de visitas de primera vez para el cumplimiento de la meta. 
Se continuará programando las visitas a medida que se hagan nuevas inscripciones en el SIRSS.</t>
  </si>
  <si>
    <t>05/12/2023 No se generan más observaciones respecto al análisis reportado para el seguimiento del indicador.</t>
  </si>
  <si>
    <t>En el mes de diciembre no se inscribieron instituciones en el SIRSS para la prestación del servicio social de Educación Inicial. No obstante, para el cuarto trimestre se inscribieron un total de 20 instituciones, las cuales fueron visitadas en este trimestre. 
Como evidencia se encuentra el reporte en Excel de Instituciones prestadoras de servicios sociales, con fecha  de inscripción en el SIRSS y fecha de verificación de la primera visita de inspección.</t>
  </si>
  <si>
    <t>05/01/2024 Por favor anexar el análisis anual en el respectivo campo.
10/01/2023 No se generan más observaciones respecto al análisis reportado para el seguimiento del indicador.</t>
  </si>
  <si>
    <t>En el transcurso del año 2023, se realizó la inscripción en el SIRSS y la visita de primera vez a un total de 54 instituciones que prestan el servicio de educación inicial, con lo que se logró el cumplimiento del 100% de la meta programada para la vigencia.
La medición de este indicador permite realizar el control de la programación y ejecución de las primeras visitas que se deben efectuar a las instituciones que se inscriben en el Sistema de Información y Registro de Servicios Sociales (SIRSS).</t>
  </si>
  <si>
    <t>IVC-007</t>
  </si>
  <si>
    <t>Visitas de Inspección y Vigilancia realizadas a las instituciones no inscritas, inscritas y activas en el Sistema de Información y Registro de Servicios Sociales (SIRSS).</t>
  </si>
  <si>
    <t>Establecer el porcentaje de visitas efectivas de inspección y vigilancia realizadas a las instituciones no inscritas, inscritas y activas en el Sistema de Información y Registro de Servicios Sociales (SIRSS), en el marco de la verificación de estándares técnicos de calidad u otros lineamientos.</t>
  </si>
  <si>
    <t>Talento humano suficiente para llevar a cabo las visitas de inspección y vigilancia a las instituciones no inscritas, e inscritas y activas.
Disposición de las instituciones para atender las visitas de inspección y vigilancia de verificación de estándares técnicos de calidad u otros lineamientos</t>
  </si>
  <si>
    <t>(Número total de visitas efectivas de inspección y vigilancia realizadas acumuladas / Número total de visitas de inspección y vigilancia programadas acumuladas en el periodo)*100</t>
  </si>
  <si>
    <t>Base de datos de Instituciones no inscritas.
Base de datos de instituciones inscritas y activas en SIRSS.
Base de datos con la información de las visitas de inspección y vigilancia  programadas y las visitas efectivas realizadas a las instituciones.</t>
  </si>
  <si>
    <t>El numerador corresponde al número visitas de inspección y vigilancia  realizadas acumuladas en el marco de la verificación de estándares técnicos de calidad u otros lineamientos a las instituciones no inscritas, inscritas y activas en el SIRSS.
El denominador corresponde al número total visitas de inspección y vigilancia programadas acumuladas en el periodo del reporte.</t>
  </si>
  <si>
    <t xml:space="preserve">
Base de datos de las visitas de inspección y vigilancia programadas con la fecha de visita y resultado obtenido.</t>
  </si>
  <si>
    <t>Durante el mes de enero se programaron visitas de inspección y de vigilancia a  hogares de persona mayor y jardines infantiles, a los cuales se les realizó la verificación de estándares técnicos de calidad.
Con el fin de avanzar en el cumplimiento de la meta establecida se continúa realizando seguimiento a la programación y ejecución de las visitas de verificación de estándares técnicos de calidad y seguimiento a su cumplimiento.</t>
  </si>
  <si>
    <t>09/03/2023 Para los siguientes reportes se recomienda solo hacer mención a las novedades que se presentan en el mes, ya que se evidencia que la única diferencia entre los dos reportes es el nombre del mes.
No se generan más observaciones respecto al análisis reportado para el seguimiento del indicador.</t>
  </si>
  <si>
    <t>Durante el mes de febrero se programaron visitas de inspección y de vigilancia a  hogares de persona mayor y jardines infantiles, a los cuales se les realizó la verificación de estándares técnicos de calidad.
Con el fin de avanzar en el cumplimiento de la meta establecida se continúa realizando seguimiento a la programación y ejecución de las visitas de verificación de estándares técnicos de calidad y seguimiento a su cumplimiento.</t>
  </si>
  <si>
    <t>A marzo de la presente vigencia, se programaron 262 visitas de verificación de estándares de calidad a  222 instituciones, de las cuales 177 visitas fueron efectivas aplicando el Instrumento Único de Verificación - IUV de estándares, correspondientes a 147 visitas de inspección y 30 a vigilancias presenciales y virtuales.
En ese sentido se realizaron: 
- 56 visitas de inspección a  Instituciones de Protección y Atención a las Personas Mayores.
- 121 visitas de inspección y vigilancia a instituciones que prestan los servicios de Educación Inicial - AIPI de carácter público y privado, de las cuales 91 fueron de inspección y 30 a vigilancias presenciales y virtuales.
Las instituciones restantes tuvieron imposibilidad de visita, considerando que por diversos factores manifestados en los Hogares Gerontológicos (HG) o Jardines Infantiles (JI) no atendieron la visita. De igual forma, se continuará programando las diferentes instituciones para lograr realizar efectivamente las visitas, con el fin de avanzar en el cumplimiento de la meta establecida y se continuará realizando seguimiento a la programación y ejecución de las visitas de verificación de estándares técnicos de calidad y seguimiento a su cumplimiento.</t>
  </si>
  <si>
    <t>Durante el mes de abril se programaron visitas de inspección y de vigilancia a  hogares de persona mayor y jardines infantiles, a los cuales se les realizó la verificación de estándares técnicos de calidad.
Con el fin de avanzar en el cumplimiento de la meta establecida se continúa realizando seguimiento a la programación y ejecución de las visitas de verificación de estándares técnicos de calidad y seguimiento a su cumplimiento.</t>
  </si>
  <si>
    <t>Durante el mes de mayo se programaron visitas de inspección y de vigilancia a  hogares de persona mayor y jardines infantiles, a los cuales se les realizó la verificación de estándares técnicos de calidad.
Con el fin de avanzar en el cumplimiento de la meta establecida se continúa realizando seguimiento a la programación y ejecución de las visitas de verificación de estándares técnicos de calidad y seguimiento a su cumplimiento.</t>
  </si>
  <si>
    <t xml:space="preserve">A junio de la presente vigencia, se programaron 905 visitas de verificación de estándares de calidad a  628 instituciones (Instituciones de Protección y Atención a las Personas Mayores y a Instituciones que prestan Servicios de Educación Inicial – AIPI de carácter público y privado), de las cuales  808 visitas fueron efectivas aplicando el Instrumento Único de Verificación - IUV de estándares (para un total de 399) y/o el diligenciamiento del acta (para un total de 409),  correspondientes a 702 visitas de inspección y  106 a vigilancias presenciales y virtuales.
Es importante resaltar que acorde a la programación no se realizaron un total de 97 visitas pues el equipo no se desplazó a la institución, por lo que se reprogramarán.  De igual forma, se continuará programando las diferentes instituciones para lograr  efectivamente en las visitas, con el fin de avanzar en el cumplimiento de la meta establecida. Adicionalmente, se continuará realizando seguimiento a la programación y ejecución de las visitas de verificación de estándares técnicos de calidad.
</t>
  </si>
  <si>
    <t>Durante el mes de julio se programaron  y ejecutaron visitas de inspección y de vigilancia a jardines infantiles y hogares de persona mayor para la verificación de los estándares técnicos de calidad. 
Se esta haciendo un seguimiento continuo a la programación y ejecución de las visitas con el fin de avanzar  en el cumplimiento de la meta.</t>
  </si>
  <si>
    <t>Durante el mes de agosto se continuó con la programación y ejecución de visitas a jardines infantiles y hogares de persona mayor para la verificación de los estándares técnicos de calidad. Además también se está realizando seguimiento constante  programación y ejecución de las visitas con el fin de avanzar  en el cumplimiento de la meta.</t>
  </si>
  <si>
    <t>Hasta el mes de septiembre del 2023 se han programado 1245 visitas distribuidas de la siguiente manera: 1054 visitas de inspección, 185 visitas de vigilancia y 6 visitas de verificación, esto en el marco de la verificación de estándares de calidad a  935 instituciones (Instituciones de Protección y Atención a las Personas Mayores, Instituciones que prestan Servicios de Educación Inicial – AIPI de carácter público y privado, Casas de la Sabiduría, Casas LGBT y servicios de Atención Sociosanitaria para población habitante de calle y con alto riesgo de estarlo), de las cuales 1245 visitas fueron efectivas, 647 aplicando el Instrumento Único de Verificación - IUV de estándares y 598 diligenciamiento de  actas (563 actas de inspección y vigilancia, 10 actas de cierre  y 25 actas de imposibilidad). Es importante aclarar que se contempla un cumplimiento del 100% incluyendo las actas de imposibilidad puesto que estas surgen cuando los profesionales del equipo de inspección y vigilancia se desplazan a alguna institución para realizar una visita y se levanta esta actuación administrativa, la cuál es usada como una herramienta para tener soporte al momento de dar respuesta a diferentes requerimientos y/o análisis estadísticos.</t>
  </si>
  <si>
    <t>04/10/2023 Se recomienda verificar y aclarar en el análisis, ya que 647 IUV y 509 actas (según la evidencia son 573 por acta) lo cual da un total de 1,156 y no 1,245. Adicionalmente, en la evidencia se identifican 25 con la categoría IMPOSIBILIDAD, lo cual no arroja un cumplimiento del 100%, verificar.
11/10/2023 No se generan más observaciones respecto al análisis reportado para el seguimiento del indicador.</t>
  </si>
  <si>
    <t>Para el mes de octubre se continuó realizando la programación y ejecución de visitas a jardines infantiles y hogares de persona mayor  para la verificación de los estándares técnicos de calidad. Además también se está realizando seguimiento constante a la  programación y ejecución de las visitas con el fin de avanzar  en el cumplimiento de la meta.</t>
  </si>
  <si>
    <t xml:space="preserve">En el mes de noviembre de 2023, se realizó programación y ejecución de visitas a jardines infantiles, hogares de persona mayor y centros crecer para la verificación de los estándares técnicos de calidad, adicionalmente,  visitas de verificación del cumplimiento en el marco de las condiciones establecidas en el Acuerdo Distrital No. 196 de 2005. 
Se está realizando un seguimiento continuo de la programación y ejecución de las visitas para avanzar en el cumplimiento de la meta.
</t>
  </si>
  <si>
    <t>En el mes de diciembre se realizaron un total de 14 visitas programadas, 9 visitas de inspección y 5 de vigilancia a las Instituciones que prestan Servicios de Educación Inicial – AIPI, Instituciones de Protección y Atención a las Personas Mayores.  Para el cuarto trimestre se llevaron a cabo 287 programadas, 218 inspecciones, 37 vigilancia y 32 de verificación a instituciones que prestan Servicios de Educación Inicial – AIPI, Instituciones de Protección y Atención a las Personas Mayores, Centros Crecer y visitas de Acuerdo 196 de 2005.
Como evidencia se encuentra el reporte en Excel de las visitas a instituciones prestadoras de servicios sociales.</t>
  </si>
  <si>
    <t>05/01/2024 Por favor anexar el análisis mensual, trimestral y anual en el respectivo campo.
10/01/2023 No se generan más observaciones respecto al análisis reportado para el seguimiento del indicador.</t>
  </si>
  <si>
    <t>En el transcurso del año 2023 se programaron y ejecutaron un total de 1.532 visitas  en el marco de la verificación de estándares de calidad a Instituciones de Protección y Atención a las Personas Mayores, Instituciones que prestan Servicios de Educación Inicial – AIPI de carácter público y privado, Casas de la Sabiduría, Casas LGBT, servicios de Atención Sociosanitaria para población habitante de calle y con alto riesgo de estarlo, Centros Crecer y visitas de verificación del cumplimiento en el marco de las condiciones establecidas en el Acuerdo Distrital No. 196 de 2005.
Es importante destacar que, de las 1.532 visitas programadas, todas fueron efectivas, debido a que en 775 se aplicó el Instrumento Único de Verificación - IUV y 757 implicaron diligenciamiento de actas (589 actas de inspección y vigilancia, 83 actas de cierre y 85 actas de imposibilidad).  Adicionalmente, se alcanzó el cumplimiento del 100% de la meta para la vigencia, incluyendo las 85 actas de imposibilidad, lo anterior dado a que el equipo de visitas, se desplazó a la institución para realizar una visita y se generó algún tipo de actuación administrativa. Estas actuaciones administrativas se convierten en herramientas de respaldo, proporcionando apoyo para responder requerimientos y llevar a cabo análisis estadísticos en el proceso.
Este indicador permite monitorear el cumplimiento de la ejecución de las visitas de inspección y vigilancia a las instituciones programadas, para la verificación de estándares técnicos de calidad.</t>
  </si>
  <si>
    <t>PE-001</t>
  </si>
  <si>
    <t>Circular N° 026 del 18/08/2022</t>
  </si>
  <si>
    <t>Gestión en la verificación de los precios de referencia</t>
  </si>
  <si>
    <t>Verificar el cumplimiento de los requisitos mínimos para establecer los precios de referencia, de acuerdo con lo establecido en el procedimiento Precios unitarios de referencia (PCD-PE-014)</t>
  </si>
  <si>
    <t>Brindar respuesta a las solicitudes de precios de referencia entre tres (3) y ocho (8) días hábiles, una vez radicada la solicitud.</t>
  </si>
  <si>
    <t>(Número de solicitudes de tramitadas oportunamente en el mes / Número de solicitudes radicadas por las dependencias en el mes ) *100</t>
  </si>
  <si>
    <t>Matriz de seguimiento al tramite de solicitudes de precios de referencia</t>
  </si>
  <si>
    <t>Registrar en la matriz de seguimiento, las solicitudes de precios de referencia e indicar el memorando y la fecha en que se dio respuesta.
Numerador: hace referencia a la cantidad de solicitudes que tramitaron oportunamente en el mes del reporte.
Denominador: corresponde a la cantidad de solicitudes radicadas en el mes (el mes se contará desde el día 23 del mes anterior del reporte hasta el día 22 de mes de reporte).
Nota: el resultado del indicar al final de la vigencia será acumulado.</t>
  </si>
  <si>
    <t>Los resultados obtenidos obedecen a que se brindó respuestas a las siete (7) solicitudes allegadas al corte comprendidas entre el 24 de diciembre de 2022 al 23 de enero de 2023, detallado de la siguiente manera:
*SUBDIRECCIÓN ADMINISTRATIVA Y FINANCIERA /  COMISION ASEO Y CAFETERIA
*SUBDIRECCIÓN DE ABASTECIMIENTO  /  CARNES 2023
*SUBDIRECCIÓN DE ABASTECIMIENTO  / PANADERIA 2023
*SUBDIRECCIÓN DE ABASTECIMIENTO  / HUEVOS FRUTAS Y VERDURAS 2023
*SUBDIRECCIÓN DE ABASTECIMIENTO /  VIVERES Y ABARRORES
*SUBDIRECCIÓN DE ABASTECIMIENTO /  LACTEOS
*SUBDIRECCIÓN DE ABASTECIMIENTO /  MUESTRAS MICROBIOLOGICAS
En las revisiones realizadas a los procesos radicaos se evidencia que:
* El proceso aporta la cantidad de cotizaciones mínimas requeridas con respecto del cumplimiento de requisitos mínimos.
* Cumple con los documentos técnicos requeridos para soportar las revisiones preliminares de los procesos.
* La solicitud formal, de precios unitarios de referencia ,cumplen con la información mínima requerida para tal solicitud.
Es importante mencionar que se realizan múltiples reuniones con los equipos técnicos antes de radicar de manera formal la solicitud, esta acciones evitan de manera directa reprocesos administrativos; adicional evitamos posibles hallazgos de entes de control por no cumplir con lo establecido en el procedimiento e instructivo del proceso de precios unitarios de referencia
Dentro de los errores mas comunes u observaciones realizadas a los procesos en la revisiones preliminares se encuentran:
* Errores de digitación en el archivo de validación de precios unitarios de referencia
* Requisitos mínimos requeridos en las cotizaciones
* Requerimientos técnicos del proceso (documentos técnicos) vs lo reflejados en la solicitud de información del estudio de mercado.
Lo que da un porcentaje de avance del 100% para el indicador.</t>
  </si>
  <si>
    <t>07/03/2023 Para los siguientes reportes se recomienda solo hacer mención a las novedades que se presentan el mes, ya que se evidencia que en cada reporte se modifican cifras, fechas y detalle de las solicitudes atendidas.
No se generan observaciones respecto al análisis reportado para el seguimiento del indicador.</t>
  </si>
  <si>
    <t>Los resultados obtenidos obedecen a que se brindó respuestas a las tres (3) solicitudes allegadas al corte comprendidas entre el 24 de enero al 24 de febrero de 2023, detallado de la siguiente manera:
*SUBDIRECCIÓN ADMINISTRATIVA Y FINANCIERA /  SERVICIO INTEGRA DE FOTOCOPIADO BLANCO Y NEGRO Y SERVICIOS AFINES (ESCÁNER)
*SUBDIRECCIÓN DE ABASTECIMIENTO /  RANGOS DE COMISION
*SUBDIRECCIÓN PARA LA VEJEZ  / COMUNIDAD DE CUIDADO - 7770
En las revisiones realizadas a los procesos radicaos se evidencia que:
* El proceso aporta la cantidad de cotizaciones mínimas requeridas con respecto del cumplimiento de requisitos mínimos.
* Cumple con los documentos técnicos requeridos para soportar las revisiones preliminares de los procesos.
* La solicitud formal, de precios unitarios de referencia ,cumplen con la información mínima requerida para tal solicitud.
Es importante mencionar que se realizan múltiples reuniones con los equipos técnicos antes de radicar de manera formal la solicitud, esta acciones evitan de manera directa reprocesos administrativos; adicional evitamos posibles hallazgos de entes de control por no cumplir con lo establecido en el procedimiento e instructivo del proceso de precios unitarios de referencia
Dentro de los errores mas comunes u observaciones realizadas a los procesos en la revisiones preliminares se encuentran:
* Errores de digitación en el archivo de validación de precios unitarios de referencia
* Requisitos mínimos requeridos en las cotizaciones
* Requerimientos técnicos del proceso (documentos técnicos) vs lo reflejados en la solicitud de información del estudio de mercado.
Lo que da un porcentaje de avance del 100% para el indicador.</t>
  </si>
  <si>
    <t xml:space="preserve">07/03/2023 Para los siguientes reportes se recomienda solo hacer mención a las novedades que se presentan el mes, ya que se evidencia que en cada reporte se modifican cifras, fechas y detalle de las solicitudes atendidas.
No se generan observaciones respecto al análisis reportado para el seguimiento del indicador.
</t>
  </si>
  <si>
    <t>Los resultados obtenidos obedecen a que se brindó respuestas a las dos (2) solicitudes allegadas al corte comprendidas entre el 25 de febrero al 22 de marzo de 2023, detallado de la siguiente manera:  
* EXTINTORES 2023
* CENTRO INTEGRARTE – ATENCIÓN EXTERNO
En las revisiones realizadas a los procesos radicados se evidencia los siguientes errores:
* EXTINTORES 2023: Errores de digitación en el archivo de validación de precios unitarios de referencia Y Requisitos mínimos requeridos en las cotizaciones
* CENTRO INTEGRARTE – ATENCIÓN EXTERNO: Requisitos mínimos requeridos en las cotizaciones Y Requerimientos técnicos del proceso (documentos técnicos) vs lo reflejados en la solicitud de información del estudio de mercado.
En las revisiones realizadas a los procesos radicados se evidencia que:
* El proceso aporta la cantidad de cotizaciones mínimas requeridas con respecto del cumplimiento de requisitos mínimos.
* Cumple con los documentos técnicos requeridos para soportar las revisiones preliminares de los procesos.
* La solicitud formal, de precios unitarios de referencia, cumplen con la información mínima requerida para tal solicitud.
Es importante mencionar que se realizan múltiples reuniones con los equipos técnicos antes de radicar de manera formal la solicitud, esta acciones evitan de manera directa reprocesos administrativos; adicional evitamos posibles hallazgos de entes de control por no cumplir con lo establecido en el procedimiento e instructivo del proceso de precios unitarios de referencia
Lo que da un porcentaje de avance del 100% para el indicador.</t>
  </si>
  <si>
    <t>10/04/2023 Se recalca la recomendación respecto al análisis reportado, ya que se evidencia las mismas novedades en los 3 meses reportados, solo se cambia, fecha y cantidad. Así mismo, se sugiere adicionar en la segunda hoja de la evidencia, el mes en que se atiende cada solicitud, ya que no es claro cuantos y cuales fueron los casos atendidos en cada mes.
11/04/2023 No se generan observaciones respecto al análisis reportado para el seguimiento del indicador.</t>
  </si>
  <si>
    <t>Los resultados obtenidos obedecen a que se brindó respuestas a las cinco  (5) solicitudes allegadas al corte comprendidas entre el 23 de marzo al 27 de abril de 2023, de acuerdo al indicador, se obtiene un 100% de cumplimiento. Las solicitudes atendidas, se detallan de la siguiente manera:
*RESPEL 2023
*GASTOS ADMON TAXIS
*LISTADO DE PRECIOS ASEO PERSONAL                                                              
*OPERADOR LOGISTICO 2023
*LISTADO PRECIOS BASCULA DIGITAL (CUIDADO EN CASA)
En las revisiones realizadas a los procesos radicados se evidencia los siguientes errores:       
* RESPEL 2023: falta de información inicial en la validación de requisitos mínimos  y  se presentaron errores  en la digitación y formulación del archivo  anexo de precios.
* GASTOS ADMON TAXIS: faltó información en las cotizaciones suministradas como soporte del proceso.
* ASEO PERSONAL: se evidencia errores en los requerimientos mínimos de las cotizaciones suministradas como soporte del proceso. En general el proceso no presentó requerimientos adicionales.                                                    
* OPERADOR LOGÍSTICO: con la información suministrada, se ajustan los datos para lograr obtener un mínimo de elementos dentro del rango de la dispersión  menor al 20%, se encuentran algunas diferencias en la información de las cotizaciones suministradas y errores en la digitación de información.                                                                      
* BASCULA DIGITAL (CUIDADO EN CASA): para este proceso se suministra toda la información requerida y cumple en su totalidad  con los soportes para la aprobación de pecios unitarios de referencia.
Es importante mencionar que se realizan múltiples reuniones con los equipos técnicos antes de radicar de manera formal la solicitud, esta acciones evitan de manera directa reprocesos administrativos; adicional evitamos posibles hallazgos de entes de control por no cumplir con lo establecido en el procedimiento e instructivo del proceso de precios unitarios de referencia, lo que da un porcentaje de avance del 100% para el indicador.</t>
  </si>
  <si>
    <t>08/05/2023 No se generan observaciones respecto al análisis reportado para el seguimiento del indicador.</t>
  </si>
  <si>
    <t>Los resultados obtenidos obedecen a que se brindó respuesta a las tres (3) solicitudes allegadas al corte comprendidas entre el 28 de abril al 27 de mayo de 2023, de acuerdo al indicador, se obtiene un 100% de cumplimiento. 
Las solicitudes atendidas, se detallan de la siguiente manera:
* MANTENIMIENTO DE PLANTAS ELÉCTRICAS 2023
* PAPELERÍA E INSUMOS DE ARCHIVO                                                                                               * MOVIMIENTO VERTICAL
En las revisiones  adelantadas para los procesos radicados durante el periodo del reporte y de acuerdo a lo dispuesto en el Procedimiento  de precios unitarios de referencia  PCD-PE-014., se evidenciaron las siguientes observaciones: 
Se solicitaron ajustes en la información suministrada para la viabilidad  de los requisitos mínimos de las cotizaciones,  se requirió información adicional en el alcance suministrado para algunos servicios solicitados y se presentaron inconsistencias y la solicitud de ajustes en el anexo de validación de precios.                                                                                                                                         
Es importante mencionar que se maneja una comunicación permanente con el área técnica a través de reuniones  previas a la radicación por parte del área técnica. Estas acciones reducen los reprocesos administrativos y permiten dar cumplimiento a lo establecido en el procedimiento e instructivo del proceso de precios unitarios de referencia. 
Por lo anterior se da un cumplimiento de avance del 100% para el indicador.</t>
  </si>
  <si>
    <t>Los resultados obtenidos obedecen a que se brindó respuesta a las cinco  (5) solicitudes allegadas al corte comprendidas entre el 28 de mayo al 26 de junio  de 2023, de acuerdo al indicador, se obtiene un 100% de cumplimiento. 
Las solicitudes atendidas, se detallan de la siguiente manera:
*LAVADO Y FUMIGACIÓN DE TANQUES 2023
* CERTIFICADOS DE ASCENSORES 2023
*MANTENIMIENTO DE LAVADORAS DOMÉSTICAS
*MOBILIARIO, MENAJE Y EQUIPOS INDUSTRIALES
*MANTENIMIENTO EQUIPOS DE GIMNASIA 2023
En las revisiones  adelantadas para los procesos radicados durante el periodo del reporte y de acuerdo a lo dispuesto en el Procedimiento  de precios unitarios de referencia  PCD-PE-014., se evidenciaron las siguientes observaciones: 
*Ajustes en la descripción de  la información de las características técnicas de los bienes y servicios requeridos.
*Alcance en la información suministrada para la viabilidad  de los requisitos mínimos de las cotizaciones
*Solicitud de validación y ajustes en la información suministrada en el anexo de validación de precios.                                                                                                                                         
Es importante mencionar que se maneja una comunicación permanente con el área técnica a través de reuniones  previas a la radicación por parte del área técnica. Estas acciones reducen los reprocesos administrativos y permiten dar cumplimiento a lo establecido en el procedimiento e instructivo del proceso de precios unitarios de referencia. 
Por lo anterior se da un cumplimiento de avance del 100% para el indicador.</t>
  </si>
  <si>
    <t>Los resultados obtenidos obedecen a que se brindó respuesta a las cuatro  (4) solicitudes allegadas al corte comprendidas entre el 27 de junio al 22 de julio  de 2023, de acuerdo al indicador, se obtiene un 100% de cumplimiento. 
Las solicitudes atendidas, se detallan de la siguiente manera:
* MANTENIMIENTO PURIFICADORES
* LAVADORAS INDUSTRIALES
* SERVICIO COMUNIDAD DE CUIDADO 2023
* BMC SII  (GRUPO 1 INFRAESTRUCTURA - GRUPO 2 AIRES DE PRECISION - GRUPO 3 PLAT SEGURIDAD FORTINET).
En las revisiones  adelantadas para los procesos radicados durante el periodo del reporte y de acuerdo a lo dispuesto en el Procedimiento  de precios unitarios de referencia  PCD-PE-014., se evidenciaron las siguientes observaciones: 
* Suministro de los documentos soportes de revisión, para la validación del estudio de mercado y el alcance de los ajustes generados.
*Ajustes en la descripción de  la información de las características técnicas de los bienes y servicios requeridos.
* Solicitud de información para dar cumplimiento a los requisitos mínimos de las cotizaciones allegadas.
*Solicitud de validación y ajustes en la información suministrada en el anexo de validación de precios.                                                                                                                                         
Es importante mencionar que se maneja una comunicación permanente con el área técnica a través de reuniones  previas a la radicación por parte del área técnica. Estas acciones reducen los reprocesos administrativos y permiten dar cumplimiento a lo establecido en el procedimiento e instructivo del proceso de precios unitarios de referencia. 
Por lo anterior se da un cumplimiento de avance del 100% para el indicador.</t>
  </si>
  <si>
    <t>08/08/2023 No se generan observaciones respecto al análisis reportado para el seguimiento del indicador.</t>
  </si>
  <si>
    <t>Los resultados obtenidos obedecen a que se brindó respuesta a las tres (3) solicitudes allegadas al corte comprendidas entre el 23 de junio al 23 de agosto  de 2023, de acuerdo al indicador, se obtiene un 100% de cumplimiento. 
Las solicitudes atendidas, se detallan de la siguiente manera:
*ADQUISICIÓN DE ELEMENTOS DECONFORT Y/O ERGONÓMICOS
* FUNERARIOS
* ADQUISICIÓN DE ELEMENTOS DE CUIDADO, PROTECCIÓN PERSONAL Y ATENCIÓN DE EMERGENCIAS
En las revisiones  adelantadas para los procesos radicados durante el periodo del reporte y de acuerdo a lo dispuesto en el Procedimiento  de precios unitarios de referencia (PCD-PE-014), se evidenciaron las siguientes observaciones: 
*Solicitud de documentos soporte de revisión para la aprobación de precios unitarios de referencia.
*Solicitud de información adicional y ajustes en los documentos soportes de estudio de mercado, para  cada una de las áreas.                                                                                                  
Es importante mencionar que se maneja una comunicación permanente con el área técnica a través de reuniones  previas a la radicación por parte del área técnica. Estas acciones reducen los reprocesos administrativos y permiten dar cumplimiento a lo establecido en el procedimiento e instructivo del proceso de precios unitarios de referencia. 
Por lo anterior se da un cumplimiento de avance del 100% para el indicador.</t>
  </si>
  <si>
    <t>05/09/2023 No se generan observaciones respecto al análisis reportado para el seguimiento del indicador.</t>
  </si>
  <si>
    <t>Los resultados obtenidos obedecen a que se brindó respuesta a las cuatro (4) solicitudes allegadas al corte comprendidas entre el 24 de agosto  al  29 de septiembre de 2023, de acuerdo al indicador, se obtiene un 100% de cumplimiento. 
Las solicitudes atendidas, se detallan de la siguiente manera:
* AEROSOLES
* PROCESO BOLSA DE REPUESTO SII
* CALZADO Y VESTUARO
*TRASLADO DE CALDERAS
En las revisiones  adelantadas para los procesos radicados durante el periodo del reporte y de acuerdo a lo dispuesto en el Procedimiento  de precios unitarios de referencia (PCD-PE-014), se evidenciaron las siguientes observaciones: 
*Solicitud de actualización de cotizaciones con el fin de dar cumplimiento a los requisitos mínimos definidos para la aprobación de precios. 
* Requerimiento de las fuentes de información aplicadas en el estudio de mercado, de los procesos allegados.
Es importante mencionar que se maneja una comunicación permanente con el área técnica a través de reuniones  previas a la radicación por parte del área técnica. Estas acciones reducen los reprocesos administrativos y permiten dar cumplimiento a lo establecido en el procedimiento e instructivo del proceso de precios unitarios de referencia. 
Por lo anterior se da un cumplimiento de avance del 100% para el indicador.</t>
  </si>
  <si>
    <t>05/10/2023 No se generan observaciones respecto al análisis reportado para el seguimiento del indicador.</t>
  </si>
  <si>
    <t>Los resultados obtenidos obedecen a que se brindó respuesta a las nueve (9) solicitudes allegadas al corte comprendidas entre el 30 de septiembre al  25 de octubre de 2023, de acuerdo al indicador, se obtiene un 100% de cumplimiento. Las solicitudes atendidas, se detallan de la siguiente manera:
*UNIFORMES
*LICENCIA - ADOBE CREATIVE CLOUD
*LOTE 1 - MOBILIARIO
*LOTE 2 - MENAJE
*LOTE 3 - INDUSTRIALES
*LOTE 4 - DEPORTIVOS
*LOTE 5 BIOMEDICOS
*LOTE 6 - LENCERIA
*FUNERARIOS -  INHUMACIÓN EN LOTE
En las revisiones  adelantadas para los procesos radicados durante el periodo del reporte y de acuerdo a lo dispuesto en el Procedimiento  de precios unitarios de referencia (PCD-PE-014), se evidenciaron las siguientes observaciones: 
*Solicitud de validación y ajustes de las cotizaciones allegadas, en lo relacionado a las características técnicas de los bienes y servicios requeridos.
*Requerimientos de verificación y ajustes en la información suministrada en el anexo de validación de precios.
Es importante mencionar que se maneja una comunicación permanente con el área técnica a través de reuniones  previas a la radicación por parte del área técnica. Estas acciones reducen los reprocesos administrativos y permiten dar cumplimiento a lo establecido en el procedimiento e instructivo del proceso de precios unitarios de referencia. 
Por lo anterior se da un cumplimiento de avance del 100% para el indicador.</t>
  </si>
  <si>
    <t>05/011/2023 No se generan observaciones respecto al análisis reportado para el seguimiento del indicador.</t>
  </si>
  <si>
    <t>Los resultados obtenidos obedecen a que se brindó respuesta a una (1) solicitud allegada al corte comprendido entre el 26 de octubre al  01 de noviembre de 2023, de acuerdo al indicador, se obtiene un 100% de cumplimiento. 
Las solicitud atendida, se detalla de la siguiente manera:
*LOTE 5 BIOMEDICOS - TALLÍMETRO
En las revisiones  adelantadas para el proceso radicado, no se presentaron observaciones  de acuerdo a lo dispuesto en el Procedimiento  de precios unitarios de referencia (PCD-PE-014).
Es importante mencionar que se maneja una comunicación permanente con el área técnica a través de reuniones  previas a la radicación por parte del área técnica. Estas acciones reducen los reprocesos administrativos y permiten dar cumplimiento a lo establecido en el procedimiento e instructivo del proceso de precios unitarios de referencia. 
Por lo anterior se da un cumplimiento de avance del 100% para el indicador.</t>
  </si>
  <si>
    <t>06/12/2023 No se generan observaciones respecto al análisis reportado para el seguimiento del indicador.</t>
  </si>
  <si>
    <t>Los resultados obtenidos obedecen a que se brindó respuesta a una (1) solicitud allegada al corte comprendido entre el 26 de noviembre al  17 de diciembre de 2023, de acuerdo al indicador, se obtiene un 100% de cumplimiento. 
Las solicitudes atendidas, se detallan de la siguiente manera:
*MANTENIMIENTO DE PLANTAS ELÉCTRICAS
En las revisiones  adelantadas para los procesos radicados durante el periodo del reporte y de acuerdo a lo dispuesto en el Procedimiento  de precios unitarios de referencia (PCD-PE-014), se evidenciaron las siguientes observaciones: 
*Solicitud de ajuste en los documentos soporte de estudio de mercado.
*Solicitud de verificación y ajustes de las cotizaciones allegadas, en lo relacionado al cumplimiento de los requerimientos mínimos.
*Requerimientos de revisión y ajustes de valores, formulación y en la unificación de la información suministrada en el anexo de validación de precios.
Es importante mencionar que se maneja una comunicación permanente con el área técnica a través de reuniones  previas a la radicación por parte del área técnica. Estas acciones reducen los reprocesos administrativos y permiten dar cumplimiento a lo establecido en el procedimiento e instructivo del proceso de precios unitarios de referencia. 
Por lo anterior se da un cumplimiento de avance del 100% para el indicador.</t>
  </si>
  <si>
    <t>05/01/2024 No se generan observaciones respecto al análisis y evidencias reportadas para el seguimiento del indicador.</t>
  </si>
  <si>
    <t xml:space="preserve">Desde el proceso se dio trámite y se brindó respuesta oportuna a las 47 solicitudes allegadas en el periodo comprendido entre el 1 de enero de 2023 al 31 de diciembre de 2023, con el fin de verificar el cumplimiento de los requisitos mínimos para establecer los precios unitarios de referencia y así dar cumplimiento a lo establecido en el procedimiento Precios unitarios de referencia (PCD-PE-014), obteniendo como resultado un cumplimiento del 100% del indicador para todos los meses.
Es importante mencionar que para  obtener un resultado positivo, se manejó una comunicación permanente con el área técnica solicitante, se brindó apoyo a través de reuniones virtuales y presenciales, que permitieron reducir tiempos de respuesta y  los reprocesos, que garantizó el cumplimiento del 100% de lo programado para el indicador 
</t>
  </si>
  <si>
    <t>PE-7741-003</t>
  </si>
  <si>
    <t>Cumplimiento del plan de acción integrado de las dependencias que hacen parte del proyecto de inversión</t>
  </si>
  <si>
    <t>Calcular el promedio del porcentaje de avance de las actividades que conforman el Plan de Acción Institucional Integrado de la Dirección de Análisis y Diseño Estratégico, Subdirección de Diseño, Evaluación y Sistematización, Subdirección de Investigación e Información y Oficina Asesora de Comunicaciones.</t>
  </si>
  <si>
    <t>Cumplimiento de las actividades del plan de acción institucional integrado para las dependencias Dirección de Análisis y Diseño Estratégico, Subdirección de Diseño, Evaluación y Sistematización, Subdirección de Investigación e Información y Oficina Asesora de Comunicaciones.</t>
  </si>
  <si>
    <t>Promedio del resultado del seguimiento trimestral de las dependencias Dirección de Análisis y Diseño Estratégico, Subdirección de Diseño, Evaluación y Sistematización, Subdirección de Investigación e Información y Oficina Asesora de Comunicaciones en el Plan de Acción Institucional Integrado</t>
  </si>
  <si>
    <t>Reporte en Excel de la ejecución trimestral del Plan de Acción Institucional Integrado</t>
  </si>
  <si>
    <t>1. Solicitar el resultado del seguimiento trimestral por dependencias al Plan de Acción Institucional Integrado a la Subdirección de Diseño, Evaluación y Sistematización (Reporte en Excel y Acta del Comité Institucional de Gestión y Desempeño) 
2. Sumar el porcentaje de cumplimiento en el Plan de Acción Institucional Integrado de las dependencias Dirección de Análisis y Diseño Estratégico, Subdirección de Diseño, Evaluación y Sistematización, Subdirección de Investigación e Información y Oficina Asesora de Comunicaciones y dividirlo entre el número de dependencias analizadas 
Notas: 
*Para el reporte del I trimestre (corte a 30 de marzo ) se toma la información del reporte del Plan de Acción Institucional Integrado con corte al 31 de diciembre de la vigencia anterior.</t>
  </si>
  <si>
    <t>Reporte trimestral de ejecución del Plan de Acción Institucional Integrado 
Acta del Comité Institucional de Gestión y Desempeño con el resultado del seguimiento por dependencias en el Plan de Acción Institucional Integrado.</t>
  </si>
  <si>
    <t>Con corte a 31 de enero de 2023 la Dirección de Análisis y Diseño Estratégico, Subdirección de Diseño, Evaluación y Sistematización, Subdirección de Investigación e Información y Oficina Asesora de Comunicaciones desarrollaron sus correspondientes actividades programadas para el primer trimestre de 2023 en el Plan de Acción Institucional Integrado, el cual será reportado en la primera semana de abril de 2023.</t>
  </si>
  <si>
    <t>10/03/2023 No se generan observaciones respecto al análisis presentado en el seguimiento al indicador de gestión. Se deja la siguiente recomendación: se debe adelantar todas las acciones pertinentes para dar cumplimiento a la meta propuesta.</t>
  </si>
  <si>
    <t>Con corte a 28 de febrero de 2023 la Dirección de Análisis y Diseño Estratégico, Subdirección de Diseño, Evaluación y Sistematización, Subdirección de Investigación e Información y Oficina Asesora de Comunicaciones desarrollaron sus correspondientes actividades programadas para el primer trimestre de 2023 en el Plan de Acción Institucional Integrado, el cual será reportado en la primera semana de abril de 2023.</t>
  </si>
  <si>
    <t xml:space="preserve">Con corte a 31 de marzo de 2023 la Dirección de Análisis y Diseño Estratégico, Subdirección de Diseño, Evaluación y Sistematización, Subdirección de Investigación e Información y Oficina Asesora de Comunicaciones desarrollaron sus correspondientes actividades programadas para el primer trimestre de 2023 en el Plan de Acción Institucional Integrado, el cual será reportado en la primera semana de abril de 2023.
De esta manera, una vez se realice la revisión del reporte del Plan de Acción Institucional Integrado por parte de la segunda línea de defensa se presentarán los resultados del desempeño de las dependencias en el Comité Institucional de Gestión y Desempeño para el primer trimestre de 2023, reportándose el avance del indicador PE-7741-003 en el mes de junio de 2023.
Ahora bien, en el mes de marzo de 2023 se reportan los resultados del Plan de Acción Institucional Integrado con corte al IV trimestre de 2022, los cuales una vez validados por la Oficina de Control Interno y presentados al Comité de Gestión y Desempeño, se observa que las áreas que integran el proyecto de inversión 7741 tuvieron el siguiente nivel de cumplimiento: Dirección de Análisis y Diseño Estratégico 100%, Subdirección de Diseño, Evaluación y Sistematización: 95%, Subdirección de Investigación e Información: 100% y Oficina Asesora de Comunicaciones: 100%, lo que resulta en un avance promedio de estas 4 dependencias del 99%.
Como evidencia se encuentra el reporte del PAII con corte al 31 de diciembre de 2022 y el cuadro con los avances promedios de cada dependencia </t>
  </si>
  <si>
    <t>Con corte a 30 de abril de 2023 la Dirección de Análisis y Diseño Estratégico, Subdirección de Diseño, Evaluación y Sistematización, Subdirección de Investigación e Información y Oficina Asesora de Comunicaciones desarrollaron sus correspondientes actividades programadas para el segundo trimestre de 2023 en el Plan de Acción Institucional Integrado, el cual será reportado en la primera semana del mes de julio de 2023.</t>
  </si>
  <si>
    <t>10/05/2023 No se generan observaciones respecto al análisis presentado en el seguimiento al indicador de gestión. Se deja la siguiente recomendación: adelantar las acciones pertinentes para lograr el cumplimiento con respecto a la meta propuesta.</t>
  </si>
  <si>
    <t>Con corte a 30 de mayo de 2023 la Dirección de Análisis y Diseño Estratégico, Subdirección de Diseño, Evaluación y Sistematización, Subdirección de Investigación e Información y Oficina Asesora de Comunicaciones desarrollaron sus correspondientes actividades programadas para el segundo trimestre de 2023 en el Plan de Acción Institucional Integrado, el cual será reportado en la primera semana del mes de julio de 2023.</t>
  </si>
  <si>
    <t xml:space="preserve">Con corte a 30 de junio de 2023 la Dirección de Análisis y Diseño Estratégico, Subdirección de Diseño, Evaluación y Sistematización, Subdirección de Investigación e Información y Oficina Asesora de Comunicaciones desarrollaron sus correspondientes actividades programadas para el segundo trimestre de 2023 en el Plan de Acción Institucional Integrado, el cual será reportado en la primera semana de julio de 2023.
Ahora bien, en el mes de junio de 2023 se reportan los resultados del Plan de Acción Institucional Integrado con corte al I trimestre de 2023, los cuales una vez validados por la Oficina de Control Interno y presentados al Comité de Gestión y Desempeño, se observa que las áreas que integran el proyecto de inversión 7741 tuvieron el siguiente nivel de cumplimiento: Dirección de Análisis y Diseño Estratégico 100%, Subdirección de Diseño, Evaluación y Sistematización: 100%, Subdirección de Investigación e Información: 100% y Oficina Asesora de Comunicaciones: 100%, lo que resulta en un avance promedio de estas 4 dependencias del 100%,  y de acuerdo a la meta programada del 98% y un avance promedio del avance del PAII de las 4 dependencias del 100%, se obtiene un avance del 102% del indicador.
Como evidencia se encuentra el reporte del PAII con corte al 31 de marzo de 2023 y el cuadro con los avances promedios de cada dependencia </t>
  </si>
  <si>
    <t>Con corte a 31 de julio de 2023 la Dirección de Análisis y Diseño Estratégico, Subdirección de Diseño, Evaluación y Sistematización, Subdirección de Investigación e Información y Oficina Asesora de Comunicaciones desarrollaron sus correspondientes actividades programadas para el tercer trimestre de 2023 en el Plan de Acción Institucional Integrado, el cual será reportado en la primera semana del mes de octubre de 2023.</t>
  </si>
  <si>
    <t>Con corte a 31 de agosto de 2023 la Dirección de Análisis y Diseño Estratégico, Subdirección de Diseño, Evaluación y Sistematización, Subdirección de Investigación e Información y Oficina Asesora de Comunicaciones desarrollaron sus correspondientes actividades programadas para el tercer trimestre de 2023 en el Plan de Acción Institucional Integrado, el cual será reportado en la primera semana del mes de octubre de 2023.</t>
  </si>
  <si>
    <t xml:space="preserve">Con corte a 30 de septiembre de 2023 la Dirección de Análisis y Diseño Estratégico, Subdirección de Diseño, Evaluación y Sistematización, Subdirección de Investigación e Información y Oficina Asesora de Comunicaciones desarrollaron sus correspondientes actividades programadas para el tercer trimestre de 2023 en el Plan de Acción Institucional Integrado, el cual será reportado en la primera semana de octubre de 2023. 
De esta manera, una vez se realice la revisión del reporte del Plan de Acción Institucional Integrado por parte de la segunda línea de defensa se presentarán los resultados del desempeño de las dependencias en el Comité Institucional de Gestión y Desempeño para el tercer trimestre de 2023, reportándose el avance del indicador PE-7741-003 en el mes de diciembre de 2023. 
Adicional, de acuerdo con el reporte del Plan de Acción Institucional Integrado con corte a 30 de junio de 2023, se obtuvo los siguientes resultados: la Dirección de Análisis y Diseño Estratégico avance promedio: 100%, Subdirección de Diseño, Evaluación y Sistematización avance promedio: 100%, Subdirección de Investigación e Información avance promedio: 100% y Oficina Asesora de Comunicaciones avance promedio: 100%, lo que genera un avance promedio de las 4 dependencias que conforman el proyecto de inversión 7741 del 100%, que de acuerdo con la meta programada para el indicador del 98%, da un porcentaje de avance del indicador del 102% con corte a 30 de septiembre de 2023. 
Como evidencia se encuentra el reporte del PAII con corte al 30 de junio de 2023, el cuadro con los avances promedios de cada dependencia y el correo de cumplimiento del PAII con corte a 30 de junio de 2023 enviado a todas las dependencias </t>
  </si>
  <si>
    <t>Con corte a 31 de octubre de 2023 la Dirección de Análisis y Diseño Estratégico, Subdirección de Diseño, Evaluación y Sistematización, Subdirección de Investigación e Información y Oficina Asesora de Comunicaciones desarrollaron sus correspondientes actividades programadas para el cuarto trimestre de 2023 en el Plan de Acción Institucional Integrado, el cual será reportado en la primera semana del mes de enero de 2024.</t>
  </si>
  <si>
    <t>Con corte a 30 de noviembre de 2023 la Dirección de Análisis y Diseño Estratégico, Subdirección de Diseño, Evaluación y Sistematización, Subdirección de Investigación e Información y Oficina Asesora de Comunicaciones desarrollaron sus correspondientes actividades programadas para el cuarto trimestre de 2023 en el Plan de Acción Institucional Integrado, el cual será reportado en la primera semana del mes de enero de 2024.</t>
  </si>
  <si>
    <t>Con corte a 31 de diciembre de 2023 la Dirección de Análisis y Diseño Estratégico, Subdirección de Diseño, Evaluación y Sistematización, Subdirección de Investigación e Información y Oficina Asesora de Comunicaciones desarrollaron sus correspondientes actividades programadas para el cuarto trimestre de 2023 en el Plan de Acción Institucional Integrado, el cual será reportado en la primera semana de enero de 2024. 
De esta manera, una vez se realice la revisión del reporte del Plan de Acción Institucional Integrado por parte de la segunda línea de defensa se presentarán los resultados del desempeño de las dependencias en el Comité Institucional de Gestión y Desempeño para el cuarto trimestre de 2023, reportándose el avance del indicador PE-7741-003 en el mes de enero de 2024. 
Adicional, de acuerdo con el reporte del Plan de Acción Institucional Integrado con corte a 30 de septiembre de 2023, se obtuvo los siguientes resultados: la Dirección de Análisis y Diseño Estratégico avance promedio: 100%, Subdirección de Diseño, Evaluación y Sistematización avance promedio: 100%, Subdirección de Investigación e Información avance promedio: 100% y Oficina Asesora de Comunicaciones avance promedio: 100%, lo que genera un avance promedio de las 4 dependencias que conforman el proyecto de inversión 7741 del 100%, que de acuerdo con la meta programada para el indicador del 98%, da un porcentaje de avance del indicador del 102% con corte a 31 de diciembre de 2023. 
Como evidencia se encuentra el reporte del PAII con corte al 30 de septiembre de 2023 y el cuadro con los avances promedios del PAII de cada dependencia.</t>
  </si>
  <si>
    <t xml:space="preserve">El comportamiento de este indicador para la vigencia 2023 fue sobresaliente, ya que se cumplió la meta establecida debido al resultado del avance promedio de las actividades del Plan de Acción Institucional Integrado (PAII) a cargo de las 4 dependencias (Dirección de Análisis y Diseño Estratégico, Subdirección de Diseño, Evaluación y Sistematización, Subdirección de Investigación e Información, y Oficina Asesora de Comunicaciones) que se financian por el proyecto de inversión 7741.  
Teniendo en cuenta el objetivo del indicador, que es medir el promedio del porcentaje de avance de las actividades del PAII de las dependencias que se financian por el proyecto 7741, se cumplió la meta establecida debido a la gestión adelantada por las dependencias para cumplir lo programado trimestralmente en cada una de las actividades formuladas en el PAII para la vigencia 2023.
Como la meta establecida para la vigencia 2023 fue un promedio de cumplimiento del avance del PAII para estas dependencias en un 98%, y todos los trimestres se logró un avance promedio superior al 98%, da un sobrecumplimiento del indicador del 104%, que lleva a tomar la decisión de ajustar la meta de este indicador para la vigencia 2024 en un 100% y así garantizar que las dependencias cumplan la programación trimestral establecida en el PAII para esta vigencia. </t>
  </si>
  <si>
    <t>3. Transformar los servicios sociales de la SDIS con el fin de responder a los aspectos clave del Plan Distrital de Desarrollo como el Sistema Distrital de Cuidado, la Estrategia Territorial de Integración Social y el Ingreso Mínimo Garantizado.</t>
  </si>
  <si>
    <t>PSS-001</t>
  </si>
  <si>
    <t>Circular 029 del 27/09/2023</t>
  </si>
  <si>
    <t>Cumplimiento de las actividades para la actualización, publicación y socialización del portafolio de servicios de la SDIS</t>
  </si>
  <si>
    <t xml:space="preserve">Cumplir con las actividades definidas para la actualización, publicación y socialización del portafolio de servicios de la SDIS, cada vez que haya un ajuste a este, con el fin de disponer de  manera oportuna de la información aprobada con relación a los cambios que  se realizan en los servicios sociales.  </t>
  </si>
  <si>
    <t xml:space="preserve">Que exista coordinación y articulación para la actualización, publicación y socialización del portafolio de servicios de la SDIS, entre la  mesa Técnica gis, la Oficina de comunicaciones y la  dirección territorial. </t>
  </si>
  <si>
    <t>(No. de actividades realizadas para la actualización, publicación y socialización del portafolio de  servicios sociales de la Secretaría Distrital de Integración Social en el periodo
/(No. de actividades programadas para la  actualización, publicación y socialización del portafolio de servicios sociales de la Secretaría Distrital de Integración Social en el periodo )*100</t>
  </si>
  <si>
    <t>*Actas de reunión.
*Publicaciones del portafolio de servicios. 
*Cronograma de actividades.</t>
  </si>
  <si>
    <t xml:space="preserve">El numerador corresponde al número de actividades realizadas para la actualización, publicación y socialización del portafolio de servicios sociales de la Secretaría Distrital de Integración Social en el periodo del reporte, a partir de las actas, publicaciones  presentadas.
El denominador corresponde al número de actividades programadas en el período establecido para la actualización, publicación y socialización del portafolio de servicios sociales de la Secretaría Distrital de Integración Social, producto del cronograma definido.
Nota 1: el resultado del indicador de la vigencia se calculará sumando los resultados de cada período.
</t>
  </si>
  <si>
    <t>*Registro de actividades programadas y  realizadas (archivo en Excel).
*Actas y publicaciones de actividades.
*Cronograma de actividades.</t>
  </si>
  <si>
    <t xml:space="preserve">En el mes de enero el Comité  Institucional de Gestión y Desempeño aprobó la modificación de los servicios sociales de la SDIS. De acuerdo a lo anterior se elaboró cronograma con las actividades para la actualización, publicación y socialización del portafolio de servicios. 
Para este periodo además se avanzó en la consolidación de las fichas técnicas de los servicios y la  construcción del documento portafolio de servicios de la SDIS. </t>
  </si>
  <si>
    <t xml:space="preserve">10/03/2023:
No se generan observaciones respecto al análisis reportado para el seguimiento del indicador. </t>
  </si>
  <si>
    <t>Durante el mes de febrero se avanzó en el cumplimiento de las siguientes actividades: 
a. Actualización del portafolio de servicios mediante  memorando de  I2023003689 – 08/02/2023. 
b. Tramite y publicación del portafolio de servicios de la SDIS en la página web de la entidad y en el proceso Diseño e Innovación de los servicios sociales. 
c. Socialización de la actualización del portafolio de servicios con los equipos de los puntos de atención a la ciudadanía y con el equipo de Inspección  y vigilancia.</t>
  </si>
  <si>
    <t>En el mes de marzo se adelantaron las siguientes actividades: 
a. Actualización del portafolio de servicios mediante memorando I2023007643 - 13/03/2023
b. Tramite y publicación del portafolio de servicios de la SDIS, en la página web de la entidad y en el proceso diseño e innovación de los servicios sociales. 
c. Socialización de portafolio de servicios con los lideres de planeación, territorial y gestores de las localidades. Adicionalmente se participó en la escuela territorial programa para este fin.</t>
  </si>
  <si>
    <t xml:space="preserve">10/04/2023:
No se generan observaciones respecto al análisis reportado para el seguimiento del indicador. </t>
  </si>
  <si>
    <t>Durante el mes de  abril no se adelantaron actividades relacionadas con la actualización, socialización y publicación del portafolio de servicios, ya que durante este mes no se presentaron cambios en este documento.</t>
  </si>
  <si>
    <t>Durante el mes de mayo no se adelantaron actividades relacionadas con la actualización, socialización y publicación del portafolio de servicios, ya que durante este mes no se presentaron cambios en este documento.</t>
  </si>
  <si>
    <t xml:space="preserve">El indicador alcanza un cumplimiento del 100% del total de las actividades programadas para la actualización, publicación y socialización  del portafolio de servicios de la SDIS. Es importante señalar que durante el primer semestre se adelantaron (3) actualizaciones al portafolio de servicios de la entidad, por lo cual el total de las actividades se cumplieron en los (3) cambios realizados. 
A continuación se describen las actividades realizadas correspondientes al desarrollo de la  actualización, publicación y socialización: 
1. Ajustar el documento "portafolio de servicios" de acuerdo con los cambios aprobados por parte del Comité  institucional de gestión y desempeño. 
2. Entrega de documento "portafolio de servicios" para revisión por parte del equipo de Sistema de Gestión, de acuerdo con el procedimiento de control de documentos. 
3. Elaboración de memorando para la oficialización del portafolio de servicios como documento controlado. 
4. Verificación de la publicación del documento "portafolio de servicios" en el mapa de procesos de la entidad - proceso diseño e innovación de los servicios sociales.
5. Elaboración de formato para la Oficina  Asesora de Comunicaciones (FOR -CE 003). 
6. Envió formato de solicitud a comunicaciones para la publicación del documento "portafolio de servicios" en la página web de la entidad. 
7. Desarrollar acciones con otras  áreas para la  socialización del portafolio de servicios. </t>
  </si>
  <si>
    <t xml:space="preserve">07/07/2023: Dentro de las evidencias del indicador, hace falta "Registro de actividades programadas y  realizadas (archivo en Excel)", ya que en la carpeta compartida no se evidencia, revisar y ajustar.
13/07/2023:
No se generan observaciones respecto al análisis y evidencias reportados para el seguimiento del indicador. </t>
  </si>
  <si>
    <t>Durante el mes de julio no se adelantaron actividades relacionadas con la actualización, socialización y publicación del portafolio de servicios, ya que durante este mes no se presentaron cambios en este documento.</t>
  </si>
  <si>
    <t>Durante el mes de agosto no se adelantaron actividades relacionadas con la actualización, socialización y publicación del portafolio de servicios, ya que durante este mes no se presentaron cambios en este documento.</t>
  </si>
  <si>
    <t>Durante el mes de septiembre no se adelantaron actividades relacionadas con la actualización, socialización y publicación del portafolio de servicios, ya que durante este mes no se presentaron cambios en este documento.</t>
  </si>
  <si>
    <t>05/10/2023
No se generan observaciones ni sugerencias para el periodo de reporte.</t>
  </si>
  <si>
    <t xml:space="preserve">
</t>
  </si>
  <si>
    <t>Durante el mes de octubre no se adelantaron actividades relacionadas con la actualización, socialización y publicación del portafolio de servicios, ya que durante este mes no se presentaron cambios en este documento.</t>
  </si>
  <si>
    <t>14/11/2023
No se generan observaciones ni sugerencias para el periodo de reporte.</t>
  </si>
  <si>
    <t xml:space="preserve">Durante el mes de noviembre se avanzó en el cumplimiento de las siguientes actividades: 
a. Actualizaciones del portafolio de servicios: trámite realizado a través de memorandos: 
 -  I2023035101 2023-11-14
 -  I2023036168 2023-11-22 
b. Tramite y publicación de la versión (7) y versión (8) del  portafolio de servicios  de la SDIS generados en el mes de noviembre, en la página web de la entidad y en el Proceso Prestación de servicios sociales.
. </t>
  </si>
  <si>
    <t>05/12/2023
No se generan observaciones ni sugerencias para el periodo de reporte.</t>
  </si>
  <si>
    <r>
      <t xml:space="preserve">El indicador alcanza un cumplimiento del 100% del total de las actividades programadas para la actualización, publicación y socialización  del portafolio de servicios de la SDIS. Es importante señalar que durante el segundo semestre se adelantaron (2) actualizaciones al portafolio de servicios de la entidad, por lo cual el total de las actividades se cumplieron en los (2) cambios realizados. 
A continuación se describen las actividades realizadas correspondientes al desarrollo de la  actualización, publicación y socialización: 
</t>
    </r>
    <r>
      <rPr>
        <sz val="9"/>
        <rFont val="Arial"/>
        <family val="2"/>
      </rPr>
      <t xml:space="preserve">1. Ajustar el documento "portafolio de servicios" de acuerdo con los cambios aprobados por parte del Comité  institucional de gestión y desempeño. 
2. Entrega de documento "portafolio de servicios" para revisión por parte del equipo de Sistema de Gestión, de acuerdo con el procedimiento de control de documentos. 
3. Elaboración de memorando para la oficialización del portafolio de servicios como documento controlado. 
4. Verificación de la publicación del documento "portafolio de servicios" en el mapa de procesos de la entidad - proceso diseño e innovación de los servicios sociales.
5. Elaboración de formato para la Oficina  Asesora de Comunicaciones (FOR -CE 003). 
6. Envió formato de solicitud a comunicaciones para la publicación del documento "portafolio de servicios" en la página web de la entidad. 
7. Desarrollar acciones con otras  áreas para la  socialización del portafolio de servicios. </t>
    </r>
  </si>
  <si>
    <t xml:space="preserve">09/01/2024: Falta realizar el análisis anual al indicador.
10/01/2024:
No se generan observaciones respecto al análisis y evidencias reportados para el seguimiento del indicador. </t>
  </si>
  <si>
    <t>El cumplimiento del 100% de las actividades programadas para actualización, publicación y socialización del portafolio de servicios de la SDIS, permitió brindar una información oportuna y transparente a la ciudadanía general relacionada con los cambios en los servicios sociales de la SDIS.</t>
  </si>
  <si>
    <t>PSS-7564-002</t>
  </si>
  <si>
    <t>Circular No 014 - 29/03/2023</t>
  </si>
  <si>
    <t>Actuaciones de seguimiento a casos de violencia intrafamiliar, delito sexual y maltrato infantil que evidencian resultado en SIRBE</t>
  </si>
  <si>
    <t>Monitorear el registro de actuaciones de seguimiento en SIRBE para los casos de violencia Intrafamiliar, delito sexual y maltrato infantil atendidos por Comisarías de Familia</t>
  </si>
  <si>
    <t>Recibir el reporte de DADE de manera oportuna, contar con el talento humano idóneo y suficiente en el área de seguimiento en las Comisarias de Familia, tener computadores con conectividad y acceso al SIRBE de manera permanente</t>
  </si>
  <si>
    <t>(No. De actuaciones de seguimiento a casos de VIF, Delito sexual y MI / No. De actuaciones de seguimiento a casos de VIF, Delito sexual y MI con resultado en Comisarías de Familia en el periodo) * 100</t>
  </si>
  <si>
    <t>SIRBE Comisarías de Familia</t>
  </si>
  <si>
    <t xml:space="preserve">1. Solicitar a DADE la base de datos que contenga las órdenes administrativas por acción de violencia intrafamiliar, denuncia delito sexual y maltrato infantil en Estado de Seguimiento y el resultado de las actuaciones del periodo a medir. 
2. Numerador: Filtrar las ordenes administrativas por acción de violencia intrafamiliar, denuncia delito sexual y maltrato infantil en Estado de Seguimiento con resultado del periodo a medir. 
3. Denominador: Total de las ordenes administrativas por acción de violencia intrafamiliar, denuncia delito sexual y maltrato infantil en Estado de Seguimiento del periodo a medir. 
4. Obtener el porcentaje con los datos del numerador y el denominador. </t>
  </si>
  <si>
    <t>Base de datos suministrada por la DADE</t>
  </si>
  <si>
    <t>Para el mes de enero de 2023, un gran porcentaje de los contratistas se encontraban culminando su contrato de prestación de servicios, situación que puede generar afectación en el registro de resultado de las actuaciones de seguimiento programadas, lo cual podría afectar el resultado de la medición del correspondiente indicador.</t>
  </si>
  <si>
    <t>07/03/2023
No se generan observaciones frente al reporte cualitativo recibido.
Se sugiere revisar y adelantar la actualización del indicador para la vigencia 2023.</t>
  </si>
  <si>
    <t>Para el mes de  febrero de 2023 el proceso de contratación de las y los profesionales de seguimiento en las comisarías de familia se fue dando de manera progresiva, contando para este mes con por lo menos un profesional por despacho, lo cual se traducen en  acciones que beneficia el registro oportuno de actuaciones en actual sistema de información misional SIRBE.</t>
  </si>
  <si>
    <t xml:space="preserve">Para el mes de marzo de 2023, se recibe reporte del indicador por parte de la Subdirección de Diseño, Evaluación y Sistematización, en el cual se identifica que en el primer trimestre del año 2023, se programaron en seguimiento 31.027 actuaciones, de las cuales 29.121 registran resultado. Lo cual indica un porcentaje de cumplimiento del 93,8%para este indicador.
Situaciones como el proceso de contratación que se dio paulatinamente durante los meses de enero y febrero, pudo incidir en cumplimiento de la meta del  indicador, para el mes de marzo la contratación de profesionales de seguimiento, ha alcanzado más del 90%, siendo importante señalar que para la Comisaría de Familia Suba 1, continua pendiente.
</t>
  </si>
  <si>
    <t>10/04/2023
No se generan observaciones ni sugerencias frente al reporte cualitativo y cuantitativo recibido.</t>
  </si>
  <si>
    <t xml:space="preserve">
Durante el mes de abril de 2023, se espera mantener el promedio de resultado en el cumplimiento de la meta del indicador de seguimiento para Comisarías de Familia, toda vez que todos los despachos cuentan con por lo menos un profesional en el equipo de seguimiento, ya que se logró la contratación del personal,  como también se está reforzando esta actividad con un equipo de 8 Profesionales ubicados en las Comisarías de Familia de: Usme-2, Bosa-3, Kennedy-1, Engativa-1, Engativá-2, Ciudad Bolivar-2, Usaquén -2.
La profesional ubicada como apoyo a la descongestión en el despacho Usme-1, solicitó la suspensión de su contrato por termino de 1 mes contado a partir del 15 de abril, en razón a una situación de salud presentada, que impide el desarrollo de las actividades contractuales contratadas.
</t>
  </si>
  <si>
    <t>10/05/2023
No se generan observaciones ni sugerencias frente al reporte del periodo.</t>
  </si>
  <si>
    <t>Durante el mes de mayo de 2023, se adelantaron actividades para mejorar el promedio de resultado en el cumplimiento de la meta del indicador de seguimiento para Comisarías de Familia, toda vez que todos los despachos cuentan con por lo menos un profesional en el equipo de seguimiento y se ha venido trabajando con los equipos de los diferentes despachos, sobre la importancia del registro de actuaciones en el sistema de información SIRBE.
Continua el refuerzo con los profesionales Nivel 4, del equipo de descongestión ubicados en las Comisarías de Familia de: Usme-1, Bosa-3, Kennedy-1, Engativa-1, Engativá-2, Ciudad Bolivar-2, Usaquén -2.</t>
  </si>
  <si>
    <t xml:space="preserve">En el trascurso del mes de  junio  de 2023, se adelantaron actividades en conjunto  con algunos despachos  para mejorar el registro de las actuaciones de resultado en el cumplimiento de la meta del indicador de seguimiento para Comisarías de Familia, toda vez que todos los despachos cuentan con un profesional en el equipo de seguimiento y se ha venido trabajando con los equipos de los diferentes despachos sobre la importancia del registro de actuaciones en el sistema de información SIRBE.                                    
Se continua el refuerzo con los profesionales Nivel 4, del equipo de descongestión ubicados en las Comisarías de Familia de: Usme-1, Bosa-3, Kennedy-1, Engativa-1, Engativá-2, Ciudad Bolivar-2, Usaquén -2.  Así mismo,  se verifica  el alcance de los logros en estos despachos, una vez cumplidos. se rotara a los profesionales de descongestión a otros otras Comisarías de Familia que lo requieran, se dio cumplimiento al 94% de los seguimientos que tienen resultado en términos con 27.827 de 29.650 que se presentaron en el periodo. </t>
  </si>
  <si>
    <t xml:space="preserve">10/07/2023
No se generan observaciones ni sugerencias frente al reporte del periodo. </t>
  </si>
  <si>
    <t xml:space="preserve">Para la vigencia 2023,  la subdirección para la Familia cuenta con un equipo de 12 profesionales de descongestión de seguimiento a medidas de protección de años anteriores y su correspondiente registró en el SIRBE;  sin embargo, dado el incremento en las cifras de atención, así como la  “Declaratoria de emergencia por violencia de género” emitida por el Gobierno Nacional, en el Plan Nacional de Desarrollo 2022 – 2026, Ley 2294 de 2023,  obliga a los profesionales que tienen en responsabilidad el seguimiento al cumplimiento de las Medidas de Protección decretadas en favor de las víctimas de violencia en el contexto familiar, pero especialmente de las víctimas de violencia por razones de género en el contexto familiar, a desplegar acciones de seguimiento reforzadas.
Por lo anteriormente expuesto, se tiene que para el mes de julio de 2023, el equipo de descongestión de seguimiento cuenta con 7 profesionales, los 5 restantes han centrado a reforzar de forma permanente, los equipos de seguimiento de diferentes despachos, es de aclarar que los profesionales que han reforzado y los que se encuentran en modo descongestión, están realizando el registro de la información para evitar generar inconsistencias los reportes y las mediciones de la gestión de las Comisarías de familia.
</t>
  </si>
  <si>
    <t>10/08/2023
Se solicita complementar el análisis mensual, indicando si la situación expuesta afecta el monitoreo al registro de actuaciones de seguimiento en SIRBE para los casos de violencia Intrafamiliar, delito sexual y maltrato infantil atendidos por Comisarías de Familia o si hay alguna implicación frente a la gestión del proyecto.
10/08/2023
No se generan observaciones ni sugerencias adicionales para el periodo de reporte.</t>
  </si>
  <si>
    <t xml:space="preserve">Teniendo en cuenta las cifras de atenciones y una vez determinado un aumento en las mismas para el mes de agosto de 2023, con relación a las cifras del mismo mes durante el año 2022, sobre todo en la atención a niños, niñas y adolescentes (NNA), este aumento puede influir en los resultados de la medición del indicador de seguimiento, como a su vez en la posibilidad de concluir los mismos, toda vez que por tratarse de NNA, el instructivo de desarrollo y cierre demanda la aplicación de más técnicas de seguimiento y contacto, a fin de reforzar el mismo, en garantía de los derechos de este grupo poblacional.    Así mismo es importante reiterar que continúan por parte de la Subdirección para la Familia acciones tendientes a mejorar los resultados en la medición  del indicador de gestión. </t>
  </si>
  <si>
    <t>08/09/2023
No se generan observaciones ni sugerencias para el periodo de reporte.</t>
  </si>
  <si>
    <t>Para el mes de septiembre de 2023, se recibió la base de datos por parte de la Subdirección de Diseño, Evaluación y Sistematización, en el cual se identificó que en el tercer trimestre del año 2023, se programaron en seguimiento 39.305 actuaciones, de las cuales 36.547 registran resultado. Lo cual indica un porcentaje de cumplimiento del 93% para este periodo, lo cual, permite evidenciar el compromiso de los profesionales de seguimiento, para con el proceso a su cargo en las Comisarías de Familia. Así mismo se evidencia el resultado de las diferentes visitas administrativas realizadas a los despachos comisariales, a través de las cuales se ha acompañado el proceso de forma individual. Se hace necesario continuar fortaleciendo a los equipos de trabajo.</t>
  </si>
  <si>
    <t>Para el mes de  octubre  de 2023, todos los despachos comisariales cuentan con por lo menos un profesional de Seguimiento del nivel 4°, así mismo se ha venido trabajando con los equipos de los diferentes despachos acerca de la importancia del registro de actuaciones en el sistema de información SIRBE. Es importante señalar que despachos como Bosa 2, en donde el volumen de atenciones es alto, contando con dos profesionales de seguimiento asignadas de manera permanente, estuvo para el mes de octubre, con solo una profesional, en razón a una situación de salud de una de las personas allí asignadas, obligando a la suspensión de su contrato, situación que puede afectar el registro de atenciones en este despacho. En la actualidad se está reforzando el equipo de seguimiento con 7 Profesionales de apoyo a la descongestión ubicados en las Comisarías de Familia de: Usme-2, Usaquén -2, Bosa-3, Kennedy-1, Engativa-1, Engativá-2, Ciudad Bolivar-2.</t>
  </si>
  <si>
    <t>08/11/2023
No se generan observaciones ni sugerencias para el periodo de reporte.</t>
  </si>
  <si>
    <t>Para el mes de  noviembre de 2023, todos los despachos comisariales cuentan con por lo menos un profesional de Seguimiento del nivel 4°. Como novedad se tiene, el reporte de una incapacidad médica de la profesional asignada al despacho Suba 4, habiendo gestionado el fortalecimiento de este, con una profesional del equipo de descongestión, situación que puede afectar el registro de atenciones en este despacho. 
En la actualidad se está reforzando el equipo de seguimiento con 6 Profesionales de apoyo a la descongestión ubicados en las Comisarías de Familia de: Usme-2, Usaquén -2, Bosa-3, Kennedy-1, Engativa-1,  Ciudad Bolivar-2.</t>
  </si>
  <si>
    <t>Para el mes de  Diciembre de 2023, todas las comisarías de familia  contaron  con    un  profesional de Seguimiento de  cuarto nivel, como mínimo.  En la actualidad se  continúa reforzando el equipo de seguimiento con 6 Profesionales de apoyo a la descongestión ubicados en las Comisarías de Familia de: Usme-2, Usaquén -2, Bosa-3, Kennedy-1, Engativa-1,  Ciudad Bolivar-2.   Para  el  transcurso del mes  no  se presentaron novedades respecto de incapacidades por parte de  los funcionarios  y/o contratistas  en dicho rol profesional. 
Con relación al trimestre llegaron 39797 actuaciones de las cuales tienen resultado 37611, quedando sin resultado 2186, para una atención en oportunidad del 95%</t>
  </si>
  <si>
    <t>09/01/2024
Por favor agregar al análisis anual las cifras que corresponden a los diferentes porcentajes para tener mayor claridad del informe.
17/01/2024
No se generan observaciones ni sugerencias para el periodo de reporte.</t>
  </si>
  <si>
    <t xml:space="preserve">En la vigencia 2023 se recibieron 139779 casos de los cuales se muestran con resultado 131106, representando un 94% de ejecución y 99% cumplimiento respecto a al meta establecida para la vigencia, se presentaron algunas dificultades de tipo contractual en los diferentes periodos del año, con los cuales no se logro contar con todos los equipos de seguimiento, de igual forma en algunos casos no se logro hacer el seguimiento ya que los usuarios cambiaban de domicilio o se presentaban otras novedades tales como el cambio de ciudad, no se realizaba apertura al momento de la visita entre otros. </t>
  </si>
  <si>
    <t>Prestación de servicios sociales  para la inclusión social</t>
  </si>
  <si>
    <t xml:space="preserve">1. Fortalecer la territorialización de políticas, programas, proyectos y acciones en lo local a partir de la estrategia territorial integral social (ETIS) y la tropa social como herramientas de política social en el Distrito capital que reconozca y fortalezca las dinámicas de los hogares, comunidades y territorios, apuntando a la construcción de respuestas transectoriales, integradoras e innovadoras en el marco del sistema Distrital de cuidado, la garantía de derechos y la movilidad social. </t>
  </si>
  <si>
    <t>PSS-7730-001</t>
  </si>
  <si>
    <t>Circular No. 007 del 28/02/2022</t>
  </si>
  <si>
    <t>Personas en flujos migratorios mixtos con seguimiento a la referenciación</t>
  </si>
  <si>
    <t>Monitorear el proceso de seguimiento a la referenciación de población en flujos migratorios mixtos a servicios sociales</t>
  </si>
  <si>
    <t xml:space="preserve">Diligenciamiento correcto de los Formatos: Referenciación de población (FOR-PSS-079) que alimenta con información al Formato Seguimiento a la referenciación de población (FOR-PSS-086). </t>
  </si>
  <si>
    <t>(No. de personas migrantes con seguimiento a la referenciación en el período/ No. total de personas migrantes referenciadas en el período) * 100</t>
  </si>
  <si>
    <t>El Formato Seguimiento a la referenciación de población (FOR-PSS-086)</t>
  </si>
  <si>
    <t xml:space="preserve">Numerador:
El dato de las personas con seguimiento a la referenciación se tomará de la información contenida en el formato de seguimiento a la referenciación de población (FOR-PSS-086), Sección Seguimiento 1 Columna S “Fecha” y corresponderá al número de seguimientos hechos en el mes de reporte.
Denominador:
El dato de las personas referenciadas se tomará de la información contenida en el formato de seguimiento a la referenciación de población (FOR-PSS-086), Columna A “No.” y corresponderá al total de referenciaciones hechas en el mes de reporte.
Nota: El resultado del indicador de la vigencia corresponderá a la aplicación de la fórmula con la sumatoria de los periodos reportados.  </t>
  </si>
  <si>
    <t>Formato de seguimiento a la referenciación de población (FOR-PSS-086) consolidado por las unidades operativas del periodo de reporte correspondiente.</t>
  </si>
  <si>
    <t>Durante el mes de enero se continua con el proceso de referenciación a la población de flujos migratorios mixtos acorde con los lineamientos y metas del proyecto. Se ha realizado una referenciación constante a servicios internos de la Secretaría Distrital de Integración Social como a servicios externos con entidades distritales y cooperantes internacionales. 
Se evidencia una alta referenciación a la entidad externa ADN Dignidad, Fundación Scalabrini, CNR Cafam, y Americares y cuyos principales motivos son de Protección/Seguridad, generación de ingresos, nutrición/alimentación y salud.  Lo anterior se realizó de acuerdo con el procedimiento Orientación, información y referenciación (PCD-PSS-006) de la Secretaría Distrital de Integración Social (SDIS).           
En términos operativos desde el equipo del servicio se están adelantando las acciones para dar cumplimiento a la meta del indicador de acuerdo con lo esperado y adicionalmente se está monitoreando el comportamiento de este.</t>
  </si>
  <si>
    <t>08/03/2023 Para los siguientes reportes se recomienda solo hacer mención a las novedades que se presentan en el mes, ya que se evidencia que la única diferencia entre los dos reportes es el nombre del mes.
No se generan más observaciones respecto al análisis reportado para el seguimiento del indicador.</t>
  </si>
  <si>
    <t>Durante el mes de febrero se continua con el proceso de referenciación a la población de flujos migratorios mixtos acorde con los lineamientos y metas del proyecto. Se ha realizado una referenciación constante a servicios internos de la Secretaría Distrital de Integración Social como a servicios externos con entidades distritales y cooperantes internacionales. 
Se evidencia una alta referenciación a la entidad externa ADN Dignidad, seguida de Consejo Noruego para los Refugiados y Secretaría Distrital de Integración Social, cuyos principales motivos son de Protección/Seguridad en acompañamiento, alojamiento y entrega de ayudas humanitarias y educación.  Lo anterior se realizó de acuerdo con el procedimiento Orientación, información y referenciación (PCD-PSS-006) de la Secretaría Distrital de Integración Social (SDIS).           
En términos operativos desde el equipo del servicio se están adelantando las acciones para dar cumplimiento a la meta del indicador de acuerdo con lo esperado y adicionalmente se está monitoreando el comportamiento de este.</t>
  </si>
  <si>
    <t xml:space="preserve">Durante el mes de marzo el cumplimiento del indicador corresponde a 100%, dado que se referenciaron 2 personas y se realizaron 2 seguimientos a la referenciación.
Durante el primer trimestre de 2023, se referenciaron un total de 99 personas, realizando seguimiento a un total de 60 personas, con lo cual el porcentaje de seguimiento fue de 61%, de esta forma se presenta sobrecumplimiento a la meta registrada para el indicador que es de 60%, razón por la cual se hará un seguimiento a esta tendencia. 
Se continúa con la referenciación de población proveniente de flujos migratorios mixtos tanto a los servicios de la Secretaria Distrital de Integración Social, como a otras entidades del orden distrital y de cooperación internacional. Lo anterior en concordancia con los propósitos definidos desde el servicio en mención y el procedimiento Orientación, información y referenciación (PCD-PSS-006). </t>
  </si>
  <si>
    <t>11//04/2023 Se recomienda consolidar el formato de seguimiento a la referenciación, de acuerdo con lo formulado.
No se generan más observaciones respecto al análisis reportado para el seguimiento del indicador.</t>
  </si>
  <si>
    <t>Durante el mes de abril se continua con el proceso de referenciación a la población de flujos migratorios mixtos acorde con los lineamientos y metas del proyecto. Se ha realizado una referenciación  a servicios externos con cooperantes nacionales e internacionales. 
Se evidencia referenciación a la entidad externa ADN Dignidad, seguida en su orden por Scalabrini y FAMIG , cuyos principales motivos son de Protección/Seguridad en alojamiento y entrega de ayudas humanitarias.  Lo anterior se realizó de acuerdo con el procedimiento Orientación, información y referenciación (PCD-PSS-006) de la Secretaría Distrital de Integración Social (SDIS).           
En términos operativos desde el equipo del servicio se están adelantando las acciones para dar cumplimiento a la meta del indicador de acuerdo con lo esperado y adicionalmente se está monitoreando el comportamiento de este.</t>
  </si>
  <si>
    <t>09//05/2023 No se generan observaciones respecto al análisis reportado para el seguimiento del indicador.</t>
  </si>
  <si>
    <t>Durante el mes de mayo se continua con el proceso de referenciación a la población de flujos migratorios mixtos de acuerdo con el procedimiento Orientación, información y referenciación (PCD-PSS-006) de la Secretaría Distrital de Integración Social (SDIS). 
Se ha realizado una referenciación a servicios internos y externos con cooperantes nacionales e internacionales y se evidencia en el mes de mayo mayor referenciación al Proyecto 7749 de la SDIS, seguida en su orden por Cruz Roja y Americares, cuyos principales motivos son de Protección/Seguridad en alojamiento temporal.            
En términos operativos desde el equipo del servicio se están adelantando las acciones para dar cumplimiento a la meta del indicador de acuerdo con lo esperado y adicionalmente se está monitoreando el comportamiento de este.”</t>
  </si>
  <si>
    <t>13//06/2023 No se generan observaciones respecto al análisis reportado para el seguimiento del indicador.</t>
  </si>
  <si>
    <t>Durante el mes de junio el cumplimiento del indicador corresponde a 60%, dado que se referenciaron 90 personas y se realizaron 54 seguimientos a la referenciación.
Durante el segundo trimestre de 2023, se referenciaron un total de 126 personas, realizando seguimiento a un total de 75 personas, con lo cual el porcentaje de seguimiento fue de 60%, no se evidencian rezagos en el cumplimiento de la meta planteada para el indicador, razón por la cual se plantea hacer seguimiento al ejercicio de referenciación por cada una de las unidades operativas como ejercicio de autocontrol y fortalecer de esta manera el ejercicio de Seguimiento a la referenciación en el marco del procedimiento Orientación, información y referenciación (PCD-PSS-006). 
Por último se continuara con la referenciación de población proveniente de flujos migratorios mixtos tanto a los servicios de la Secretaria Distrital de Integración Social, como a otras entidades del orden distrital y de cooperación internacional. Lo anterior en concordancia con los propósitos definidos desde el servicio en mención y el procedimiento Orientación, información y referenciación (PCD-PSS-006).</t>
  </si>
  <si>
    <t>10/07/2023 Se recomienda verificar la evidencia, ya que según su formulación corresponde a un seguimiento consolidado y no ha un seguimiento mensual. Adicionalmente, verificar el análisis, ya que se indica un rezago, pero el indicador tiene un cumplimiento del 99,3% respecto a la meta y se encuentra es rango satisfactorio, por lo que lo enunciado no aplica.
11/07/2023 No se generan observaciones respecto al análisis reportado para el seguimiento del indicador.</t>
  </si>
  <si>
    <t>Durante el mes de julio se continua con el proceso de referenciación a la población de flujos migratorios mixtos de acuerdo con el procedimiento Orientación, información y referenciación (PCD-PSS-006) de la Secretaría Distrital de Integración Social (SDIS). 
Se ha realizado referenciación a servicios internos y externos con cooperantes nacionales e internacionales y se evidencia en el mes de julio una gran diversificación de entidades a las que se hizo referenciación (26 entidades), de la cuales, las que tuvieron mayor referenciación fueron OIM, seguida en su orden por la SDIS, Centro de Apoyo Nutricional, Aldeas Infantiles y Cruz Roja, los principales motivos de referenciación son alimentación, educación, salud y protección/seguridad. 
En términos operativos desde el equipo del servicio se están adelantando las acciones para dar cumplimiento a la meta del indicador de acuerdo con lo esperado y adicionalmente se está monitoreando el comportamiento de este.</t>
  </si>
  <si>
    <t>Durante el mes de agosto se continua con el proceso de referenciación a la población de flujos migratorios mixtos de acuerdo con el procedimiento Orientación, información y referenciación (PCD-PSS-006) de la Secretaría Distrital de Integración Social (SDIS). 
Se ha realizado referenciación a servicios internos y externos con cooperantes nacionales e internacionales y se evidencia en el mes de agosto que se mantiene la diversificación de entidades a las que se hizo referenciación (23 entidades), de la cuales, las que tuvieron mayor referenciación fueron Aldeas Infantiles, seguida en su orden por Acción contra el Hambre, Consejo Noruego, OIM y Capital Salud; los principales motivos de referenciación son entrega de ayudas humanitarias, educación, identificación, afiliaciones en salud y acompañamiento nutricional. 
En términos operativos desde el equipo del servicio se están adelantando las acciones para dar cumplimiento a la meta del indicador de acuerdo con lo esperado y adicionalmente se está monitoreando el comportamiento de este.</t>
  </si>
  <si>
    <t>Durante el mes de septiembre el cumplimiento del indicador corresponde a 60%, dado que se referenciaron 103 personas y se realizaron 62 seguimientos a la referenciación.
Durante el tercer trimestre de 2023, se hicieron un total de 516 referenciaciones, realizando seguimiento a un total de 310, con lo cual el porcentaje de seguimiento a la referenciación fue de 60%, no se evidencian rezagos en el cumplimiento de la meta planteada para el indicador, razón por la cual se mantiene el ejercicio de seguimiento al indicador por cada una de las unidades operativas como actividad de autocontrol y fortalecimiento de este Seguimiento a la referenciación en el marco del procedimiento Orientación, información y referenciación (PCD-PSS-006).
Por último, se continuará con la referenciación de población proveniente de flujos migratorios mixtos tanto a los servicios de la Secretaria Distrital de Integración Social, como a otras entidades del orden distrital y de cooperación internacional. Lo anterior en concordancia con los propósitos definidos desde el servicio en mención y el procedimiento Orientación, información y referenciación (PCD-PSS-006)</t>
  </si>
  <si>
    <t xml:space="preserve">Durante el mes de octubre se continua con el proceso de Referenciación a la población de flujos migratorios mixtos de acuerdo con el procedimiento Orientación, Información y Referenciación (PCD-PSS-006) de la Secretaría Distrital de Integración Social (SDIS). 
Se ha realizado referenciación a servicios internos y externos con cooperantes nacionales e internacionales y se evidencia en el mes de octubre que se mantiene la diversificación de las mismas (19 entidades), de la cuales, las que tuvieron mayor referenciación fueron Consejo Noruego para Refugiados (21) y Acción Contra el Hambre (14) con servicios de Protección y Seguridad, Opción Legal - PAO (17) con Asesoría jurídica, Centro de Apoyo Nutricional - CAFAM (13) con servicios de nutrición y la Cooperación Alemana GIZ (13) con procesos de Generación de Ingresos. Del mismo modo, se hace importante señalar que más de la mitad de los seguimientos realizados se encontraban en estado de "CIERRE" lo que demuestra mayor eficiencia en los procesos de referenciación de la población.
En términos operativos, desde el equipo del servicio se continúan las acciones para dar cumplimiento y monitoreo a la meta del indicador de seguimiento a la referenciación de acuerdo con lo esperado. </t>
  </si>
  <si>
    <t xml:space="preserve">Durante el mes de noviembre se continua con el proceso de Referenciación a la población de flujos migratorios mixtos de acuerdo con el procedimiento Orientación, Información y Referenciación (PCD-PSS-006) de la Secretaría Distrital de Integración Social (SDIS). 
Se ha realizado referenciación a servicios internos y externos con cooperantes nacionales e internacionales y se evidencia en el mes de noviembre un incremento en la diversificación de las mismas (22 entidades), de la cuales, las que tuvieron mayor referenciación fueron Consejo Noruego para Refugiados (13) y Acción Contra el Hambre (9) con servicios de Protección y Seguridad, Opción Legal - PAO (10) con Asesoría jurídica e identificación, y ZOA Internacional (11) con entrega de ayudas humanitarias. Del mismo modo, se hace importante señalar que más de la mitad de los seguimientos realizados se encontraban en estado de "CIERRE" lo que demuestra mayor eficiencia en los procesos de referenciación de la población.
En términos operativos, desde el equipo del servicio se continúan las acciones para dar cumplimiento y monitoreo a la meta del indicador de seguimiento a la referenciación de acuerdo con lo esperado. </t>
  </si>
  <si>
    <t>Durante el mes de diciembre el cumplimiento del indicador corresponde a 59%, dado que se referenciaron 24 personas y se realizaron 14 seguimientos a la referenciación.
Durante el cuarto trimestre de 2023, se hicieron un total de 241 referenciaciones, realizando seguimiento a un total de 145, con lo cual el porcentaje de seguimiento a la referenciación fue de 60%, no se evidencian rezagos en el cumplimiento de la meta planteada para el indicador, razón por la cual se mantiene el ejercicio de seguimiento al indicador por cada una de las unidades operativas como actividad de autocontrol y fortalecimiento de este seguimiento a la referenciación en el marco del procedimiento Orientación, información y referenciación (PCD-PSS-006).
Por último, se continuará con la referenciación de población proveniente de flujos migratorios mixtos tanto a los servicios de la Secretaria Distrital de Integración Social, como a otras entidades del orden distrital y de cooperación internacional. Lo anterior en concordancia con los propósitos definidos desde el servicio en mención y el procedimiento Orientación, información y referenciación (PCD-PSS-006)</t>
  </si>
  <si>
    <t>09/01/2024 Se recomienda verificar la evidencia, ya que no se identifica claramente, las cifras de ejecución y programación, reportadas.
15/01/2023  No se generan observaciones respecto al análisis reportado para el seguimiento del indicador.</t>
  </si>
  <si>
    <t>Durante la vigencia 2023, se hicieron un total de 982 referenciaciones, realizando seguimiento a un total de 590, con lo cual el porcentaje de seguimiento a la referenciación fue de 60%, no se evidenciaron rezagos en el cumplimiento de la meta planteada para el indicador, razón por la cual para la vigencia 2024 el ejercicio de seguimiento al indicador por cada una de las unidades operativas aumentará al 75% como actividad de autocontrol, mejora de la eficacia y fortalecimiento de este Seguimiento a la referenciación en el marco del procedimiento Orientación, información y referenciación (PCD-PSS-006).</t>
  </si>
  <si>
    <t>PSS-7735-002</t>
  </si>
  <si>
    <t>Circular N° 021 del 23/06/2023</t>
  </si>
  <si>
    <t xml:space="preserve">Personas atendidas en el Servicio Centros de Desarrollo Comunitario y Servicio Tiempo Propio para personas cuidadoras, que participan en otros servicios de la Secretaría Distrital de Integración Social. </t>
  </si>
  <si>
    <t>Medir el número de personas que se vinculan al Servicio Centros de Desarrollo Comunitario-CDC y al Servicio Tiempo Propio para personas cuidadoras, que participan en otros servicios sociales de la Secretaría Distrital de Integración Social - SDIS.</t>
  </si>
  <si>
    <r>
      <t>1. Desarrollo de acciones del Servicio Centros de Desarrollo Comunitario-CDC y del Servicio Tiempo Propio para personas cuidadoras, para vincular participantes de otros servicios de la SDIS
2. Complementariedad y articulación de acciones  entre los otros servicios de la SDIS y los servicios: Centros de Desarrollo Comunitario-CDC y</t>
    </r>
    <r>
      <rPr>
        <sz val="9"/>
        <rFont val="Arial"/>
        <family val="2"/>
      </rPr>
      <t xml:space="preserve"> Tiempo Propio para personas cuidadoras.</t>
    </r>
  </si>
  <si>
    <t>(Número de personas vinculadas al servicio Centros de Desarrollo Comunitario y al Servicio Tiempo Propio para personas cuidadoras, en estado "atendido formado(cursos)" y estado "atendido no formado (cursos)", que participan en otros servicios de la SDIS en cualquier estado / Número total de personas vinculadas al Servicio Centros de Desarrollo Comunitario y al Servicio Tiempo Propio para personas cuidadoras en estado "atendido formado(cursos) y estado atendido no formado (cursos))*100</t>
  </si>
  <si>
    <t>SIRBE</t>
  </si>
  <si>
    <t>Del reporte SIRBE  suministrado por la Subdirección de Diseño, Evaluación y Sistematización, se toma la siguiente información: 
1. Para el numerador, la información corresponderá a la cantidad de personas atendidas en el servicio Centros de Desarrollo Comunitario y Servicio Tiempo Propio para personas cuidadoras en estado “ATENDIDO FORMADO(CURSOS)" y "ATENDIDO NO FORMADO (CURSOS)", y que participan en otros servicios de la SDIS (acumulado).
2. Para el denominador, la información corresponderá al reporte del producto MGA, del periodo correspondiente (acumulado)
Nota: teniendo en cuenta que las mediciones se realizan de manera acumulada, el resultado del indicador de la vigencia será el del último mes.</t>
  </si>
  <si>
    <t>Reporte SIRBE</t>
  </si>
  <si>
    <t>36.8%</t>
  </si>
  <si>
    <t>N.D.</t>
  </si>
  <si>
    <t>A corte de enero se registraron 2.220 personas únicas atendidas en los Centros de Desarrollo Comunitario. Para este periodo no es posible contar con el dato cuantitativo de personas vinculadas a otros servicios de  las SDIS, por lo que no es posible calcular el indicador de gestión para este corte. Sin embargo cuando se compara las cifra de personas únicas atendidas, con la cifra de atenciones (2.391 atenciones), se observa un buen alcance de los servicios prestados en los centros de desarrollo comunitario.
Para este periodo la oferta relacionada con el aprovechamiento del tiempo liberado (Modalidad Desarrollo de Capacidades) y Zonas de Descanso y Autocuidado (Servicio tiempo propio para personas cuidadoras) tuvo muy buena acogida entre la ciudadanía que demanda servicios de los CDC, así como las personas cuidadoras vinculadas desde el Sistema Distrital de Cuidado.</t>
  </si>
  <si>
    <t>21/03/2023. No se generan observaciones respecto al análisis cualitativo reportado para el seguimiento del indicador.
Se recomienda definir acciones que de manera preventiva aseguren la disponibilidad de las fuentes de datos, con el fin de evitar retrasos o incumplimientos en próximos reportes cuantitativos.</t>
  </si>
  <si>
    <t xml:space="preserve">A corte de Febrero se registraron 6070 personas únicas atendidas en los Centros de Desarrollo Comunitario, de estas 1728 se encuentran vinculados a otros servicios de la SDIS, presentando como resultado un 28% en el indicador de gestión. Lo que es un buen indicador teniendo en cuenta que la meta es el 40%. Esto se relaciona con que se continua fortaleciendo la complementariedad de los servicios que se prestan en los CDC, con los demás servicios de la entidad. Adicionalmente, se asocia a la implementación del sistema distrital del cuidado, donde la oferta de los CDC, se plantea como uno de los componentes de la dupla de atención formulada en las manzanas del cuidado y se proponen servicios simultáneos para los sujetos de cuidado y para las personas cuidadoras, impactando en la dinámica de los servicios y orientando así la complementariedad de los servicios de manera más amplia. 
Para este periodo la oferta relacionada con el aprovechamiento del tiempo liberado (Servicio CDC) y las Zonas de Descanso y Autocuidado (Servicio tiempo propio para personas cuidadoras) tuvo muy buena acogida entre la ciudadanía que demanda servicios de los CDC, así como las personas cuidadoras vinculadas desde el Sistema Distrital de Cuidado. </t>
  </si>
  <si>
    <t>21/03/2023. No se generan observaciones respecto al análisis y evidencia reportada para el seguimiento del indicador.</t>
  </si>
  <si>
    <t xml:space="preserve">A corte de Marzo se han registrado 10386 personas únicas atendidas en los Centros de Desarrollo Comunitario, de las cuales 2968 se encuentran vinculados a otros servicios de la SDIS, presentando como resultado un 29% en el indicador de gestión (complementariedad), reflejando un buen desempeño a la fecha. El cual está relacionado con la pertinencia de las articulaciones realizadas desde lo local entre los referentes de los distintos servicios de la Secretaría. 
A lo anterior se suma, la continua implementación de nuevas manzanas de cuidado y el fortalecimiento de las ya existentes, en el marco del sistema distrital del cuidado. Desde estas, la oferta de los CDC se plantea como uno de los componentes de la dupla de atención, proponiendo servicios simultáneos para los sujetos de cuidado y para las personas cuidadoras, y dirigido hacia la complementariedad de los servicios de manera más amplia. 
A 31 de marzo la oferta relacionada con el aprovechamiento del tiempo liberado (Servicio CDC) y las Zonas de Descanso y Autocuidado (Servicio tiempo propio para personas cuidadoras), continúan liderando la demanda entre la ciudadanía  general, así como entre las personas cuidadoras vinculadas desde el Sistema Distrital de Cuidado y sus manzanas de cuidado. </t>
  </si>
  <si>
    <t>18/04/2023. No se generan observaciones respecto al análisis y evidencia reportada para el seguimiento del indicador.</t>
  </si>
  <si>
    <t xml:space="preserve">A corte de Abril se han registrado 13449 personas únicas atendidas en los Centros de Desarrollo Comunitario, de las cuales 3827 se encuentran vinculados a otros servicios de la SDIS, presentando como resultado un 28.5% en el indicador de gestión (complementariedad), reflejando un buen desempeño a la fecha. Esto se relaciona con la pertinencia de las articulaciones realizadas desde lo local entre los referentes de los distintos servicios de la Secretaría. 
Para este periodo vale la pena resaltar las dificultades presentadas en la digitación de las fichas SIRBE, por la no continuidad de los agentes de atención ciudadana de los CDC, quienes tienen entre sus responsabilidades dicha labor. Lo que ha generado déficit en el reporte de personas atendidas.
Por otro lado, es importante mencionar la continua implementación de nuevas manzanas de cuidado, y el fortalecimiento de las ya existentes, en el marco del sistema distrital del cuidado. Desde estas, la oferta de los CDC se plantea como uno de los componentes de la dupla de atención, proponiendo servicios simultáneos para los sujetos de cuidado y para las personas cuidadoras, y dirigido hacia la complementariedad de los servicios de manera más amplia. 
A 30 de abril el servicio Centros de Desarrollo Comunitario en su eje estratégico aprovechamiento del tiempo liberado, lidera la demanda y oferta dentro de los dos servicios, aportando aproximadamente la mitad de la población atendida. </t>
  </si>
  <si>
    <t>18/05/2023. No se generan observaciones respecto al análisis y evidencia reportada para el seguimiento del indicador.</t>
  </si>
  <si>
    <t>A corte a mayo se han registrado 16698 personas únicas atendidas en los Centros de Desarrollo Comunitario, de las cuales 4715 se encuentran vinculados a otros servicios de la SDIS, presentando como resultado un 28.2% en el indicador de gestión (complementariedad), reflejando un buen desempeño y la pertinencia de las articulaciones realizadas desde lo local entre los referentes de los distintos servicios de la Secretaría. 
Para comprender la dinámica del indicador, es importante mencionar la continua implementación de nuevas manzanas de cuidado, y el fortalecimiento de las ya existentes, en el marco del sistema distrital del cuidado. Desde estas, la oferta de los CDC se plantea como uno de los componentes de la dupla de atención, proponiendo servicios simultáneos para los sujetos de cuidado y para las personas cuidadoras, y dirigido hacia la complementariedad de los servicios de manera más amplia. 
A corte del 31 de mayo el servicio Centros de Desarrollo Comunitario en su nivel de  iniciación, lidera la demanda y oferta dentro de los dos servicios, aportando más de la mitad de la población atendida. Lo que se relaciona a la alta de manda de actividades y cursos cortos desde los territorios.
Finalmente, es de resaltar las dificultades presentadas en la digitación de las fichas SIRBE, por inconsistencias en las variables especificas del proyecto, para el cierre de mayo. Lo anterior, afecto el cargue de cursos y actividades, así como los cambios de estado a realizarse entre el 26 y el 31 de mayo.</t>
  </si>
  <si>
    <t>14/06/2023. La descripción de los datos no corresponde con lo reportado en las columnas AO, AP y AQ; se está repitiendo el reporte del mes de abril. Revisar y ajustar.
Adicionalmente se sugiere revisar el último párrafo, pues el análisis respecto a las inconsistencias no es claro en la última frase.
16/06/2023. No se generan observaciones adicionales respecto al análisis y evidencia reportada para el seguimiento del indicador.</t>
  </si>
  <si>
    <t>Para el periodo de junio de 2023 se han registrado 22035 personas únicas atendidas en los Centros de Desarrollo Comunitario, de las cuales 6776 se encuentran vinculados a otros servicios de la SDIS, presentando una complementariedad entre servicios del 30.8% en el indicador de gestión, lo cual refleja una avance significativo hacia el cumplimiento de la meta. 
Una parte relevante de la complementariedad de servicios en los CDC, se enmarca desde las duplas de cuidado, que se realizan en el marco del sistema distrital de cuidado y que buscan atender a cuidadores y a sujetos de cuidado. Por otro lado encontramos la articulación adelantada desde los territorios entre los referentes CDC y los referentes locales de otros servicios y subdirecciones como infancia, juventud, y vejez, que vincula a beneficiarios de estos en los cursos y actividades desarrolladas en los CDC.
Para junio de 2023, en los Centros de Desarrollo Comunitario, el eje estratégico de aprovechamiento de tiempo liberado lidera la demanda y oferta, aportando más de la mitad de la población atendida. 
Finalmente, y como alerta a tener en cuenta, es de resaltar que de las 6 piscinas ubicadas en los CDC, solo las piscinas del CDC Julio Cesar Sánchez, CDC Lourdes y CDC La Victoria se encuentran en funcionamiento, la piscina del CDC El Porvenir se encuentra cerrada por mantenimiento preventivo y correctivo, y las piscinas de los CDC Bellavista y del CDC Simón Bolívar se encuentran cerradas por intervención en sus cubiertas. Esta situación, impacta de manera directa el indicador en mención, pues los cursos y actividades de medio acuático, suelen presentar una alta demanda de los beneficiarios de otros servicios de la SDIS.</t>
  </si>
  <si>
    <t xml:space="preserve">
17/07/2023. No se generan observaciones respecto al análisis y evidencia reportada para el seguimiento del indicador.</t>
  </si>
  <si>
    <t>A corte de Julio se han registrado 26593 personas únicas atendidas en los Centros de Desarrollo Comunitario, de las cuales 8330 se encuentran vinculados a otros servicios de la SDIS, presentando como resultado un 31.3% en el indicador de gestión (complementariedad), reflejando un buen desempeño a la fecha. Esto se relaciona con la pertinencia de las articulaciones realizadas desde lo local entre los referentes de los distintos servicios de la Secretaría. 
Por otro lado, la complementariedad de servicios en los CDC, se enmarca principalmente en dos elementos:  1. las duplas de cuidado, que se realizan en el marco del sistema distrital de cuidado y que buscan atender a cuidadores y a sujetos de cuidado; 2. la articulación adelantada desde los territorios entre los referentes CDC y los referentes locales de otros servicios y subdirecciones como infancia, juventud, y vejez, que vinculan a beneficiarios de estos en los cursos y actividades desarrolladas en los CDC.. 
A 31 de julio el servicio Centros de Desarrollo Comunitario en sus ejes estratégicos aprovechamiento del tiempo liberado y generación de ingresos económicos, lideran la demanda y oferta dentro de los dos servicios, aportando más del 72% de la población atendida.
Como alerta a resaltar para este periodo, se encuentra la continuidad de las obras de intervención en los CDC Lourdes, CDC Bellavista, CDC Lago Timiza, CDC Simón Bolívar, y CDC La Giralda, así como de las piscinas de CDC Simón Bolívar, CDC Bellavista y CDC Porvenir, que impacta de manera directa el indicador en mención, pues los cursos y actividades desarrolladas en ambos servicios se ven afectados.</t>
  </si>
  <si>
    <t>17/08/2023. No se generan observaciones respecto al análisis y evidencia reportada para el seguimiento del indicador.</t>
  </si>
  <si>
    <t xml:space="preserve">Una parte relevante de la complementariedad de servicios en los CDC, se enmarca desde las duplas de cuidado, que se realizan en el marco del sistema distrital de cuidado y que buscan atender a cuidadores y a sujetos de cuidado. Por otro lado encontramos la articulación adelantada desde los territorios entre los referentes CDC y los referentes locales de otros servicios y subdirecciones como infancia, juventud, y vejez, que vincula a beneficiarios de estos en los cursos y actividades desarrolladas en los CDC.
Para este periodo se han registrado 9457 personas únicas vinculadas a otros servicios de la SDIS, de las 30325 personas únicas atendidas en los Centros de Desarrollo Comunitario, lo que arroja un porcentaje de complementariedad de 31.2% en el indicador de gestión, lo cual refleja una estabilización en el mismo con respecto al periodo anterior. 
Es importante resaltar que las dificultades en el avance del indicador, están relacionadas con el cierre temporal de 4 de las 6 piscinas con las que cuentan los CDC, por intervenciones y obras de optimización, lo cual impacta los cursos y actividades de medio acuático, que suelen presentar una alta demanda de los beneficiarios de otros servicios de la SDIS.   
Para agosto de 2023, en los Centros de Desarrollo Comunitario, el eje estratégico de aprovechamiento de tiempo liberado lidera la demanda y oferta, aportando casi la mitad de la población atendida. 
</t>
  </si>
  <si>
    <t>15/09/2023. No se generan observaciones respecto al análisis y evidencia reportada para el seguimiento del indicador.</t>
  </si>
  <si>
    <t>A septiembre de 2023 se han registrado 34460 personas únicas atendidas en los Centros de Desarrollo Comunitario, de las cuales 11122 se encuentran vinculados a otros servicios de la SDIS, presentando una complementariedad entre servicios del 32.3% en el indicador de gestión. 
Una parte relevante de la complementariedad de servicios en los CDC, se enmarca desde las duplas de cuidado, que se realizan en el marco del sistema distrital de cuidado y que buscan atender a cuidadores y a sujetos de cuidado. Por otro lado encontramos la articulación adelantada desde los territorios entre los referentes CDC y los referentes locales de otros servicios y subdirecciones como infancia, juventud, y vejez, que vincula a beneficiarios de estos en los cursos y actividades desarrolladas en los CDC.
Sin embargo, a septiembre de 2023, se observa aun un nivel intermedio en el indicador, el cual está relacionado al cierre temporal para la actual vigencia de 4 de las 6 piscinas con las que cuenta el servicio CDC, y que afectan la prestación de actividades y procesos de medio acuático, que suelen contar con una alta demanda por parte de los beneficiarios de otros servicios y modalidades de la SDIS. 
A la fecha el eje estratégico de aprovechamiento de tiempo liberado lidera la demanda y oferta, aportando más de la mitad de la población atendida, y compensando desde las actividades y procesos de medio terrestre los cierres de las piscinas.</t>
  </si>
  <si>
    <t>06/10/2023. No se generan observaciones respecto al análisis y evidencia reportada para el seguimiento del indicador.</t>
  </si>
  <si>
    <t>Para el periodo de octubre de 2023 se han registrado 38648 personas únicas atendidas en los Centros de Desarrollo Comunitario, de las cuales 12514 se encuentran vinculados a otros servicios de la SDIS, presentando una complementariedad entre servicios del 32.4% en el indicador de gestión, lo cual refleja una avance hacia el cumplimiento de la meta. 
Una parte relevante de la complementariedad de servicios en los CDC, se enmarca desde las duplas de cuidado, que se realizan en el marco del sistema distrital de cuidado y que buscan atender a cuidadores y a sujetos de cuidado. Por otro lado encontramos la articulación adelantada desde los territorios entre los referentes CDC y los referentes locales de otros servicios y subdirecciones como infancia, juventud, y vejez, que vincula a beneficiarios de estos en los cursos y actividades desarrolladas en los CDC.
Para octubre de 2023, en los Centros de Desarrollo Comunitario, los ejes estratégicos de aprovechamiento de tiempo liberado y generación de ingresos económicos lideran la demanda y oferta, aportando más del 70% de la población atendida. 
Sin embargo, debemos tener en cuenta que a octubre de 2023, se observa aun un nivel por debajo de lo esperado en el indicador, el cual está relacionado con la continuidad del cierre temporal para la actual vigencia de 3 de las 6 piscinas con las que cuenta el servicio CDC, y que afectan la prestación de actividades y procesos de medio acuático, que suelen contar con una alta demanda por parte de los beneficiarios de otros servicios y modalidades de la SDIS.</t>
  </si>
  <si>
    <t>16/11/2023. No se generan observaciones respecto al análisis y evidencia reportada para el seguimiento del indicador.</t>
  </si>
  <si>
    <t>A noviembre de 2023 se han registrado 42395 personas únicas atendidas en los Centros de Desarrollo Comunitario, de las cuales 13868 se encuentran vinculados a otros servicios de la SDIS, presentando una complementariedad entre servicios del 32.7% en el indicador de gestión. 
Una parte relevante de la complementariedad de servicios en los CDC, se enmarca desde las duplas de cuidado, que se realizan en el marco del sistema distrital de cuidado y que buscan atender a cuidadores y a sujetos de cuidado. Por otro lado encontramos la articulación adelantada desde los territorios entre los referentes CDC y los referentes locales de otros servicios y subdirecciones como infancia, juventud, y vejez, que vincula a beneficiarios de estos en los cursos y actividades desarrolladas en los CDC.
Sin embargo, a noviembre de 2023, se observa aun un nivel intermedio en el indicador, el cual está relacionado a los cierre temporales para la actual vigencia de hasta 4 de las 6 piscinas con las que cuenta el servicio CDC, y que afectan la prestación de actividades y procesos de medio acuático, que suelen contar con una alta demanda por parte de los beneficiarios de otros servicios y modalidades de la SDIS. 
A la fecha el eje estratégico de aprovechamiento de tiempo liberado lidera la demanda y oferta, aportando más de la mitad de la población atendida, y compensando de manera parcial, desde las actividades y procesos de medio terrestre los cierres de las piscinas.</t>
  </si>
  <si>
    <t>12/12/2023. No se generan observaciones respecto al análisis y evidencia reportada para el seguimiento del indicador.</t>
  </si>
  <si>
    <t xml:space="preserve">Una parte relevante de la complementariedad de servicios en los CDC, se enmarca desde las duplas de cuidado, que se realizan en el marco del sistema distrital de cuidado y que buscan atender a cuidadores y a sujetos de cuidado. Por otro lado encontramos la articulación adelantada desde los territorios entre los referentes CDC y los referentes locales de otros servicios y subdirecciones como infancia, juventud, y vejez, que vincula a beneficiarios de estos en los cursos y actividades desarrolladas en los CDC.
Para este periodo se han registrado 14907 personas únicas vinculadas a otros servicios de la SDIS, de las 45340 personas únicas atendidas en los Centros de Desarrollo Comunitario, lo que arroja un porcentaje de complementariedad de 32.9% en el indicador de gestión. 
Es importante resaltar que las dificultades en el cumplimiento del indicador, están relacionadas con el cierre temporal de las piscinas con las que cuentan los CDC, por intervenciones y obras de optimización, lo cual impacta los cursos y actividades de medio acuático, que suelen presentar una alta demanda de los beneficiarios de otros servicios de la SDIS.   
</t>
  </si>
  <si>
    <t>15/01/2024. No se generan observaciones respecto al análisis y evidencia reportada para el seguimiento del indicador.</t>
  </si>
  <si>
    <t xml:space="preserve">Durante el año 2023, el indicador tuvo un desempeño satisfactorio presentando crecimientos constantes entre el 71% y el 82%, lo cual refleja los esfuerzos que se realizaron para atender personas que participaron en otros servicios de la Secretaría Distrital de Integración Social,  y se encontraban vinculadas en el Servicio Centros de Desarrollo Comunitario-CDC y Servicio Tiempo Propio para personas cuidadoras, por parte del equipo técnico territorial de las localidades donde prestamos los servicios.
Sin embargo, cabe precisar que, el resultado del indicador por debajo de la meta definida para el año, está relacionado con el cierre parcial para la actual vigencia de 4 de las 6 piscinas con las que cuentan los CDC. Esto afectó el desempeño de los procesos y actividades en medio acuático que son las que mayor demanda tienen entre los beneficiarios de otros servicios y modalidades de la SDIS. 
Para la vigencia 2024, se espera la reapertura de las 6 piscinas y se proyecta continuar el posicionamiento de la articulación de actividades y procesos de medio terrestre entre los beneficiarios de otros servicios y modalidades de la SDIS, con el ánimo de ampliar la oferta de los dos servicios entre otros servicios y modalidades de la SDIS.   </t>
  </si>
  <si>
    <t>PSS-7740-001</t>
  </si>
  <si>
    <t>Circular No. 029 del 26/09/2022</t>
  </si>
  <si>
    <t>Jóvenes informados sobre Prevención Integral en el marco del componente de prevención integral</t>
  </si>
  <si>
    <t>Determinar el número de jóvenes informados en el marco del componente de prevención  integral: 
Prevención en Salud Mental y Orientación Socio Ocupacional-OSO; Prevención sustancias psicoactivas SPA; Prevención de paternidad y maternidad temprana PPYMT, y violencias.</t>
  </si>
  <si>
    <t xml:space="preserve">Monitorear el cumplimiento de las acciones que se encuentran a cargo de la Subdirección para la Juventud, que hacen parte del componente de Prevención Integral. </t>
  </si>
  <si>
    <t>(Número de jóvenes informados sobre prevención integral / Número de jóvenes programados para ser informados sobre prevención integral) *100</t>
  </si>
  <si>
    <t>Sistema de Información Misional.</t>
  </si>
  <si>
    <t>El numerador corresponde al número de jóvenes informados en prevención integral de acuerdo con el  conteo de datos del Sistema misional.
El denominador corresponde a la totalidad de jóvenes que se programaron para ser informados en prevención integral para la vigencia 2020-2024. de acuerdo con el plan de acción del proyecto 7740.
Nota: el resultado del acumulado del periodo es la sumatoria.</t>
  </si>
  <si>
    <r>
      <t>Conteo de metas del Sistema de Información Misional</t>
    </r>
    <r>
      <rPr>
        <strike/>
        <sz val="9"/>
        <color rgb="FFFF0000"/>
        <rFont val="Arial"/>
        <family val="2"/>
      </rPr>
      <t xml:space="preserve"> </t>
    </r>
  </si>
  <si>
    <t>Para el componente de prevención integral se realizaron diferentes actividades, campañas comunicativas,  jornadas, conferencias, ferias, entre otros, en torno a temas de prevención en Salud Mental y Orientación; Prevención sustancias psicoactivas SPA. Desarrollado de forma articulada en los servicios territoriales de la Subdirección para la Juventud.</t>
  </si>
  <si>
    <t>Desde el equipo de prevención de la Subdirección para la Juventud se siguen ampliando los espacios de participación de prevención integral en busca de un mayor acercamiento a los Jóvenes de Bogotá con juegos, dinámicas y estrategias pedagógicas que permitan ese acercamiento para romper los esquemas de desconocimiento conceptual y de acciones propias a tomar en cada situación, es por eso que se siguen fortaleciendo las líneas de intervención dirigidas e implementadas por un equipo psicosocial de psicólogos(as) y trabajadores sociales que, desde la salud mental y prevención del suicidio, prevención de sustancias psicoactivas, prevención de violencias, y la estrategia de orientación socio ocupacional-oso, propiciamos asistencia y comunicación profesional y adecuada con los jóvenes, desde la ética y el consentimiento de los mismos para participar de sus derechos en la Sociedad.</t>
  </si>
  <si>
    <t>Desde el equipo de prevención de la Subdirección para la Juventud se aporta para el primer trimestre con la atención de 772 jóvenes en temas de prevención integral, así mismo se aporta con la creación de contenidos informativos en piezas que permitan brindar información sobre la prevención del consumo de sustancias psicoactivas, para este caso el tema de VAPEADORES, brindando información sobre efectos y consecuencias del uso de los mismos.</t>
  </si>
  <si>
    <t>17/04/2023:
No se generan observaciones respecto al análisis y evidencias reportados para el seguimiento del indicador. Sin embargo, se recomienda que en la actualización a los indicadores que está pendiente, revisen las evidencias que se entregan, toda vez que no se está evidenciando totalmente la cifra del denominador, de acuerdo a lo que mencionan en la casilla de Descripción del método de cálculo.</t>
  </si>
  <si>
    <t>Desde el equipo de prevención de la Subdirección para la Juventud se avanza en la ampliación de los espacios de participación de prevención integral en busca de un mayor acercamiento para los Jóvenes de Bogotá, con juegos, dinámicas y estrategias pedagógicas que permitan ese acercamiento para romper los esquemas de desconocimiento conceptual y de acciones propias a tomar en cada situación, es por eso que se siguen fortaleciendo las  líneas de intervención dirigidas e implementadas por un equipo psicosocial de psicólogos(as) y trabajadores(as) sociales que, desde la salud mental y prevención del suicidio, prevención de sustancias psicoactivas, prevención de violencias, y la estrategia de orientación socio ocupacional- oso, propician asistencia y comunicación profesional y adecuada con los jóvenes, desde la ética y el consentimiento de los mismo para participar de sus derechos en la Sociedad
En el mes de abril, se diseñó y compartió un folleto educativo con los aspectos clave para la prevención del Consumo de Sustancias Psicoactivas, el cual fue diseñado con el equipo de prevención y a nivel territorial, con el propósito de que éste sea una herramienta para las ferias de prevención y actividades propias en los colegios Distritales.</t>
  </si>
  <si>
    <t>10/05/2023:
No se generan observaciones respecto al análisis reportado para el seguimiento del indicador. Sin embargo, se recuerda la actualización que está pendiente de los indicadores, de acuerdo con el análisis anual entregado de la vigencia pasada.</t>
  </si>
  <si>
    <t>Desde el equipo de prevención integral para el mes de mayo, se vienen generando estrategias de articulación con instituciones educativas, organizaciones juveniles en programación para el segundo semestre del año, así como las diferentes iniciativas para llevar la oferta de orientación socio ocupacional a la población de los sectores LGTBI en el territorio. Asimismo, se siguen realizando estrategias que permitan el fortalecimiento de las acciones por parte del equipo territorial –gestores- en espacios en la comunidad como ferias de servicios.</t>
  </si>
  <si>
    <t>14/06/2023:
No se generan observaciones respecto al análisis reportado para el seguimiento del indicador. Sin embargo, se recuerda la actualización que está pendiente de los indicadores, de acuerdo con el análisis anual entregado de la vigencia pasada.</t>
  </si>
  <si>
    <t>Para el periodo comprendido entre abril y junio de la presente vigencia se informaron 1.773 jóvenes  en prevención integral de acuerdo con el conteo de datos del Sistema misional y lo programado por el proyecto para el cumplimiento de las metas; durante este periodo el equipo de prevención integral, se encargó de gestionar, socializar y proyectar la oferta institucional en colegios de diferentes localidades, para realizarse al regreso de la vacaciones de mitad de año, así mismo durante el mes participó en actividades de prevención de consumo de sustancias psicoactivas y orientación socio ocupacional, en el festival K-pop con la participación de jóvenes de diferentes localidades en punto como la biblioteca virgilio barco, IDPAC,CDC KENNEDY y la final del evento el día 18 de junio en el palacio de los deportes, dicho festival consolidaba la colaboración de jóvenes con habilidades para la danza, entendiendo los intereses de cada uno como parte de la construcción del proyecto de vida, además de participar en el stand de prevención de spa con juegos pedagógicos.</t>
  </si>
  <si>
    <t>14/07/2023: 
En la evidencia aportada para este indicador no se identifican las cifras reportadas, revisar y ajustar.
17/07/2023:
No se generan observaciones respecto al análisis y evidencias reportados para el seguimiento del indicador. Sin embargo, se recuerda el compromiso de actualización del indicador.</t>
  </si>
  <si>
    <t>Frente al componente de prevención integral se implementaron acciones en las cuatro líneas estas son: salud mental y prevención de la conducta suicida, prevención de violencias, prevención de consumo de sustancias psicoactivas y orientación socio ocupacional, las estrategias de abordaje con los jóvenes de los 14 a los 28 años, se desarrollan de manera lúdico pedagógica, en diferentes escenarios de participación juvenil, como instituciones educativas, universidades, ferias de servicios y articulación con otras entidades distritales, acciones de prevención al parque, así como desarrollo de actividades con organizaciones juveniles, la anterior oferta busca acercarse a los jóvenes en los diferentes espacios donde ellos se reúnen con frecuencia. Se sigue trabajando en la construcción de estrategias llamativas para los jóvenes como juegos que inviten a los jóvenes a reconocer nuevos conceptos y temas de su interés, además de la articulación con orientadores y docentes para llegar a más instituciones educativas desde la prevención en las diferentes localidades del distrito.</t>
  </si>
  <si>
    <t xml:space="preserve">
11/08/2023:
No se generan observaciones respecto al análisis reportado para el seguimiento del indicador. Sin embargo, se recuerda el compromiso de actualización del indicador e informar si aún lo van a realizar.</t>
  </si>
  <si>
    <t>Para el mes de agosto el equipo de prevención integral , ha volcado sus esfuerzos en la implementación de acciones lúdico pedagógicas en instituciones educativas en las cuatro líneas con especial interés en orientación socio ocupacional y prevención del consumo de sustancias psicoactivas, y de esta manera incrementar las metas propuestas para el segundo semestre del año 2023, durante el mes de agosto y principios del mes de septiembre se desarrolló una intervención en el Colegio Nicolás Esguerra en la localidad de Kennedy abordando 7 cursos por los niveles de octavo, noveno ,decimo y 6 cursos de undécimo, con aproximadamente 35 jóvenes por curso, el interés de la institución se vio reflejado en la implementación de nuestras cuatro líneas, por diferentes situaciones identificadas al interior, así mismo el equipo sigue en la articulación con instituciones de localidades de suba, Kennedy y san Cristóbal para el desarrollo de actividades para el mes de septiembre, finalmente es importante aclarar que dichas acciones con jóvenes también se proponen y desarrollan en espacios no escolarizados, o con organizaciones de participación juvenil, para que de esta manera la oferta institucional llegue a todo el territorio es por esto que se proyectan talleres para organizaciones urbanas del hip hop en casas de juventud como la de chapinero y san Cristóbal a implementarse próximamente.</t>
  </si>
  <si>
    <t xml:space="preserve">
11/09/2023:
No se generan observaciones respecto al análisis reportado para el seguimiento del indicador.</t>
  </si>
  <si>
    <t xml:space="preserve">Para el periodo comprendido entre julio y septiembre de la presente vigencia se informaron a 4.749 jóvenes en prevención integral de acuerdo con el conteo de datos del Sistema misional y lo programado por el proyecto para el cumplimiento de las metas; durante este periodo el equipo de prevención integral, sigue desarrollando acciones con jóvenes en las instituciones educativas de las diferentes localidades de Bogotá, evidenciando una mayor solicitud por temas como prevención de consumo de sustancias psicoactivas, y salud mental y prevención de la conducta suicida, sin embargo, así sea en un porcentaje menor, sigue la solicitud en temas de orientación socio ocupacional y prevención de violencias, de las dos últimas se realizan acciones en fortalecimiento de habilidades para la vida y en prevención de violencias de género, es importante recalcar que se siguen generando articulaciones con más instituciones educativas de localidades como Ciudad Bolívar, La Candelaria, y Usaquén, para la implementación de las estrategias de prevención y de esta manera llegar a más jóvenes en espacios académicos, así como, acciones de participación cultural con jóvenes de comunidad hip hop de la localidad de Chapinero en una acción del parque de los hippies, donde se implementó una actividad de orientación socio ocupacional, salud mental y de prevención de la conducta suicida, acciones propias del territorio de participación juvenil. </t>
  </si>
  <si>
    <t>05/10/2023:
No se generan observaciones respecto al análisis y evidencias reportados para el seguimiento del indicador.</t>
  </si>
  <si>
    <t>Para el mes de octubre el equipo de prevención integral de la Subdirección para la Juventud continua el ejercicio de implementación de sus cuatro líneas de prevención, con especial participación y solicitud por parte de instituciones educativas en prevención de consumo de sustancias psicoactivas y salud mental y prevención de la conducta suicida lo anterior teniendo en cuenta los reportes de salud con incrementos en jóvenes con ideación suicida. Para esto se siguen desarrollando estrategias de mitos y realidades de la conducta suicida y aclarando conceptos de la salud mental en los jóvenes en instituciones educativas de grados octavos a onces, así como instituciones de educación superior. 
Por otra parte se sigue evidenciando un aumento significativo en sustancias psicoactivas ya sean legales o ilegales, sin embargo los primeros consumos ya sean experimentales o sociales, está acercando a más jóvenes a consumos problemáticos teniendo en cuenta la ausencia de redes de apoyo o situaciones de índole familiar, personal o educativa, permitiendo que el consumo sea más frecuente en jóvenes a corta edad. Por lo anterior se siguen desarrollando estrategias lúdicas, pedagógicas y preventivas para los jóvenes en sus diferentes entornos de participación en las diferentes localidades del territorio como ciudad bolívar, suba, etc., incluyendo procesos educativos de nivelación en jornada nocturna como es el caso del colegio Japón de la localidad de Kennedy.</t>
  </si>
  <si>
    <t xml:space="preserve">
07/11/2023:
No se generan observaciones respecto al análisis reportado para el seguimiento del indicador.</t>
  </si>
  <si>
    <t>Para el mes de noviembre el equipo de prevención integral de la Subdirección para la Juventud, sigue en la implementación de acciones propias de la línea de prevención de violencias y resolución de conflictos en un colegio de la localidad de San Cristóbal, así como una estrategia de salud mental y prevención de la conducta suicida con jóvenes, padres y/o acudientes de la pastoral de la corporación minuto de dios, por otra parte, se enfocan los esfuerzos en el fortalecimiento conceptual, y dinámico de jóvenes parceros por Bogotá de la localidad de Suba, para el cumplimiento de su rol como agentes para la comunidad, en la implementación de actividades de servicios a la ciudad, durante este mes se hizo un reconocimiento de la línea de prevención del consumo de sustancias psicoactivas y la línea de prevención de violencias, finalmente se siguen desarrollando actividades en la línea de orientación socio ocupacional (estrategia oso) para la construcción del proyecto de vida y fortalecimiento de habilidades para la vida, con jóvenes en diferentes espacios de participación con especial desarrollo en población de los sectores LGTBI.</t>
  </si>
  <si>
    <t xml:space="preserve">
05/12/2023:
No se generan observaciones respecto al análisis reportado para el seguimiento del indicador.</t>
  </si>
  <si>
    <t>Para el periodo comprendido entre octubre y diciembre de la presente vigencia se informaron a 2.232 jóvenes en prevención integral de acuerdo con el conteo de datos del Sistema misional y lo programado por el proyecto para el cumplimiento de las metas; es así que se tiene un total de 9.526 jóvenes atendidos durante la vigencia, además durante este periodo el equipo de prevención integral de la subdirección para la juventud, continuo en la implementación de acciones propias de la línea de prevención de consumo de sustancias psicoactivas y de la estrategia de orientación socio ocupacional lo anterior en el marco de la presentación a la comunidad de la localidad de bosa de campo verde, un espacio que busca socializar y acercar  a la comunidad para que allí puedan obtener y participar de la oferta distrital en este caso del equipo de prevención integral con sus líneas de prevención integral, así como la oferta de orientación psicosocial, dicha oferta de mostro a la comunidad en general, a padres y/o acudientes y jóvenes, por otra parte, se sigue realizando el fortalecimiento conceptual, y dinámico de jóvenes parceros por Bogotá de la localidad de suba, para el cumplimiento de su rol como agentes para la comunidad, en la implementación de actividades de servicios a la ciudad, durante este mes se hizo un reconocimiento de la línea de salud mental y prevención de la conducta suicida, ampliando estrategias preventivas y de acción frente a las diferentes situaciones que se evidencias en los jóvenes, dichas estrategias se socializan y se dan a conocer desde las dinámicas sociales como : juegos, lúdicas y de por medio de la visualización de cine foro donde la moderación de preguntas al finalizar el espacio permite un reflexión en las situaciones evidenciadas.
Finalmente es importante resaltar el desarrollo de acciones en las casas de juventud relacionadas con la estrategia de orientación socio ocupacional para el fortalecimiento de habilidades para la vida, y reconocimientos de intereses y gustos para establecer metas que encamines a los jóvenes a sacra adelante su proyecto ya sea laboral, académico o de emprendimiento.</t>
  </si>
  <si>
    <t>10/01/2024: 
Falta realizar el análisis anual, tener en cuenta directrices dadas en comité de gestores. Adicionalmente como está cargada la evidencia no es posible visualizar los 2.232 jóvenes reportados para el periodo en ninguna de las dos hojas, revisar.
11/01/2024:
No se generan observaciones respecto al análisis y evidencias reportados para el seguimiento del indicador.</t>
  </si>
  <si>
    <t>Durante el 2023  la Subdirección para la Juventud logró beneficiar a más de 9 mil jóvenes (reporte SIRBE) con formación en temas de prevención de violencias, consumo de sustancias psicoactivas, entre otros, contribuyendo a la implementación de la Política Pública de Juventud y el Plan Distrital de Desarrollo, se garantizó el despliegue y funcionamiento del servicio que involucra atención psicosocial, prevención de violencias, prevención de consumo de sustancias psicoactivas,  en las veinte (20) localidades de Bogotá, garantizando llegar a los territorios que demandan el acceso a derechos, lo que se refleja en el cumplimiento del 100% de la meta este indicador.</t>
  </si>
  <si>
    <t>PSS-7740-002</t>
  </si>
  <si>
    <t>Jóvenes vinculados a la plataforma Distrito Joven</t>
  </si>
  <si>
    <t xml:space="preserve">Determinar el número de jóvenes vinculados a la plataforma Distrito Joven con relación a la proyección de metas de registro anual. </t>
  </si>
  <si>
    <t>Implementar de manera efectiva las acciones proyectadas en materia de comunicación y gestión de oportunidades.</t>
  </si>
  <si>
    <t>(Número de jóvenes vinculados a la plataforma distrito joven / número de jóvenes programados para vincular a la plataforma distrito joven) *100</t>
  </si>
  <si>
    <t xml:space="preserve">Reportes plataforma Distrito Joven. </t>
  </si>
  <si>
    <r>
      <t xml:space="preserve">El numerador corresponde al dato obtenido de los reportes de la plataforma Distrito Joven.
El denominador corresponde al totalidad de jóvenes programados para vincular a la plataforma Distrito Joven de acuerdo con lo definido en el perfil del proyecto de inversión.
</t>
    </r>
    <r>
      <rPr>
        <b/>
        <sz val="9"/>
        <rFont val="Arial"/>
        <family val="2"/>
      </rPr>
      <t xml:space="preserve">
</t>
    </r>
    <r>
      <rPr>
        <sz val="9"/>
        <rFont val="Arial"/>
        <family val="2"/>
      </rPr>
      <t>Nota: el resultado del acumulado del periodo es la sumatoria.</t>
    </r>
  </si>
  <si>
    <t>Reporte de registros de la plataforma Distrito Joven</t>
  </si>
  <si>
    <t>Se realiza la consolidación de los reportes de usuarios inscritos y oportunidades cargadas en la plataforma web y App distrito joven del mes de enero del año 2023.</t>
  </si>
  <si>
    <t>Con el objetivo de realizar mejoras operativas y de funcionamiento de la App Distrito Joven, desde el equipo de comunicaciones de la Subdirección para la Juventud se han venido realizando reuniones con el equipo de Informática de la Secretaría Distrital de Integración Social con el fin de revisar ajustes y modificaciones a cada una de las secciones y módulos de la aplicación web y móvil a través de mesas de trabajo virtual.</t>
  </si>
  <si>
    <t>Para el primer trimestre (enero, febrero y marzo) se inscribieron un total de 5.801 jóvenes entre los 14 y 28 años. Las acciones realizadas durante el transcurso del mes de marzo de 2023, se encuentran orientadas a la búsqueda activa de oportunidades tanto del ámbito público como privado, con el objetivo de que los jóvenes accedan a ofertas de: educación, emprendimiento, empleo y aprovechamiento del tiempo libre. El cargue de oportunidades se está realizando todos los lunes de cada semana, en el que también se aprovecha para depurar oportunidades vencidas.</t>
  </si>
  <si>
    <t>Para el mes de abril, la Subdirección para la Juventud se ha orientado a la búsqueda activa de oportunidades tanto del ámbito público como privado para los jóvenes, con el objetivo de promover el acceso a ofertas de: educación, emprendimiento, empleo y aprovechamiento del tiempo libre, estas oportunidades se divulgan mediante la APP Distrito Joven.</t>
  </si>
  <si>
    <t>Alrededor de 3.000 jóvenes se inscribieron y beneficiaron de la App Distrito Joven durante el mes de mayo de 2023, ya que a través de este medio lograron acceder a las oportunidades ofertadas en la misma y realizar su preinscripción al programa Parceros por Bogotá.</t>
  </si>
  <si>
    <t>Para el segundo trimestre (abril, mayo y junio) se inscribieron un total de 11.422 jóvenes entre los 14 y 28 años que se beneficiaron de las ofertas de educación, empleabilidad, emprendimiento y aprovechamiento del tiempo libre, adicionalmente se participó de la reunión con el área de tecnología de la entidad para revisar posibles mejoras, pruebas y ajustes pertinentes de funcionalidad de la aplicación y en el mes de junio se hizo el cargue de 87 oportunidades a la App Distrito Joven, las cuales involucran ofertas de entidades de la administración Distrital y del sector público.</t>
  </si>
  <si>
    <t>14/07/2023:
No se generan observaciones respecto al análisis y evidencias reportados para el seguimiento del indicador. Sin embargo, se recuerda el compromiso de actualización del indicador.</t>
  </si>
  <si>
    <t>Se revisaron los ajustes y desarrollos a trabajar dentro de la aplicación. En este espacio se realizaron los primeros ensayos para verificar la funcionalidad en el ambiente de pruebas del aplicativo DISTRITO JOVEN con los requerimientos solicitados en cuanto a las historias de usuarios, módulo de oportunidades y ajustes generales en el momento del registro que debe hacer el o la joven para acceder a la información.</t>
  </si>
  <si>
    <t xml:space="preserve">Se publicaron oportunidades en la App Distrito Joven, en las que se destacan los temas de educación, empleabilidad, aprovechamiento del tiempo libre y convocatorias tanto de entidades Distritales como privadas, aquí las y los jóvenes acceden a estas ofertas gratuitas. </t>
  </si>
  <si>
    <t xml:space="preserve">Para el tercer trimestre (julio, agosto y Septiembre) se inscribieron un total de 10.265  jóvenes entre los 14 y 28 años que se beneficiaron de las ofertas de educación, empleabilidad, emprendimiento y aprovechamiento del tiempo libre, adicionalmente para este tercer trimestre, se realizó el cargue de 94 oportunidades a la App Distrito Joven, las cuales involucran ofertas de entidades de la administración Distrital y del sector privado. Es importante mencionar que, cada una de las ofertas que se publican son gratuitas y de fácil acceso para las y los jóvenes que se encuentran registrados en la aplicación.  
Desde las categorías de oportunidades que se abordaron este mes se tiene: vinculación laboral, emprendimiento, deporte, salud, educación, cultura, arte y patrimonio. </t>
  </si>
  <si>
    <t>Para el mes de octubre se logró fortalecer la divulgación del lanzamiento de las convocatorias de los concursos de SEMANA ANDINA y SEMANA DE JUVENTUD, mediante los diferentes medios como la APP distrito Joven, fortaleciendo así  la estrategia territorial y virtual de comunicaciones, de igual manera se publicaron 39 oportunidades en la App Distrito Joven, en las que se destacan los temas de educación, empleabilidad, aprovechamiento del tiempo libre y convocatorias tanto de entidades Distritales como privadas, aquí las y los jóvenes acceden a estas ofertas gratuitas.</t>
  </si>
  <si>
    <t>En el mes de noviembre de 2023, se logró una importante participación a nivel virtual y territorial en el desarrollo de la convocatoria y ejecución de cada uno de los concursos artísticos y culturales de la Semana de Juventud y Semana Andina, de igual manera se publicaron 41 oportunidades en la App Distrito Joven, en las que se destacan los temas de educación, empleabilidad, aprovechamiento del tiempo libre y convocatorias tanto de entidades Distritales como privadas, aquí las y los jóvenes acceden a estas ofertas gratuitas.</t>
  </si>
  <si>
    <t xml:space="preserve">Para el tercer trimestre (octubre, noviembre y diciembre) se inscribieron un total de 2.545 jóvenes entre los 14 y 28 años que se beneficiaron de las ofertas de educación, empleabilidad, emprendimiento y aprovechamiento del tiempo libre, adicionalmente para este tercer trimestre, se realizó el cargue de 103 oportunidades a la App Distrito Joven, las cuales involucran ofertas de entidades de la administración Distrital y del sector privado. Es importante mencionar que, cada una de las ofertas que se publican son gratuitas y de fácil acceso para las y los jóvenes que se encuentran registrados en la aplicación.  
Desde las categorías de oportunidades que se abordaron este mes se tiene: vinculación laboral, emprendimiento, deporte, salud, educación, cultura, arte y patrimonio. 
</t>
  </si>
  <si>
    <t>10/01/2024: 
Falta realizar el análisis anual, tener en cuenta directrices dadas en comité de gestores.
11/01/2024:
No se generan observaciones respecto al análisis y evidencias reportados para el seguimiento del indicador.</t>
  </si>
  <si>
    <t>Al rededor de 30 mil  jóvenes se inscribieron a la App Distrito Joven, durante el año 2023 accediendo a la información de oportunidades de educación, empleo, emprendimiento y aprovechamiento del tiempo libre. Es importante resaltar que a través de este medio se manejó la preinscripción de las y los jóvenes al servicio social Parceros por Bogotá, formulario que se encuentro publicado hasta el mes de julio de manera permanente en este medio digital, lo que permitió que se diera a conocer la App y se logrará impactar a un mayor número de jóvenes, así mismo se resaltan las  339 oportunidades de educación, empleabilidad, emprendimiento y aprovechamiento del tiempo libre, fueron publicadas en la App Distrito Joven durante la vigencia 2023. Lo anterior corresponde al trabajo realizado desde Distrito Joven a nivel público y privado en la búsqueda constante de ofertas que permitieron que las y los jóvenes de 14 a 28 años accedieran y se beneficiaran de las mismas, lo que se refleja en el cumplimiento del 100% de la meta este indicador.</t>
  </si>
  <si>
    <t>PSS-7740-003</t>
  </si>
  <si>
    <t>Mujeres jóvenes vinculadas y beneficiadas de los servicios sociales</t>
  </si>
  <si>
    <t>Determinar el número de mujeres jóvenes beneficiadas por los servicios sociales, del total de jóvenes atendidas con vulnerabilidad social.</t>
  </si>
  <si>
    <t>Implementar estrategias con enfoque diferencial de inclusión para las mujeres jóvenes en los servicios prestados.</t>
  </si>
  <si>
    <t xml:space="preserve">(Número de mujeres jóvenes beneficiadas por los servicios sociales de la Subdirección para la Juventud / Número total de jóvenes beneficiados por los servicios sociales de la Subdirección para la Juventud)*100.  </t>
  </si>
  <si>
    <t>El numerador corresponde al dato tomado del conteo de metas de la ficha sirbe específica para los servicios sociales de la Subdirección para la Juventud de las variables clasificación por grupo etario y sexo femenino.
El denominador corresponde al dato tomado del conteo de metas de la ficha sirbe específica para los servicios sociales de la Subdirección para la Juventud de las variables grupo etario y sexo en su totalidad.
Nota: el resultado del acumulado del periodo es la sumatoria.</t>
  </si>
  <si>
    <t>Conteo de metas del Sistema de Información Misional</t>
  </si>
  <si>
    <t>Las actividades que se realizaron para el mes de enero referente a las actividades del enfoque diferencial fueron: ajustar el plan de trabajo y actualizar el cronograma de fechas conmemorativas.</t>
  </si>
  <si>
    <t>En el marco de las atenciones en los servicios sociales se han formulado estrategias territoriales que prioricen la oferta de  los servicios sociales de la Subdirección para la Juventud a mujeres en condiciones de vulnerabilidad social y económica, es así como la dependencia pretende beneficiar a esta población.</t>
  </si>
  <si>
    <t>Para el primer trimestre se atendieron un total de 8.763 jóvenes, de los cuales 4.955 son mujeres, lo que representa una atención del 57% con enfoque de género en los diferentes servicios de la subdirección, de igual manera se hicieron actividades como la conmemoración del 8M y se realizó articulación con la Alcaldía para  el posicionamiento de un stand para hablar sobre educación en sexualidad con apoyos pedagógicos creados por el equipo de PMYPT como la ruleta y modulares para el uso del preservativo.</t>
  </si>
  <si>
    <t>Para el mes de abril, se diseñaron 3 piezas gráficas sobre jóvenes trans, enfoque de género y nuevas masculinidades. Estos contenidos apoyan la estrategia de comunicaciones y la campaña de “Las Diferencias Nos Unen” que actualmente se encuentra en desarrollo.</t>
  </si>
  <si>
    <t>Para el segundo trimestre se atendieron un total de 14.839 jóvenes, de los cuales 8.575 son mujeres, lo que representa una atención del 58% con enfoque de género en los diferentes servicios de la subdirección.</t>
  </si>
  <si>
    <t>14/07/2023: 
En la evidencia aportada para este indicador no se identifican las cifras reportadas, revisar y ajustar.</t>
  </si>
  <si>
    <t>Para julio, en el marco de las actividades orientadas a la población joven objeto del enfoque diferencial, se resalta la realización de 2 jornadas de atención en estrategias de prevención, desarrollo de capacidades e información sobre el uso de métodos anticonceptivos dirigidas a personas jóvenes que realizan Actividades Sexuales Pagas y la participación en un evento de conmemoración del Día Distrital de las Mujeres Negras y Afrocolombianas.</t>
  </si>
  <si>
    <t>Para agosto, en el marco de las actividades orientadas a la población joven objeto del enfoque diferencial, se resalta la atención de jóvenes de los sectores LGBTI con la estrategia de Orientación Socio Ocupacional (OSO) y la oferta de servicios relacionada con la promoción de los derechos sexuales y reproductivos.</t>
  </si>
  <si>
    <t xml:space="preserve">Para el tercer  trimestre se atendieron un total de 21.071 jóvenes, de los cuales 11.861 son mujeres, lo que representa una atención del 56% con enfoque de género en los diferentes servicios de la subdirección en el marco de las actividades orientadas a la población joven y la Semana Andina, se resalta la atención de jóvenes a partir actividades relacionadas con la promoción de los derechos sexuales y reproductivos, además de conversatorios sobre diversidad sexual. </t>
  </si>
  <si>
    <t>Para octubre, en el marco de las actividades orientadas a la población joven objeto del enfoque diferencial, se resalta la atención de jóvenes a partir de actividades de la Semana Andina relacionadas con la promoción de los derechos sexuales y reproductivos.</t>
  </si>
  <si>
    <t>Para noviembre, en el marco de las actividades orientadas a la población joven objeto del enfoque diferencial, se resalta la atención de jóvenes a partir de actividades de la Semana Distrital de Juventud con la promoción de los derechos sexuales y reproductivos en concursos y espacios con las y los jóvenes de Bogotá.</t>
  </si>
  <si>
    <t>Para el tercer  trimestre se atendieron un total de 13.013 jóvenes, de los cuales 7.298 son mujeres, lo que representa una atención del 57% con enfoque de género en los diferentes servicios de la subdirección en el marco de las actividades orientadas a la población joven y la Semana de la juventud, se resalta la atención de jóvenes a partir actividades relacionadas con la promoción de los derechos sexuales y reproductivos, además de conversatorios sobre diversidad sexual. Lo anterior  para un total en la vigencia de 57.686 jóvenes atendidos en el marco de las casas de la juventud de los cuales 32.689 son mujeres atendidas del reporte de conteo de metas para juventud tipo curso.</t>
  </si>
  <si>
    <t>10/01/2024: 
Falta realizar el análisis anual, tener en cuenta directrices dadas en comité de gestores. Adicionalmente como está cargada la evidencia no es posible visualizar las 7298 mujeres jóvenes reportadas para el periodo en ninguna de las dos hojas, revisar.
11/01/2024:
No se generan observaciones respecto al análisis y evidencias reportados para el seguimiento del indicador.</t>
  </si>
  <si>
    <t>El enfoque diferencial de género es un componente transversal, lo que implica la desagregación de información de las atenciones de todos los servicios en relación al género. Ser mujer, joven y con familia temprana, las pone en desventaja, es así que el 62% de los Ninis son mujeres. En contraste, los hombres representan el 38%. Con base en los principios de coordinación, concurrencia, subsidiariedad y complementariedad entre las diferentes servicios que hacen parte de la Subdirección para la Juventud, se procede a plantear el abordaje territorial contemplando cada una de las tipologías establecidas para priorizar la oferta institucional para las y los jóvenes y de sus familias de manera integral, es así que durante el 2023 se atendieron un total de 57.686 jóvenes, de los cuales el 57% son mujeres, con una participación de 32.689 jóvenes mujeres. De allí la importancia de contar con un instrumento que nos de referencia del este enfoque, lo que se refleja en el cumplimiento del 99% de la meta este indicador.</t>
  </si>
  <si>
    <t>PSS-7740-004</t>
  </si>
  <si>
    <t>Adolescentes y jóvenes vinculados al Sistema de Responsabilidad Penal para adolescentes que cumplen la medida o sanción</t>
  </si>
  <si>
    <t xml:space="preserve">Identificar la efectividad del plan de atención integral formulado para la ejecución de la medida de restablecimiento de derechos en administración de justicia o de la sanción penal, en el servicio de atención especializada a adolescentes vinculados al Sistema de Responsabilidad Penal para adolescentes. </t>
  </si>
  <si>
    <t>Seguimiento oportuno y documentado al plan de atención individual definido para cada participante.
Actualización del estado del participante en el sistema misional SIRBE de acuerdo al seguimiento al plan de atención individual.</t>
  </si>
  <si>
    <t xml:space="preserve">(No. de adolescentes que egresan del servicio de atención especializada por cumplimiento de la medida o sanción / No. de adolescentes en estado atendido en el periodo) * 100 </t>
  </si>
  <si>
    <t>Sistema Misional.</t>
  </si>
  <si>
    <t>Numerador: reporte oficial del sistema misional de la vigencia (Estado: atendido por criterio cumplimiento de la medida o sanción, o finalización del proceso de atención)
Denominador: reporte oficial del sistema misional de la vigencia (estado: atendido).
Nota: el resultado del acumulado del periodo es la sumatoria.</t>
  </si>
  <si>
    <t>Conteo de metas del Sistema de Información Misional.
Jóvenes en estado atendido en la vigencia en el sistema misional SIRBE.</t>
  </si>
  <si>
    <t>Se realizaron orientaciones en los Centros Forjar de manera presencial y consultas telefónicas y presenciales en temas de derecho penal y familia en los asuntos y situaciones que se presenten en relación con las ejecuciones de las sanciones impuestas por los Jueces de la ciudad de Bogotá SRPA, Libertad Asistida/Vigilada y Prestación de servicios a la Comunidad y los derivados del Restablecimiento de derechos.</t>
  </si>
  <si>
    <t>En el marco del programa de Justicia restaurativa de los centros forjar, se realizaron las publicaciones en las redes sociales de Distrito joven de las diferentes actividades desarrolladas en el mes de noviembre, lo anterior teniendo en cuenta que los centros forjar tienen por objetivo de contribuir a la resocialización de los a jóvenes de Bogotá de 14 a 18 años que hacen parte del Sistema de Responsabilidad Penal para adolescentes.</t>
  </si>
  <si>
    <t>Se realizaron orientaciones en los Centros Forjar de manera presencial y consultas telefónicas y presenciales en temas de derecho penal y familia en los asuntos y situaciones que se presenten en relación con las ejecuciones de las sanciones impuestas por los Jueces de la ciudad de Bogotá SRPA, libertad asistida/vigilada y prestación de servicios a la comunidad y los derivados del restablecimiento de derechos.</t>
  </si>
  <si>
    <t>17/04/2023:
No se generan observaciones respecto al análisis y evidencias reportados para el seguimiento del indicador.</t>
  </si>
  <si>
    <t>Para el mes de abril se realizó la articulación socio jurídica con las autoridades administrativas y judiciales competentes del SRPA, participando activamente en los Subcomités de Justicia Restaurativa, Información e Infraestructura y Seguridad, donde en este se revisa y ajusta al Protocolo de Ingreso y Registro Preventivo en las Unidades Operativas, aportando elementos de prevención, pedagógicos y restaurativos, para posteriormente socializar en el mismo escenario con otros operadores y entidades, asumiendo los respectivos compromisos adquiridos.</t>
  </si>
  <si>
    <t>Durante el mes de mayo, se egresaron de las unidades operativas del servicio Forjar Restaurativo, un total de 21 adolescentes/jóvenes, que cumplieron con la ejecución de la sanción y cumplimiento de objetivos en los procesos de restablecimiento de derechos, en las tres unidades operativas, lo que representa cumplimiento en la meta y proyección para el servicio Forjar Restaurativo, periodo 2023.</t>
  </si>
  <si>
    <t>A través del cumplimiento de los procesos de inclusión del servicio se egresaron 80 adolescentes y jóvenes distribuidos en  los reportes de las diferentes unidades operativas así: ( RUU: 61, Suba 10 y Ciudad Bolívar: 9), de acuerdo con los tres soportes de egresados o atendidos, identificando un aporte significativo a nivel social, desde la construcción de proyectos de vida dentro de la legalidad por parte de la población, así como la reparación simbólica y social de los daños y afectaciones que se generaron al momento de ingresar al SRPA, a partir de los procesos de participación ciudadana y servicio social que se implementan en territorio, favoreciendo la reconstrucción del tejido social a nivel Distrital.</t>
  </si>
  <si>
    <t>14/07/2023: 
Revisar y ajustar, ya que lo que está descrito en el análisis no coincide con lo que están reportando en cifras, adicionalmente no se adjuntó evidencia para este indicador, se debe adjuntar de acuerdo a lo formulado.
17/07/2023:
No se generan observaciones respecto al análisis y evidencias reportados para el seguimiento del indicador. Sin embargo, se recuerda el compromiso de actualización del indicador.</t>
  </si>
  <si>
    <t>A través del cumplimiento de los procesos de inclusión del servicio se egresaron 21 adolescentes y jóvenes identificando un aporte significativo a nivel social, desde la construcción de proyectos de vida dentro de la legalidad por parte de la población, así como la reparación simbólica y social de los daños y afectaciones que se generaron al momento de ingresar al SRPA, a partir de los procesos de participación ciudadana y servicio social que se implementan en territorio, favoreciendo la reconstrucción del tejido social a nivel Distrital.</t>
  </si>
  <si>
    <t>A través del cumplimiento de los procesos de inclusión del servicio se egresaron 13 adolescentes y jóvenes identificando un aporte significativo a nivel social, desde la construcción de proyectos de vida dentro de la legalidad por parte de la población, así como la reparación simbólica y social de los daños y afectaciones que se generaron al momento de ingresar al SRPA, a partir de los procesos de participación ciudadana y servicio social que se implementan en territorio, favoreciendo la reconstrucción del tejido social a nivel Distrital.</t>
  </si>
  <si>
    <t xml:space="preserve">Se orientan los procesos de atención desde la sensibilización y comprensión de los principios de la Justicia Restaurativa: responsabilidad, reparación y reintegración entendida desde la Secretaría Distrital de Integración Social como Inclusión Social, favoreciendo el desarrollo de proceso y prácticas restaurativas, a partir de acciones de reparación u otras que permitan la reparación de los daños y afectaciones generadas a partir de la comisión de delitos y con miras a la restauración de las partes y la reconstrucción del tejido social fragmentado. 
A través del cumplimiento de los procesos de inclusión del servicio, en el mes de septiembre egresaron 28 adolescentes y jóvenes identificando un aporte significativo a nivel social, desde la construcción de proyectos de vida dentro de la legalidad por parte de la población, así como la reparación simbólica y social de los daños y afectaciones que se generaron al momento de ingresar al SRPA, a partir de los procesos de participación ciudadana y servicio social que se implementan en territorio, favoreciendo la reconstrucción del tejido social a nivel Distrital. </t>
  </si>
  <si>
    <t>05/10/2023:
No se generan observaciones respecto al análisis reportado para el seguimiento del indicador.</t>
  </si>
  <si>
    <t xml:space="preserve">Durante el mes de octubre se dio continuidad a las articulaciones logradas por el servicio con diversas instituciones, tanto públicas como privadas, para contribuir al desarrollo integral de los jóvenes participantes y de esta manera lograr la misionalidad del servicio Forjar Restaurativo, tanto a nivel individual, como a nivel relacional. 
En relación con los egresos del servicio, durante el mes de octubre 13 jóvenes y adolescentes finalizaron el proceso con el SFR, de los cuales 3  decidieron mantener el acompañamiento psicosocial por un periodo no mayor a un año de manera que se da continuidad al proceso de atención desde la Ruta de Oportunidades Juveniles en modalidad Post-egreso, la cual brinda oportunidades en materia de educación, emprendimiento, vinculación laboral y atención en salud, entre otros.
</t>
  </si>
  <si>
    <t>Durante el mes de noviembre se dio continuidad a las articulaciones logradas por el servicio con diversas instituciones, tanto públicas como privadas, para contribuir al desarrollo integral de los jóvenes participantes y de esta manera lograr la misionalidad del servicio Forjar Restaurativo, tanto a nivel individual, como a nivel relacional. 
A través del cumplimiento de los procesos de inclusión del servicio se egresaron 36 adolescentes y jóvenes para el mes de noviembre, de los cuales 26 cumplieron con su medida o sanción, identificando un aporte significativo a nivel social, desde la construcción de proyectos de vida dentro de la legalidad por parte de la población, así como la reparación simbólica y social de los daños y afectaciones que se generaron al momento de ingresar al Sistema de Responsabilidad Penal Adolescente y la comisión del delito, a partir de los procesos de participación ciudadana y servicio social que se implementan en territorio, desarrollando acciones de reparación y prácticas restaurativas, favoreciendo así la reconstrucción del tejido social a nivel Distrital y la necesaria reconciliación entre las partes.</t>
  </si>
  <si>
    <r>
      <t xml:space="preserve">La Secretaría Distrital de Integración Social a través de la Subdirección para la Juventud, en el marco del Servicio Forjar Restaurativo  (SFR) brinda atención a jóvenes y adolescentes para el cumplimiento de las sanciones no privativas de la libertad, de Libertad Asistida y/o Vigilada y Prestación de Servicios a la Comunidad. Durante el segundo semestre se dio continuidad a las articulaciones logradas por el servicio con diversas instituciones, tanto públicas como privadas, para contribuir al desarrollo integral de los jóvenes participantes y de esta manera lograr la misionalidad del servicio Forjar Restaurativo, tanto a nivel individual, como a nivel relacional. 
A través del cumplimiento de los procesos de inclusión del servicio se egresaron 235 adolescentes y jóvenes en el segundo semestre para un total de </t>
    </r>
    <r>
      <rPr>
        <sz val="9"/>
        <rFont val="Arial"/>
        <family val="2"/>
      </rPr>
      <t>315</t>
    </r>
    <r>
      <rPr>
        <sz val="9"/>
        <color theme="4"/>
        <rFont val="Arial"/>
        <family val="2"/>
      </rPr>
      <t xml:space="preserve"> </t>
    </r>
    <r>
      <rPr>
        <sz val="9"/>
        <color theme="1"/>
        <rFont val="Arial"/>
        <family val="2"/>
      </rPr>
      <t>jóvenes durante toda la vigencia 2023, de los cuales 93 son del centro de Rafael Uribe, 73 de Suba y 149 de Ciudad Bolívar, cumplieron con su medida o sanción, de los 598 jóvenes atendidos durante el 2023, identificando un aporte significativo a nivel social, desde la construcción de proyectos de vida dentro de la legalidad por parte de la población, así como la reparación simbólica y social de los daños y afectaciones que se generaron al momento de ingresar al Sistema de Responsabilidad Penal Adolescente y la comisión del delito, a partir de los procesos de participación ciudadana y servicio social que se implementan en territorio, desarrollando acciones de reparación y prácticas restaurativas, favoreciendo así la reconstrucción del tejido social a nivel Distrital y la necesaria reconciliación entre las partes.</t>
    </r>
  </si>
  <si>
    <t>10/01/2024: 
Falta realizar el análisis anual, tener en cuenta directrices dadas en comité de gestores. Adicionalmente como está cargada la evidencia no es posible visualizar las 235  jóvenes reportados para el periodo en ninguna de las dos hojas, revisar. (recuerden que las evidencias deben dar cuenta de lo reportado en el periodo, no en la vigencia).
11/01/2024:
No se generan observaciones respecto al análisis y evidencias reportados para el seguimiento del indicador.</t>
  </si>
  <si>
    <t>Durante la vigencia 2023  el servicio de forjar restaurativo, garantizó la atención integral y especializada de las y los adolescentes/jóvenes vinculados al SRPA, entre catorce (14) y veintiocho (28) años, 11 meses y 29 días, remitidos por las autoridades administrativas y judiciales de Bogotá, en el marco del cumplimiento de medidas y sanciones no privativas de la libertad, lo anterior con finalidades protectora, educativa y restaurativa, con especial énfasis para el servicio forjar en el carácter restaurativo que determina el accionar tanto del equipo de atención integral, como de los adolescentes y jóvenes en desarrollo de sus procesos, atendiendo a los principios de la justicia restaurativa, en donde se persigue la responsabilización, la reparación y la reintegración, entendida esta última desde la SDIS como inclusión social que permita la no repetición ni reincidencia en comisión de delitos, que le permitió al servicio dar por  atendidos a 315 jóvenes que cumplieron con sus sentencias sobre el total de jóvenes remitidos por los juzgados y el ICBF de quinientos noventa y ocho (598) adolescentes/jóvenes activos y en post-egreso en atención, a corte de 30 de diciembre, por todo lo anterior se presentó el cumplimiento de la meta más allá de lo que se tenía estimado (53%), por lo cual se trabajará en la revisión del indicador para el próximo periodo.</t>
  </si>
  <si>
    <t>PSS-7744-001</t>
  </si>
  <si>
    <t>Circular No. 017 del 24/04/2023</t>
  </si>
  <si>
    <t>Niñas y niños de primera infancia con permanencia mínima de 90 días en el servicio jardines infantiles y sus modalidades jardín infantil nocturno, casas de pensamiento intercultural y espacios rurales</t>
  </si>
  <si>
    <t>Monitorear la permanencia mínima de 90 días de niñas y niños de primera infancia que participan en el servicio jardines infantiles y sus modalidades jardín infantil nocturno, casas de pensamiento intercultural y espacios rurales.</t>
  </si>
  <si>
    <t>Diligenciamiento del Formato Ficha SIRBE y el registro oportuno de su información en el Sistema  Misional SIRBE.
Formalización del cupo asignado a niñas y niños de primera infancia en el servicio jardines infantiles y sus modalidades jardín infantil nocturno, casas de pensamiento intercultural y espacios rurales</t>
  </si>
  <si>
    <t>(No. acumulado de niñas y niños de primera infancia que permanecen mínimo 90 días en el servicio jardines infantiles y sus modalidades jardín infantil nocturno, casas de pensamiento intercultural y espacios rurales / No. acumulado de niñas y niños de primera infancia atendidos en el servicio jardines infantiles y sus modalidades jardín infantil nocturno, casas de pensamiento intercultural y espacios rurales) * 100</t>
  </si>
  <si>
    <t>Numerador: Sistema Misional SIRBE.
Denominador: Sistema Misional SIRBE.</t>
  </si>
  <si>
    <t>Identificar en el reporte de la meta 2 remitido por la DADE el número acumulado de niñas y niños de primera infancia en estados: atendido, en atención y suspendido que hayan permanecido mínimo 90 días en el servicio jardines infantiles y sus modalidades jardín infantil nocturno, casas de pensamiento intercultural y espacios rurales, y, dividirlo entre el número acumulado de niñas y niños en estados: atendido, en atención y suspendido en el servicio jardines infantiles y sus modalidades jardín infantil nocturno, casas de pensamiento intercultural y espacios rurales.
La permanencia de 90 días es el tiempo mínimo requerido para evidenciar efectos de la atención en el desarrollo de niñas y niños.
El denominador se registrará de manera trimestral dado que se obtiene del reporte suministrado por la DADE.
El resultado acumulado del indicador es igual al valor ejecutado en diciembre.</t>
  </si>
  <si>
    <t>Numerador: reporte de la meta 2 de las modalidades jardines infantiles diurnos, nocturnos, casas de pensamiento intercultural y espacios rurales. 
Denominador: reporte Sistema Misional SIRBE</t>
  </si>
  <si>
    <t>En enero, se adelantó el proceso de contratación del talento humano interdisciplinario que brinda atención a las niñas y los niños en jardines infantiles diurnos, nocturnos, casas de pensamiento intercultural y espacios rurales; así mismo, se realizó el mantenimiento preventivo, correctivo, poda de césped, lavado de tanques, mantenimiento de elementos de refrigeración, activación de líneas telefónicas e internet en las unidades operativas; y se inició la atención de las y los participantes a fin de garantizar a las niñas y los niños de primera infancia espacios adecuados, seguros, protectores y cuidado cualificado brindado por talento humano idóneo y suficiente.</t>
  </si>
  <si>
    <t xml:space="preserve">En febrero, se dio continuidad a la atención de niñas y niños de primera infancia en jardines infantiles diurnos y nocturnos, casas de pensamiento intercultural y espacios rurales de manera presencial a partir de diversas acciones intencionadas asociadas a los componentes nutrición y salubridad, ambientes adecuados y seguros, proceso pedagógico, talento humano y proceso administrativo.
Se precisa que la atención de las y los participantes se brindó en jardines infantiles operados de manera directa por la SDIS, operados a través de convenios suscritos con Entidades sin Ánimo de lucro, y, operados a partir de convenios celebrados con Cajas de Compensación Familiar. 
Adicionalmente, se articularon acciones entre los profesionales del nivel central y local para la búsqueda de participantes que permita aumentar el número de niñas y niños de la ciudad que se benefician de la atención que se brinda en jardines infantiles diurnos y nocturnos, casas de pensamiento intercultural y espacios rurales para promover su desarrollo integral.
</t>
  </si>
  <si>
    <t>Con corte a marzo, 78 niñas y niños de primera infancia presentaron una permanencia mínima de 90 días en jardines infantiles diurnos, nocturnos, casas de pensamiento intercultural y espacios rurales, lo que equivale a un resultado de 17%, es decir, setenta y cuatro puntos porcentuales bajo la meta del indicador; lo anterior, obedece a que la atención de las y los participantes inició en la última semana de enero de conformidad con lo planeado, por lo que durante los primeros meses de la vigencia los participantes asisten paulatinamente, así mismo, en febrero y marzo algunas familias continúan el proceso para la oficialización de la asignación de cupo. Se proyecta continuar el seguimiento a las coberturas y recurrencias en la asistencia diaria de las y los participantes de jardines infantiles diurnos, nocturnos, casas de pensamiento intercultural y espacios rurales.
Así mismo, durante el mes, se adelantaron acciones de articulación entre el nivel central y las Subdirecciones Locales a fin de acordar y generar estrategias que permiten efectuar seguimiento a las situaciones que podrían afectar la concurrencia en la vinculación de participantes.</t>
  </si>
  <si>
    <t>11/04/2023 No se generan observaciones respecto al análisis presentado en el seguimiento al indicador de gestión. Se deja la siguiente recomendación: se debe adelantar todas las acciones pertinentes para dar cumplimiento a la meta propuesta.</t>
  </si>
  <si>
    <t>En abril, se dio continuidad a la atención de niñas y niños de primera infancia en jardines infantiles diurnos, nocturnos, casas de pensamiento intercultural y espacios rurales, a partir de acciones enmarcadas en los componentes nutrición y salubridad, ambientes adecuados y seguros, proceso pedagógico, talento humano y proceso administrativo. Además, se presentó un aumento en la vinculación de talento humano en las unidades operativas, lo que permite mayor capacidad de atención en los territorios. 
No obstante, es importante tener en cuenta que la presencia de Enfermedades Prevalentes de la Infancia (EPI) como brotes respiratorios (IRA, infecciones gastrointestinales (EDA), eruptivas, entre otras, puede afectar en la permanencia mínima de 90 días en el servicio jardines infantiles y sus modalidades jardín infantil nocturno, casas de pensamiento intercultural y espacios rurales. Por tanto, se han venido reportando los casos identificados por salud, con el fin de monitorear los sectores con mayor impacto de enfermedades y así evitar afectación en la continuidad de permanencia de los participantes en las unidades operativas.  
Se proyecta reforzar acciones de acompañamiento para el seguimiento a los reportes dados por la entidad sanitaria en los territorios, con el fin de generar articulación con las Subredes de salud para prevenir y mitigar el impacto del pico de enfermedades en la primera infancia en todo el Distrito.</t>
  </si>
  <si>
    <r>
      <t xml:space="preserve">En mayo, se dio continuidad a la atención de niñas y niños de primera infancia en jardines infantiles diurnos, nocturnos, casas de pensamiento intercultural y espacios rurales, a partir de las planeaciones establecidas para tal fin. Adicionalmente, se ha realizado acompañamiento a las estrategias adoptadas por cada unidad operativa, con el fin de incentivar, motivar y generar la permanencia ininterrumpida de las niñas y los niños en el servicio de jardines infantiles y sus modalidades.
Así mismo, durante el mes se realizó acompañamiento desde el componente de salud con el fin de que se acaten y promuevan las medidas sanitarias emitidas por la entidad de salud, ya que aún continúa la alerta por enfermedades respiratorias. En este sentido, se han realizado cuarentenas focalizadas y aislamientos preventivos, situaciones que pueden interferir en la permanencia mínima de 90 días de las y los participantes. Se realizan las alertas correspondientes para tomar estrategias que minimicen el impacto sanitario en las unidades operativas.
Se proyecta realizar monitoreo a los casos reportados por la entidad de salud, para atender las recomendaciones sanitarias y así garantizar la permanencia de las niñas y niños en los jardines infantiles diurnos, nocturnos, casas de pensamiento intercultural y espacios rurales.
</t>
    </r>
    <r>
      <rPr>
        <sz val="9"/>
        <color theme="1"/>
        <rFont val="Arial"/>
        <family val="2"/>
      </rPr>
      <t xml:space="preserve">
 </t>
    </r>
  </si>
  <si>
    <t xml:space="preserve">Con corte a junio, 564 niñas y niños de primera infancia presentaron una permanencia mínima de 90 días en jardines infantiles diurnos, nocturnos, casas de pensamiento intercultural y espacios rurales, lo que equivale a un resultado de 97%, es decir, seis (6) puntos porcentuales sobre la meta del indicador; lo anterior, obedece a las acciones de monitoreo y gestión adelantadas en los meses anteriores. 
Durante este mes se adelantaron acciones de mantenimiento en poda de césped, lavado de tanques, mantenimiento de elementos de refrigeración a fin de garantizar a las niñas y los niños de primera infancia espacios adecuados, seguros, protectores.
Se proyecta continuar con el seguimiento a los casos reportados por enfermedad, ya que aún persisten la presencia de IRA-ERA y otras enfermedades prevalentes en la primera infancia; así mismo, se continuará con el monitoreo de las asistencias para garantizar la permanencia de las niñas y niños en los jardines infantiles diurnos, nocturnos, casas de pensamiento intercultural y espacios rurales.
 </t>
  </si>
  <si>
    <t>14/07/2023 No se generan observaciones respecto al análisis presentado en el seguimiento al indicador de gestión. Se deja la siguiente recomendación: revisar si la tendencia del indicador es la actual en los próximos reportes, si es así se recomienda revisar y actualizar la meta del indicador, ya que el cumplimiento con respecto a la meta esta en sobrecumplimiento del 107%, 7 puntos por encima.</t>
  </si>
  <si>
    <t>En julio, se dio continuidad a la atención de niñas y niños de primera infancia en jardines infantiles diurnos, nocturnos, casas de pensamiento intercultural y espacios rurales. Durante este mes se realizó monitoreo en todas las unidades operativas, lo cual permitió acompañar de manera  más cercana los diferentes procesos que adelantan los jardines infantiles, casas de pensamiento intercultural y espacios rurales para lograr mantener y fortalecer la asistencia de las(los) participantes. 
Se avanzó en la implementación de estrategias según las necesidades identificadas en el territorio, gestionando las alertas en infraestructura o situaciones que impidieran la prestación del servicio a las niñas y los niños.
Se proyecta mantener las estrategias de monitoreo frecuente a las inasistencias de las niñas y los niños a las unidades operativas, y así,  garantizar la permanencia de ellas y ellos en los jardines infantiles diurnos, nocturnos, casas de pensamiento intercultural y espacios rurales.</t>
  </si>
  <si>
    <t>10/08/2023 No se generan observaciones respecto al análisis presentado en el seguimiento al indicador de gestión. Se deja la siguiente recomendación: revisar si la tendencia del indicador es la actual en el siguiente periodo trimestral, si es así se recomienda revisar y actualizar la meta del indicador, ya que el cumplimiento con respecto a la meta esta en sobrecumplimiento del 107%, 7 puntos por encima.</t>
  </si>
  <si>
    <t>En agosto, se dio continuidad a la atención de niñas y niños de primera infancia en jardines infantiles diurnos, nocturnos, casas de pensamiento intercultural y espacios rurales. Durante este mes se realizaron encuentros con cada localidad para identificar puntos de control que permitan sostener la asistencia de las niñas y los niños, en articulación con las áreas de nutrición y psicología para garantizar la atención con calidad.
Para este mes se logró aumentar la asistencia de las niñas y los niños en las unidades operativas; se continúa con el reporte de alertas en la infraestructura de los jardines infantiles diurnos, nocturnos, casas de pensamiento intercultural y espacios rurales, a las áreas correspondientes con el fin de ser atendidas y no afectar la prestación del servicio.
Se proyecta realizar mesas de trabajo, para analizar los reportes emitidos por el área de coberturas. Con el fin de monitorear y focalizar las unidades con mayor dificultad y así apoyar en generación de estrategias.</t>
  </si>
  <si>
    <t>08/09/2023 No se generan observaciones respecto al análisis presentado en el seguimiento al indicador de gestión. Se deja la siguiente recomendación: revisar si la tendencia del indicador es la actual en el siguiente periodo trimestral, si es así se recomienda revisar y actualizar la meta del indicador, ya que el cumplimiento con respecto a la meta esta en sobrecumplimiento del 107%, 7 puntos por encima.</t>
  </si>
  <si>
    <t xml:space="preserve">Con corte a septiembre, 39.746 niñas y niños de primera infancia presentaron una permanencia mínima de 90 días en jardines infantiles diurnos, nocturnos, casas de pensamiento intercultural y espacios rurales, lo que equivale a un resultado de 75%, es decir, dieciséis (16) puntos porcentuales bajo la meta del indicador; lo que obedece a las dinámicas de las familias de las(os) participantes. 
Durante este mes se realizó la ejecución de acciones enmarcadas en el monitoreo de los Estándares Técnicos para la Calidad de la Educación Inicial., permitiendo generar alertas a las diferentes áreas de la SDIS, con el fin de gestionar soluciones.
Sin embargo, es importante tener en cuenta que se ha dado un pico alto de la presencia de Enfermedades Prevalentes de la Infancia (EPI) principalmente el brote de boca pies y manos, entre otras. Por tanto, se han venido reportando los casos identificados por salud, con el fin de monitorear los sectores con mayor impacto de enfermedades y así evitar afectación en la continuidad de permanencia de los participantes en las unidades operativas.  
Se proyecta reforzar acciones de acompañamiento para el seguimiento a los reportes dados por la entidad sanitaria en los territorios, con el fin de generar articulación con las Subredes de salud para prevenir y mitigar el impacto del pico de enfermedades en la primera infancia.
</t>
  </si>
  <si>
    <t>05/10/2023 No se generan observaciones respecto al análisis presentado en el seguimiento al indicador de gestión. Se deja la siguiente recomendación: debemos revisar si la tendencia del indicador es la actual para la próxima vigencia. Debemos adelantar todas las acciones pertinentes para dar cumplimiento de la meta para el siguiente periodo, ya que el cumplimiento con respecto a la meta esta en rezago del 83%, 17 puntos por debajo.</t>
  </si>
  <si>
    <t xml:space="preserve">En octubre, se dio continuidad a la atención de niñas y niños de primera infancia en jardines infantiles diurnos, nocturnos, casas de pensamiento intercultural y espacios rurales. Durante este mes se realizó la implementación de encuentros en los territorios, focalizando las necesidades más sentidas desde el componente de Ambientes Adecuados y Seguros, y así, realizar la gestión para procurar el cumplimiento de los Estándares Técnicos para la Calidad de la Educación Inicial. 
Así mismo, es importante mencionar que ha causa de la temporada de lluvias se han generado dificultades en la asistencia, principalmente por que la presencia de  Enfermedades Prevalentes de la Infancia (EPI) continúa sin disminuir.  
Se proyecta realizar seguimiento a las novedades que surjan en los territorios, con el fin de garantizar la permanencia de las niñas y niños en las unidades operativas. 
</t>
  </si>
  <si>
    <t>07/11/2023 No se generan observaciones respecto al análisis presentado en el seguimiento al indicador de gestión. Se deja la siguiente recomendación: Debemos adelantar todas las acciones pertinentes para dar cumplimiento de la meta para el siguiente periodo, ya que el cumplimiento con respecto a la meta esta en rezago del 88%, 12 puntos por debajo.</t>
  </si>
  <si>
    <t xml:space="preserve">En noviembre, se dio continuidad a la atención de niñas y niños de primera infancia en jardines infantiles diurnos, nocturnos, casas de pensamiento intercultural y espacios rurales. Durante este mes se realizaron acciones enmarcadas en los componentes nutrición y salubridad, ambientes adecuados y seguros, proceso pedagógico, talento humano y proceso administrativo. Así mismo, se han venido reportando los casos identificados por salud, con el fin de monitorear los sectores con mayor impacto de enfermedades y así evitar afectación en la continuidad de permanencia de los participantes en las unidades operativas.  
Se proyecta realizar acciones de acompañamiento para el seguimiento a los reportes dados por la entidad sanitaria en los territorios, con el fin de generar articulación con las Subredes de salud.
</t>
  </si>
  <si>
    <t>11/12/2023 No se generan observaciones respecto al análisis presentado en el seguimiento al indicador de gestión. Se deja la siguiente recomendación: Debemos adelantar todas las acciones pertinentes para dar cumplimiento de la meta para el siguiente periodo, ya que el cumplimiento con respecto a la meta esta en rezago del 88%, 12 puntos por debajo.</t>
  </si>
  <si>
    <t>Con corte a diciembre, 43.239  niñas y niños de primera infancia presentaron una permanencia mínima de 90 días en jardines infantiles diurnos, nocturnos, casas de pensamiento intercultural y espacios rurales, lo que equivale a un resultado de 80%, es decir, seis (6) puntos porcentuales bajo la meta del indicador, y, cinco (5) puntos porcentuales más que el trimestre anterior; lo que obedece al continuo monitoreo realizado en todas las unidades operativas, lo cual permitió acompañar de manera más cercana los diferentes procesos que adelantan las unidades operativas para lograr mantener y fortalecer la asistencia de las(los) participantes. .
Durante el mes se acompañaron los tránsitos producto de la finalización de la vigencia, ya que las familias se movilizan entre unidades operativas de manera significativa al terminar la prestación del servicio. Es importante resaltar que, a partir del 7 de diciembre se suspendió totalmente la atención en las unidades operativas (SDIS 1 de diciembre, cofinanciados 5 de diciembre, CAFAM 6 de diciembre, COMPENSAR 1 de diciembre y COLSUBSIDIO 30 de noviembre). 
Se proyecta realizar evaluación del servicio para así garantizar la permanencia de las niñas y niños en los jardines infantiles diurnos, nocturnos, casas de pensamiento intercultural y espacios rurales.</t>
  </si>
  <si>
    <t>En 2023, el indicador presentó un resultado sobresaliente teniendo en cuenta que el porcentaje de cumplimiento con respecto a la meta es mayor al 90%, tuvo una tendencia creciente y un comportamiento caracterizado por registrar en el último trimestre los porcentajes de ejecución más elevados, es decir, el mayor número de participantes con permanencia mínima de 90 días. Durante el año se logró brindar atención presencial a las niñas y los niños de primera infancia en las modalidades jardines infantiles diurnos, nocturnos, casas de pensamiento intercultural y espacios rurales, a través de los componentes de atención establecidos en los Estándares Técnicos de Calidad para la Educación Inicial.
Para la siguiente vigencia, se proyecta mantener el indicador y fortalecer el acompañamiento mes a mes a las estrategias adoptadas por cada unidad operativa, con el fin de incentivar, motivar y generar la permanencia ininterrumpida de las niñas y los niños en el servicio de jardines infantiles y sus modalidades.</t>
  </si>
  <si>
    <t>PSS-7744-002</t>
  </si>
  <si>
    <t>Gestantes, niñas y niños de primera infancia atendidos en el servicio creciendo juntos.</t>
  </si>
  <si>
    <t xml:space="preserve">Monitorear la atención de gestantes, niñas y niños de primera infancia que participan en el servicio creciendo juntos. </t>
  </si>
  <si>
    <t>Calidad de la información al focalizar gestantes, niñas y niños de primera infancia para el ingreso al servicio creciendo juntos.
Diligenciamiento del Formato Ficha SIRBE y registro oportuno de su información en el Sistema Misional SIRBE.
Formalización del ingreso de gestantes, niñas y niños de primera infancia en el servicio creciendo juntos.</t>
  </si>
  <si>
    <t>(No. de gestantes, niñas y niños de primera infancia en estados: atendido, en atención y suspendido en el servicio creciendo juntos durante el mes, excluyendo las unidades operativas que no tengan en su denominación CRJU    / No. de cupos ofertados en el servicio creciendo juntos, excluyendo las unidades operativas que no tengan en su denominación CRJU) * 100</t>
  </si>
  <si>
    <t>Numerador: Sistema Misional SIRBE
Denominador: directorio servicios sociales Subdirección para la Infancia</t>
  </si>
  <si>
    <t>Identificar en el aplicativo SIRBE el número de gestantes, niñas y niños de primera infancia del servicio creciendo juntos atendidos durante el mes en estados: atendido, en atención y suspendido, excluyendo las unidades operativas que no tengan en su denominación CRJU y dividirlo entre el número de cupos ofertados en el servicio creciendo juntos registrado en el directorio servicios sociales Subdirección para la Infancia.
Se hará seguimiento al indicador a partir de febrero teniendo en cuenta que desde este mes empieza la operación de la modalidad creciendo juntos a través de convenios de asociación.
Nota: la sigla "CRJU" significa creciendo juntos operada y se asigna a las unidades operativas que funcionan a través de convenios de asociación.
El resultado acumulado del indicador se calcula a partir del promedio mensual.</t>
  </si>
  <si>
    <t>Numerador: reporte Sistema Misional SIRBE.
Denominador: directorio servicios sociales Subdirección para la Infancia.</t>
  </si>
  <si>
    <t>Según lo definido en la “descripción del método de cálculo”, se hará seguimiento al presente indicador a partir de febrero teniendo en cuenta que a partir de dicho mes iniciará la operación de creciendo juntos a través del convenio de asociación que suscribirá la Entidad con la Caja de Compensación Familiar Cafam.
Así mismo, se precisa que durante enero, se adelantaron los trámites para la suscripción del convenio con la Caja de Compensación Familiar Cafam para la operación del servicio creciendo juntos, y, se entregaron a las y los participantes de creciendo juntos en estado “en atención” bonos canjeables por alimentos.</t>
  </si>
  <si>
    <t xml:space="preserve">Con corte a febrero, se contó con 20.009 gestantes, niñas y niños de primera infancia en estados atendido, en atención y suspendido en el sistema misional (SIRBE) en creciendo juntos, lo que equivale a un resultado de 100%; esto obedece a la estabilidad de participantes presentada por estar en proceso la habilitación del traslado a jardines infantiles o colegios públicos y privados. Se proyecta la depuración y vinculación de nuevos participantes a creciendo juntos a través del convenio celebrado por la Entidad con la Caja de Compensación Familiar Cafam. 
Así mismo, se precisa que durante el mes, las y los participantes en estado “en atención” en creciendo juntos se transfirieron a las unidades operativas que presentan en su denominación “CRJU”, las cuales funcionan en el marco del convenio de asociación suscrito por la Entidad con la Caja de Compensación Familiar Cafam, que inició ejecución el 20 de febrero. Además, se realizó la jornada de fortalecimiento técnico con el talento humano de la Caja de Compensación Familiar que operará dicho convenio.
Así mismo, durante el mes las y los participantes en estado “en atención” en creciendo juntos se transfirieron a las unidades operativas CRJU, las cuales funcionan a través del convenio de asociación suscrito por la Entidad con la Caja de Compensación Familiar Cafam. Además, se realizó la jornada de fortalecimiento técnico con el talento humano de la Caja de Compensación Familiar que operará el convenio de asociación.   </t>
  </si>
  <si>
    <t>Con corte a marzo, se atendieron 19.575 gestantes, niñas y niños de primera infancia en creciendo juntos, lo que equivale a un resultado de 98%, es decir, dos puntos porcentuales bajo la meta del indicador y dos puntos porcentuales bajo el resultado del mes anterior; lo que obedece al incremento de niñas y niños que ingresaron a jardines infantiles o colegio públicos y privados, incidiendo en la disminución de participantes atendidos en creciendo juntos. Se proyecta el aumento de nuevos participantes en la medida en que avanza la vigencia, como resultado de la articulación e implementación de acciones de búsqueda, identificación y vinculación. 
Así mismo, se precisa que durante el mes, en el marco del Convenio 1920 de 2023 suscrito con la Caja de Compensación Familiar Cafam, el asociado realizó el proceso de identificación y re identificación de participantes en estado “En Atención” en el Sistema Misional (SIRBE) con el fin de actualizar su información e iniciar su atención por el equipo interdisciplinario, así como, para la focalización de nuevos participantes que ingresan al servicio a partir de abril.</t>
  </si>
  <si>
    <t>Con corte a abril, se atendieron 19651 gestantes, niñas y niños de primera infancia en el servicio creciendo juntos, lo que equivale a un resultado de 98%, es decir, 2 puntos porcentuales bajo la meta del indicador, con tendencia al alta con respecto al reporte del mes anterior; lo que obedece al ejercicio de reidentificación de participantes en el servicio y al tránsito a jardines infantiles o instituciones educativas públicas y privadas, ya que esto incide en la estabilidad de la cobertura.
Así mismo, es importante resaltar que los tiempos establecidos para la gestión de los egresos es otro factor que incide en la disponibilidad de cupos al momento de realizar la activación de nuevos participantes. No obstante, durante el mes se realizó focalización permanente en aras de garantizar el ingreso de nuevos participantes.  
Se proyecta dar continuidad a la vinculación de nuevos participantes de tal manera que se logre la meta de atención.</t>
  </si>
  <si>
    <t>Con corte a mayo, se atendieron 19.269 gestantes, niñas y niños de primera infancia en creciendo juntos, lo que equivale a un resultado de 96%, es decir, 4 puntos porcentuales bajo la meta del indicador; lo que obedece a la gestión de suspensión y  egresos que se viene llevando a cabo en las localidades como resultado de la necesidad manifiesta por los participantes de ingresar sus niños y niñas a los jardines infantiles de la SDIS y a suspensión de participantes que definitivamente no se lograron contactar.
Durante este mes se realizaron 39 jornadas de focalización en las cuales se diligenciaron 899 fichas lo cual permitirá un aumento significativo en la cobertura el próximo mes.
Se proyecta continuar con la gestión de los egresos con el propósito de habilitar cupos e incrementar las jornadas de focalización en las localidades que aún no hayan completado la cobertura establecida.</t>
  </si>
  <si>
    <t xml:space="preserve">Con corte a junio, se atendieron 19565 gestantes, niñas y niños de primera infancia en creciendo juntos, lo que equivale a un resultado de 98%, es decir, dos (2) puntos porcentuales bajo la meta del indicador; lo que obedece al ejercicio de seguimiento al cumplimiento del pacto de corresponsabilidad, pues esto ha incrementa las suspensiones, y, por ende, los egresos. Así como a la permanente solicitud de retiro del servicio por parte de las familias participantes con el fin de acceder a los cupos en los jardines infantiles. 
Durante el mes se dio continuidad a la focalización a través de 43 jornadas en las cuales se captaron 759 nuevos participantes. 
Se proyecta fortalecer el ejercicio de focalización en aquellas localidades en las cuales no se ha alcanzado la meta de cobertura y movilizar las acciones necesarias para minimizar los tiempos de gestión de los egresos tanto voluntarios como administrativos.
</t>
  </si>
  <si>
    <t>14/07/2023 No se generan observaciones y/o recomendaciones respecto al análisis presentado en el seguimiento al indicador de gestión.</t>
  </si>
  <si>
    <t>Con corte a julio, se atendieron 19.425 gestantes, niñas y niños de primera infancia en creciendo juntos, lo que equivale a un resultado de 97%, es decir, tres (3) puntos porcentuales bajo la meta del indicador; lo que obedece a la solicitud permanente de egreso por parte de los participantes, a la baja captación de nuevos participantes en las jornadas de focalización, toda vez que manifiestan no contar con los tiempos requeridos para asistir a las actividades que establece el servicio, y por último, a causa del seguimiento permanente al incumplimiento a los acuerdos de corresponsabilidad.
Durante este mes y en cumplimiento de lo establecido contractualmente se realizaron 56 jornadas de focalización lo que permitió la activación de 1.020 nuevos participantes.
Se proyecta incrementar las jornadas de focalización desde el equipo del servicio y a través de articulación con la SLIS con el fin de aumentar las inscripciones y por ende las activaciones.</t>
  </si>
  <si>
    <t>Con corte a agosto, se atendieron 19.578 gestantes, niñas y niños de primera infancia en Creciendo Juntos, lo que equivale a un resultado de 98%, es decir, dos (2) puntos porcentuales bajo la meta del indicador y un (1) punto porcentual sobre el reporte del mes anterior; lo que obedece a la depuración permanente de la base de datos de los participantes en atención, lo cual resulta en la gestión de egresos de tipo administrativo con motivos como: traslado de localidad con pérdida de contacto con la familia del participante, o  incumplimiento al acuerdo de corresponsabilidad. Teniendo en cuenta que, procedimentalmente este tipo de egresos requieren más documentación y seguimiento, el pasarlos a "Estado atendido" ocupa mayor tiempo.
Durante este mes y en cumplimiento de lo establecido contractualmente se realizaron 75 jornadas de focalización, lo que permitió la captación de 1.450 nuevos participantes.
Se proyecta dar continuidad al fortalecimiento de los profesionales en el ejercicio búsqueda activa, en aras de incrementar la captación de nuevos participantes.  Igualmente, al equipo de Auxiliares Administrativos con el objetivo que el cargue de la fichas en el sistema misional sea más ágil.</t>
  </si>
  <si>
    <t xml:space="preserve">Con corte a septiembre, se atendieron 19.688 gestantes, niñas y niños de primera infancia en creciendo juntos, lo que equivale a un resultado de 98%, es decir, dos (2) puntos porcentuales bajo la meta del indicador; lo que obedece a la solicitud permanente de egresos voluntarios por parte de los participantes por causas como traslado a otras ciudades e ingreso a jardines infantiles y de egresos administrativos por incumplimiento al acuerdo de corresponsabilidad y en atención a los tiempos establecidos para la gestión de estos se afecta la activación de nuevos participantes.  Igualmente, la suspensión y egreso por concurrencia con ICBF ha sido de alto impacto.
Durante este mes y en cumplimiento de lo establecido contractualmente se realizaron 53 jornadas de focalización lo que permitió la captación de 1.575 nuevos participantes.
Se proyecta fortalecer el ejercicio de focalización en aquellas localidades en las cuales no se ha alcanzado la meta de cobertura,  continuar con la evaluación y  mejoramiento del proceso de egresos.
</t>
  </si>
  <si>
    <t>05/10/2023 No se generan observaciones y/o recomendaciones respecto al análisis presentado en el seguimiento al indicador de gestión.</t>
  </si>
  <si>
    <r>
      <t xml:space="preserve">Con corte a octubre, se atendieron 19.467 gestantes, niñas y niños de primera infancia en creciendo juntos, lo que equivale a un resultado de 97%, es decir, tres (3) puntos porcentuales bajo la meta </t>
    </r>
    <r>
      <rPr>
        <sz val="9"/>
        <color theme="1"/>
        <rFont val="Arial"/>
        <family val="2"/>
      </rPr>
      <t xml:space="preserve">del indicador; lo que obedece a la depuración permanente de la base "en atención", en lo que respecta a las concurrencias con otros servicios de primera infancia, solicitudes de egreso voluntarios por cambio de ciudad o de país o cambio de modalidad de atención y egresos administrativos por incumplimiento al pacto de corresponsabilidad.
Durante este mes y en cumplimiento de lo establecido contractualmente se realizaron 53 jornadas de focalización lo que permitió la captación de 569 nuevos participantes, ejercicio que se ha visto disminuido a efecto del cruce permanente de los inscritos con las bases distritales de servicios de primera infancia.
Se proyecta realizar jornadas de inscripción masiva en algunos sectores de las localidades que están más lejanas de la meta de cobertura con el propósito de captar nuevos participantes.
</t>
    </r>
  </si>
  <si>
    <t>07/11/2023 No se generan observaciones y/o recomendaciones respecto al análisis presentado en el seguimiento al indicador de gestión.</t>
  </si>
  <si>
    <t>Con corte a noviembre, se atendieron 19.433 gestantes, niñas y niños de primera infancia en creciendo juntos, lo que equivale a un resultado de 97%, es decir, tres (3) puntos porcentuales bajo la meta del indicador; lo que obedece a la disminución en las inscripciones a efecto de la validación por concurrencia y el aumento de egresos por incumplimiento al acuerdo de corresponsabilidad relacionado con la vinculación a otros servicios distritales y por gestión de cupos para jardín.  
Durante este mes se realizó la activación de 796 nuevos participantes.
El servicio creciendo juntos finaliza atención en territorio el 19 de noviembre.</t>
  </si>
  <si>
    <t>11/12/2023 No se generan observaciones y/o recomendaciones respecto al análisis presentado en el seguimiento al indicador de gestión.</t>
  </si>
  <si>
    <t xml:space="preserve">Con corte a diciembre, se atendieron 17.758 gestantes, niñas y niños de primera infancia en creciendo juntos, lo que equivale a un resultado de 89%, es decir, once (11) puntos porcentuales debajo de la meta del indicador; lo que obedece a la proyección de disminución en la cobertura del servicio para el 2024, que pasa de 20.000 a 15.000 participantes en el nuevo convenio de asociación. 
Durante este mes se realizó entrega de los apoyos alimentarios, negociación, concertación y proyección del convenio 2024.
</t>
  </si>
  <si>
    <t>En 2023, el indicador presentó un resultado satisfactorio teniendo en cuenta que el porcentaje de cumplimiento con respecto a la meta es mayor al 90%, tuvo una tendencia constante y un comportamiento que osciló entre el 97% y el 100%, con excepción al mes de diciembre debido a la proyección de modificación de la cobertura, que pasa de 20.000 a 15.000 participantes a partir de enero de 2024. Se precisa, que durante el año se logró mantener la cobertura establecida para el servicio teniendo en cuenta la disponibilidad de los mismos frente a los suspendidos y en atención.</t>
  </si>
  <si>
    <t>PSS-7744-003</t>
  </si>
  <si>
    <t>Gestantes, niñas y niños de primera infancia con permanencia mínima de 90 días en el servicio creciendo juntos.</t>
  </si>
  <si>
    <t xml:space="preserve">Monitorear la permanencia mínima de 90 días de gestantes, niñas y niños de primera infancia que participan en el servicio creciendo juntos. </t>
  </si>
  <si>
    <t>Promoción de acuerdos de corresponsabilidad con participantes del servicio creciendo juntos.
Seguimiento a la permanencia de gestantes, niñas y niños del servicio creciendo juntos.</t>
  </si>
  <si>
    <t>(No. acumulado de gestantes, niñas y niños de primera infancia en estados: atendido, en atención y suspendido que permanecen mínimo 90 días en el servicio creciendo juntos / No. acumulado de gestantes, niñas y niños de primera infancia en estados: atendido, en atención y suspendido durante la vigencia en el servicio creciendo juntos) * 100</t>
  </si>
  <si>
    <t>Numerador: sistema misional SIRBE.
Denominador: sistema misional SIRBE.</t>
  </si>
  <si>
    <t>Identificar en el sistema misional SIRBE el número acumulado de gestantes, niñas y niños de primera infancia en estados: atendido, en atención y suspendido con mínimo 90 días de permanencia en el servicio creciendo juntos y dividirlo entre el número acumulado de gestantes, niñas y niños de primera infancia en estados: atendido, en atención y suspendido durante la vigencia en el servicio creciendo juntos, identificados en el sistema misional SIRBE. 
Se toma la permanencia de 90 días dado que es el tiempo mínimo en el que gestantes, niñas y niños reciben la totalidad de atenciones ofrecidas por el servicio.
El denominador se registrará de manera trimestral dado que se obtiene del reporte suministrado por la DADE.
El resultado acumulado del indicador es igual al valor ejecutado en diciembre.</t>
  </si>
  <si>
    <t>Numerador: reporte sistema misional SIRBE. 
Denominador: reporte sistema misional SIRBE.</t>
  </si>
  <si>
    <t>En enero, las gestantes, niñas y niños de primera infancia de creciendo juntos se beneficiaron con la asignación de bono canjeable por alimentos e integral en la atención; así mismo, se efectuaron actualizaciones en la información del Sistema Misional SIRBE en lo referente a los datos básicos de las y los participantes y sus acudientes.</t>
  </si>
  <si>
    <t>En febrero, las gestantes, niñas y niños de creciendo juntos en estado “en atención” se transfirieron a las unidades operativas que presentan en su denominación “CRJU”, que operan en el marco del convenio de asociación suscrito por la Entidad con la Caja de Compensación Familiar Cafam el cual inició ejecución el 20 de febrero. Se proyecta a través de dicho convenio continuar la implementación de acciones que contribuyen a la garantía de los derechos de las y los participantes, al potenciamiento de su desarrollo y al fortalecimiento de las capacidades de sus familias para educarlos, cuidarlos y protegerlos.
Así mismo, se desarrolló la jornada de fortalecimiento técnico con la participación del talento humano de la Caja de Compensación Familiar Cafam que operará el convenio en mención.</t>
  </si>
  <si>
    <t>Con corte a marzo, 7.521 gestantes, niñas y niños de primera infancia presentaron una permanencia mínima de 90 días en creciendo juntos, lo que equivale a un resultado de 38%, es decir, cincuenta y cuatro puntos porcentuales bajo la meta del indicador; en razón a que, se está iniciando la vigencia, así como, la atención de los participantes a través del Convenio 1920 de 2023 suscrito por la Entidad con la Caja de Compensación Familiar Cafam y se presentaron movimientos en la cobertura por el ingreso de participantes a jardines infantiles de la Entidad, privados o colegios de la Secretaria de Educación Distrital. Se proyecta que a partir del periodo comprendido entre abril y mayo se estabilice la cobertura, así como, la planeación e implementación de acciones para incentivar la permanencia en el servicio. 
Adicionalmente, durante el mes, se realizaron acciones de identificación de participantes y sus familias con el propósito de iniciar la atención total por parte del equipo interdisciplinario y del servicio en el territorio; se iniciaron los tamizajes nutricionales; se desarrolló la acogida para la firma de acuerdos de corresponsabilidad; y las atenciones en los componentes desarrollo infantil, salud y nutrición y psicosocial.</t>
  </si>
  <si>
    <t>En el mes de abril, se continuó la implementación de acciones interdisciplinarias que contribuyen al potenciamiento del desarrollo y la garantía de derechos de gestantes, niñas y niños de primera infancia, y al fortalecimiento de las capacidades para cuidar, educar y proteger de sus familias. Se proyecta que, a partir de la focalización y vinculación de nuevos participantes, se logre estabilizar la cobertura en el servicio y que esto impacte directamente en la continuidad de los participantes.</t>
  </si>
  <si>
    <r>
      <t>En mayo, se continuó con la atención a gestantes, niñas y niños de primera infancia en el servicio creciendo juntos, a partir de lo establecido para cada uno de los componentes de atención. Se siguen generando acciones para la vinculación de nuevos participantes</t>
    </r>
    <r>
      <rPr>
        <sz val="9"/>
        <color theme="1"/>
        <rFont val="Arial"/>
        <family val="2"/>
      </rPr>
      <t xml:space="preserve">; en razón a que no se ha alcanzado la meta en cobertura y que permanentemente se adelanta la gestión de egresos.
Durante este mes se dio continuidad a las atenciones territoriales, con énfasis en la relevancia y pertenencia del servicio esto con el objetivo que las familias generen sentido de pertenencia.  De igual manera se están realizando focalizaciones permanentes para alcanzar la cobertura.
Se proyecta que, a partir de la focalización y vinculación de nuevos participantes, se logre estabilizar la cobertura en el servicio y que esto impacte directamente en la continuidad de los participantes.  </t>
    </r>
    <r>
      <rPr>
        <sz val="9"/>
        <color rgb="FFFF0000"/>
        <rFont val="Arial"/>
        <family val="2"/>
      </rPr>
      <t>.</t>
    </r>
  </si>
  <si>
    <t xml:space="preserve">Con corte a junio, 18633 gestantes, niñas y niños de primera infancia presentaron una permanencia mínima de 90 días en creciendo juntos, lo que equivale a un resultado de 84%, es decir, ocho (8) puntos porcentuales bajo la meta del indicador; esto en razón a la continua solicitud de egresos por parte de las familias de los participantes y a la permanente evaluación del cumplimiento del acuerdo de corresponsabilidad.  
Durante el mes, a través de las atenciones territoriales se incentivó a las familias participantes a vincularse activamente al servicio creciendo juntos, con el propósito que se genere sentido de pertenencia.
Se proyecta dar continuidad al fortalecimiento técnico del talento humano con el objetivo que los encuentros generen mayor impacto en los participantes.
</t>
  </si>
  <si>
    <r>
      <t xml:space="preserve">En julio, </t>
    </r>
    <r>
      <rPr>
        <sz val="9"/>
        <color rgb="FFFF0000"/>
        <rFont val="Arial"/>
        <family val="2"/>
      </rPr>
      <t xml:space="preserve"> </t>
    </r>
    <r>
      <rPr>
        <sz val="9"/>
        <rFont val="Arial"/>
        <family val="2"/>
      </rPr>
      <t xml:space="preserve">se continuó con la atención a gestantes, niñas y niños de primera infancia en el servicio Creciendo Juntos. </t>
    </r>
    <r>
      <rPr>
        <sz val="9"/>
        <color theme="1"/>
        <rFont val="Arial"/>
        <family val="2"/>
      </rPr>
      <t xml:space="preserve">Durante este mes se realizaron más de 11.000 encuentros grupales y visitas a los hogares en cumplimiento del anexo técnico. </t>
    </r>
    <r>
      <rPr>
        <sz val="9"/>
        <color rgb="FFFF0000"/>
        <rFont val="Arial"/>
        <family val="2"/>
      </rPr>
      <t xml:space="preserve">
</t>
    </r>
    <r>
      <rPr>
        <sz val="9"/>
        <rFont val="Arial"/>
        <family val="2"/>
      </rPr>
      <t>Los avances obtenidos fueron el fortalecimiento de las familias desde las temáticas abordadas en cada uno de los componentes de atención, lo cual redunda en la valoración del servicio y por ende en la continuidad de la vinculación; y la cualificación permanente del talento humano con el objetivo de generar mayor sentido de pertenencia con el servicio a través de la gestión de atenciones evocadoras.</t>
    </r>
    <r>
      <rPr>
        <sz val="9"/>
        <color theme="1"/>
        <rFont val="Arial"/>
        <family val="2"/>
      </rPr>
      <t xml:space="preserve">
Se proyecta dar continuidad a la gestión de la cobertura a través del incremento en las jornadas de focalización, fortalecimiento de las competencias del talento humano y articulación con las Subdirecciones Locales. </t>
    </r>
  </si>
  <si>
    <r>
      <rPr>
        <sz val="9"/>
        <color rgb="FF000000"/>
        <rFont val="Arial"/>
        <family val="2"/>
      </rPr>
      <t xml:space="preserve">En el mes de agosto, se dio continuidad a la atención de gestantes, niñas y niños de primera infancia en el servicio Creciendo Juntos. 
Durante este mes y en aras que en los participantes se continúe generando sentido de pertenencia y compromiso con el servicio, se realizaron 11.118 visitas a casa y en promedio 11.400 encuentros grupales.  Igualmente, se convocaron a las gestantes y lactantes a hacerse participes en el evento Lactatón.
</t>
    </r>
    <r>
      <rPr>
        <sz val="9"/>
        <color rgb="FFFF0000"/>
        <rFont val="Arial"/>
        <family val="2"/>
      </rPr>
      <t xml:space="preserve">
</t>
    </r>
    <r>
      <rPr>
        <sz val="9"/>
        <color rgb="FF000000"/>
        <rFont val="Arial"/>
        <family val="2"/>
      </rPr>
      <t>Los avances obtenidos fueron el potenciamiento del desarrollo y la garantía de derechos de gestantes, niñas y niños de primera infancia, y el fortalecimiento de las capacidades para cuidar, educar y proteger de sus familias.
Se proyecta dar continuidad al fortalecimiento técnico del talento humano, con el objetivo que los encuentros generen mayor impacto en los participantes.</t>
    </r>
  </si>
  <si>
    <r>
      <t xml:space="preserve">Con corte al mes de septiembre, 19.999 gestantes, niñas y niños de primera infancia presentaron una permanencia mínima de 90 días en creciendo juntos, lo que equivale a un resultado de 84%, es decir, ocho (8) puntos porcentuales bajo la meta del indicador; esto en razón a la exigencia en el cumplimiento del acuerdo de corresponsabilidad y a las concurrencias que se presentan con otros servicios, lo cual ha generado aumento en los egresos en el servicio.
</t>
    </r>
    <r>
      <rPr>
        <sz val="9"/>
        <color rgb="FFFF0000"/>
        <rFont val="Arial"/>
        <family val="2"/>
      </rPr>
      <t xml:space="preserve"> 
</t>
    </r>
    <r>
      <rPr>
        <sz val="9"/>
        <rFont val="Arial"/>
        <family val="2"/>
      </rPr>
      <t>Los avances que se evidencian en las familias son: empoderamiento en su rol de agente educativo en los niños y las niñas, fortalecimiento de trabajo en red con sus pares, reconocimiento de la oferta institucional local.</t>
    </r>
    <r>
      <rPr>
        <sz val="9"/>
        <color theme="1"/>
        <rFont val="Arial"/>
        <family val="2"/>
      </rPr>
      <t xml:space="preserve">
Se proyecta dar continuidad al fortalecimiento técnico del talento humano, con el objetivo que los encuentros generen mayor impacto en los participantes.
</t>
    </r>
  </si>
  <si>
    <t>05/10/2023 No se generan observaciones respecto al análisis presentado en el seguimiento al indicador de gestión. Se deja la siguiente recomendación: debemos revisar si la tendencia del indicador es la actual para la próxima vigencia. Debemos adelantar todas las acciones pertinentes para dar cumplimiento de la meta para el siguiente periodo, ya que el cumplimiento con respecto a la meta esta en rezago del 91%, 9 puntos por debajo.</t>
  </si>
  <si>
    <t xml:space="preserve">En el mes de octubre,  se dio continuidad a la atención de gestantes, niñas y niños de primera infancia en el servicio Creciendo Juntos.  Durante este mes se realizó acompañamiento permanente a los participantes a través de encuentros en casa y encuentros grupales, lo cual permitió al equipo interdisciplinario hacer un aporte significativo a las familias a través del fortalecimiento de sus saberes y la integración con nuevas competencias para que desde su rol como agentes educativos puedan ser garantes del desarrollo integral de los niños, las niñas y las gestantes en cada núcleo familiar. 
Se proyectar continuar con el seguimiento al talento humano en lo referente al fortalecimiento de estrategias para garantizar que estos espacios sean evocadores y que convoquen a la participación permanente de los participantes. 
</t>
  </si>
  <si>
    <t>En noviembre, se dio continuidad en la atención de gestantes, niñas y niños de primera infancia. No obstante, persiste una constante solicitud de egresos por parte de las familias, manifestando que no cuentan con el tiempo requerido para asistir a las convocatorias mensuales, acceso a otras ofertas institucionales y seguimiento permanente a la concurrencia.  
Durante este mes se realizaron los últimos encuentros del año centrados en el cierre acciones y los logros obtenidos durante el tiempo de servicio.</t>
  </si>
  <si>
    <t xml:space="preserve">Con corte a diciembre,  21.978 gestantes, niñas y niños de primera infancia presentaron una permanencia mínima de 90 días en creciendo juntos, lo que equivale a un resultado de 86%, es decir, un (1) punto porcentual sobre la meta del indicador; lo que obedece al continuo seguimiento y gestión para la permanencia de las(os) participantes.
Durante este mes se realizó cierre de las acciones administrativas del servicio y entrega de los apoyos alimentarios.
</t>
  </si>
  <si>
    <t>En 2023, el indicador presentó un resultado sobresaliente teniendo en cuenta que el porcentaje de cumplimiento con respecto a la meta es mayor al 100%, tuvo una tendencia constante y un comportamiento que osciló levemente entre el 45% y 102%, con excepción del primer trimestre del año cuando se presentaron resultados inferiores obedeciendo al ingreso progresivo de participantes al servicio, en razón al inició de actividades. Se precisa, que durante el año se logró realizar seguimiento al cumplimiento de las acciones del servicio y monitorear la permanencia de participantes.</t>
  </si>
  <si>
    <t>PSS-7744-004</t>
  </si>
  <si>
    <t>Gestantes, niñas y niños de primera infancia atendidos en la modalidad crecemos en la ruralidad.</t>
  </si>
  <si>
    <t xml:space="preserve">Monitorear la atención de gestantes, niñas y niños de primera infancia que participan en la modalidad crecemos en la ruralidad. </t>
  </si>
  <si>
    <t>Diligenciamiento del Formato Ficha SIRBE y registro oportuno de su información en el Sistema Misional SIRBE.</t>
  </si>
  <si>
    <t>(No. de gestantes, niñas y niños de primera infancia en estados: atendido, en atención y suspendido en la modalidad crecemos en la ruralidad en el periodo / No. de cupos ofertados en la modalidad crecemos en la ruralidad) * 100</t>
  </si>
  <si>
    <t>Numerador: sistema misional SIRBE
Denominador: directorio servicios sociales Subdirección para la Infancia</t>
  </si>
  <si>
    <t>Identificar en el sistema misional SIRBE el número de gestantes, niñas y niños de primera infancia de la modalidad crecemos en la ruralidad en estados: atendido, en atención y suspendido en el periodo y dividirlo entre el número de cupos ofertados en la modalidad crecemos en la ruralidad registrado en el directorio servicios sociales Subdirección para la Infancia.
El denominador será incluido por la Subdirección para la Infancia.
El resultado acumulado del indicador se calcula a partir del promedio mensual.</t>
  </si>
  <si>
    <t>Numerador: reporte sistema misional SIRBE.
Denominador: directorio servicios sociales Subdirección para la Infancia.</t>
  </si>
  <si>
    <t xml:space="preserve">Con corte a enero, se atendieron 493 gestantes, niñas y niños de primera infancia en crecemos en la ruralidad, lo que equivale a un resultado de 91%, es decir, nueve puntos porcentuales bajo la meta del indicador; lo que se debe a que el servicio inició atención la última semana del mes y los participantes aumentan progresivamente durante los primeros meses del año por las dinámicas de la población a la cual está dirigido. Se proyecta el aumento de participantes en la medida en que avanza la vigencia, así como, la implementación de acciones de búsqueda, identificación y vinculación de gestantes, niñas y niños al servicio. 
Así mismo, se precisa que se inició a partir de la verificación de datos de las y los participantes y sus familias en Suba, Chapinero, Ciudad Bolívar, Usme y Sumapaz a fin de identificar los cupos e iniciar la búsqueda activa de niñas, niños y gestantes. Además, se realizaron acompañamientos a las familias de las niñas y los niños de la ruralidad dispersa en el marco de los compromisos y responsabilidades para garantizar la atención con calidad y pertinencia. </t>
  </si>
  <si>
    <t xml:space="preserve">Con corte a febrero, se atendieron 470 niñas, niños y gestantes en crecemos en la ruralidad, lo que equivale a un resultado de 87%, es decir, trece puntos porcentuales bajo la meta del indicador, y, cuatro puntos porcentuales menos que el mes anterior; lo que obedece a que, en este periodo algunos participantes transitaron al sistema educativo y las familias de otros cambiaron de localidad de residencia. Se proyecta el aumento de participantes en la medida en que avanza la vigencia, así como, la articulación de acciones de búsqueda, identificación y vinculación de gestantes, niñas y niños al servicio.  
Adicionalmente, durante el mes, se acompañó a las familias con actividades pedagógicas, nutricionales y con la entrega de bonos canjeables por alimentos y paquetes alimentarios. El equipo interdisciplinario continuó la búsqueda activa de participantes a través de diferentes estrategias y se efectuó el registro semanal de las acciones mencionadas en la matriz de seguimiento mensual. </t>
  </si>
  <si>
    <t>Con corte a marzo, se atendieron 458 gestantes, niñas y niños de primera infancia en crecemos en la ruralidad, lo que equivale a un resultado de 85%, es decir, quince puntos porcentuales bajo la meta del indicador, y, dos puntos porcentuales menos que el mes anterior; en razón al avance progresivo en la implementación de estrategias que permiten identificar y vincular a nuevos participantes en crecemos en la ruralidad. Se proyecta explorar otras veredas para identificar potenciales participantes.
Además, durante el mes, se desarrollaron actividades enmarcadas en la conmemoración de los derechos de las mujeres del 8 de marzo; se reconocieron prácticas que permitieron conmemorar en familia y comunidad los derechos económicos, sociales y culturales, ganados por y para las mujeres.</t>
  </si>
  <si>
    <t>Con corte a abril, se atendieron 446 gestantes, niñas y niños de primera infancia en crecemos en la ruralidad, lo que equivale a un resultado de 83%, es decir, 17 puntos porcentuales bajo la meta del indicador, y 2 puntos porcentuales bajo el reporte anterior; en razón a la dinámica local y laboral de las familias. Se proyecta realizar acciones de búsqueda activa de participantes para alcanzar la cobertura esperada. 
Así mismo, durante el mes de abril se realizaron acciones de movilización social en el marco de la celebración del mes de la niñez, a través de actividades de juego y lúdica, con la participación de familia y comunidad.</t>
  </si>
  <si>
    <t xml:space="preserve">Con corte a   mayo, se atendieron 454 gestantes, niñas y niños de primera infancia en la modalidad familiar Crecemos en la Ruralidad, lo que equivale a un resultado de 84%, es decir, diez y seis puntos porcentuales bajo la meta del indicador, y un punto porcentual más que el mes anterior; en razón al avance progresivo en la implementación de estrategias que permiten identificar y vincular a nuevos participantes en crecemos en la ruralidad. 
Durante el mes, se realizaron actividades de movilización social en el marco de la conmemoración al día de la familia, con el fin de promover escenarios de participación de niñas, niños, gestantes y sus familias a través de espacios pedagógico artístico, literario, reflexivo en torno a la integración e interacción de las familias.  
Se proyecta realizar búsqueda activa de participantes por territorios, a través de las estrategias de voz a voz y volanteo con los habitantes de la ruralidad 
</t>
  </si>
  <si>
    <t xml:space="preserve">Con corte a junio, se atendieron 476 gestantes, niñas y niños de primera infancia en la modalidad familiar Crecemos en la Ruralidad, lo que equivale a un resultado de 88%, es decir, doce (12) puntos porcentuales bajo la meta del indicador, y cuatro (4) punto porcentual más que el mes anterior; en razón al avance progresivo en la implementación de estrategias que permiten identificar y vincular a nuevos participantes en crecemos en la ruralidad. 
Durante el mes, se dio continuidad a las actividades de movilización social a través de diferentes estrategias comunitarias. Se realizó un encuentro denominado Celebrar el Tejido de las Infancias Rurales – Campesinas, que busca reconstruir memorias, voces y saberes de la experiencia de los niños rurales de Bogotá, en el marco de la atención integral de las modalidades Crecemos en la Ruralidad y Espacios rurales. Así mismo, se realizó búsqueda activa de participantes por territorios.
Se proyecta fortalecer las estrategias de búsqueda activa de participantes por territorios con el fin de lograr la meta propuesta para la vigencia. 
</t>
  </si>
  <si>
    <t>14/07/2023 No se generan observaciones respecto al análisis presentado en el seguimiento al indicador de gestión. Se deja la siguiente recomendación: revisar si la tendencia del indicador es la actual en los próximos reportes, si es así se recomienda revisar y actualizar la meta del indicador, ya que el cumplimiento con respecto a la meta esta en 86%, 14 puntos por debajo.</t>
  </si>
  <si>
    <t xml:space="preserve">Con corte a julio se atendieron 483 gestantes, niñas y niños de primera infancia en crecemos en la ruralidad, lo que equivale a un resultado de 89%, es decir, once (11) puntos porcentuales bajo la meta del indicador, y  un (1) punto porcentual más que el mes anterior; en razón a los egresos paulatinos de niñas y niños que transitaron a la Secretaria de Educación Distrital SED. Así mismo, por traslado de familias que salen del territorio rural por situaciones personales.
Durante este mes se realizó la celebración distrital del encuentro el tejido de las Infancias Rural denominado “Una mirada hacia los territorios rurales de Bogotá, después de una década de acompañamiento” el dialogo logró reconocer la ruralidad como museo; espacios de interpretación patrimonial de la ciudad de Bogotá. Así mismo,  se realizó una muestra cultural y artística, se contó con 180 participantes.
Se proyecta realizar estrategias de búsqueda activa y articulaciones intersectoriales para lograr la meta propuesta. </t>
  </si>
  <si>
    <t>10/08/2023 No se generan observaciones respecto al análisis presentado en el seguimiento al indicador de gestión. Se deja la siguiente recomendación: revisar si la tendencia del indicador es la actual en los próximo reporte, si es así se recomienda revisar y actualizar la meta del indicador, ya que el cumplimiento con respecto a la meta esta en 87%, 13 puntos por debajo.</t>
  </si>
  <si>
    <t xml:space="preserve">Con corte a agosto se atendieron 512 gestantes, niñas y niños de primera infancia en crecemos en la ruralidad, lo que equivale a un resultado de 95%, es decir, cinco (5) puntos porcentuales bajo la meta del indicador, y, seis (6) puntos porcentuales más que el mes anterior; si bien aumentaron los ingresos de participantes, aún persisten algunos egresos asociados a traslados de las madres, padres y cuidadores por situaciones económicas.
Durante este mes se realizaron las atenciones interdisciplinares a las niñas y los niños de los seis territorios rurales; así mismo, en el marco de la movilización social, se realizó la conmemoración del mes de la Lactancia materna reconociendo su importancia dentro de la alimentación saludable para el desarrollo integral de las niñas y los niños, por medio de intercambio de saberes intergeneracionales, actividades lúdico- pedagógicas y psicosociales que contemplan las actividades rectoras, el eje pedagógico del Proyecto Educativo Comunitario  y los ejes de ruralidad- idiosincrasia campesina y transmisión cultural- ,el enfoque de género y enfoque diferencial. Así mismo, se informó sobre el código internacional de sucedáneos, los riesgos y desventajas del uso de biberón, chupos y vasos pitillo.
Se proyecta realizar búsquedas que permitan aumentar la cobertura con el propósito cumplir la meta propuesta para la vigencia </t>
  </si>
  <si>
    <r>
      <t>Con corte a septiembre, se atendieron</t>
    </r>
    <r>
      <rPr>
        <sz val="9"/>
        <rFont val="Arial"/>
        <family val="2"/>
      </rPr>
      <t xml:space="preserve"> 502</t>
    </r>
    <r>
      <rPr>
        <sz val="9"/>
        <color theme="1"/>
        <rFont val="Arial"/>
        <family val="2"/>
      </rPr>
      <t xml:space="preserve"> gestantes, niñas y niños de primera infancia en crecemos en la ruralidad, lo que equivale a un resultado de </t>
    </r>
    <r>
      <rPr>
        <sz val="9"/>
        <rFont val="Arial"/>
        <family val="2"/>
      </rPr>
      <t>93%, es decir, siete (7) puntos porcentuales bajo la meta del indicador, en razón que algunos participantes se encontraban en duplicidad de servicio, por lo tanto, fue necesario suspender y egresar a participantes.   
Durante este mes se facilitaron atenciones i</t>
    </r>
    <r>
      <rPr>
        <sz val="9"/>
        <color theme="1"/>
        <rFont val="Arial"/>
        <family val="2"/>
      </rPr>
      <t xml:space="preserve">nterdisciplinarias a las niñas, niños y gestantes en todos los territorios rurales de Chapinero, Santafé, Ciudad Bolívar, Usme, Sumapaz Y suba. Así   mismo se realizaron actividades con las familias, con el propósito de fortalecer habilidades parentales; en el marco de la movilización social se   generaron espacios de encuentro que promovieron en las familias, herramientas para transformar imaginarios de género y buscar la construcción colectiva de equidad de género y la paz; todo ello a través de actividades experienciales pedagógicas y psicosociales.
Se proyecta realizar actividades de búsqueda de participantes y todo el proceso de ingreso, para lograr la meta establecida. </t>
    </r>
  </si>
  <si>
    <t>05/10/2023 No se generan observaciones respecto al análisis presentado en el seguimiento al indicador de gestión. Se deja la siguiente recomendación: debemos adelantar todas las acciones pertinentes para dar cumplimiento de la meta para el siguiente periodo, ya que el cumplimiento con respecto a la meta esta en rezago del 88%, 12 puntos por debajo.</t>
  </si>
  <si>
    <r>
      <t xml:space="preserve">
Con corte a octubre, se atendieron 504 gestantes, niñas y niños de primera infancia en crecemos en la ruralidad, lo que equivale a un resultado de 93%, es decir,  dos (2)  puntos porcentuales bajo la meta del indicador, en razón que algunos participantes  en los  territorios rurales se encontraban en duplicidad de servicio, por lo tanto, fue necesario suspender y egresar a participantes. Así mismo,  otros usuarios están saliendo de los territorios rurales, por diferentes situaciones, entre ellas, oportunidades de educación y laborales. 
Durante este mes se facilitaron atenciones interdisciplinarias a las niñas, niños y gestantes en todos los territorios rurales; se propiciaron espacios de empoderamiento, transformando imaginarios de la comunidad frente al cuidado de los recursos naturales con los que cuenta el territorio y cuidado de las niñas y los niños en especial de las niñas,  en el marco del 11 de octubre Día internacional de la niña,  según la declaración de la Asamblea General de las Naciones Unidas en el 2011, es una oportunidad para dar a conocer los desafíos que enfrentan las niñas en el mundo. Para ello, se utilizó una estrategia pedagógica: exploración, reconocimiento,  creación,  expresión, la cual permitió realizar actividades lúdicas  con las niñas , los niños y sus familias. 
Se proyecta realizar actividades que permitan  el ingreso de nuevos participantes para lograr la meta establecida</t>
    </r>
    <r>
      <rPr>
        <sz val="9"/>
        <color rgb="FFFF0000"/>
        <rFont val="Arial"/>
        <family val="2"/>
      </rPr>
      <t>.</t>
    </r>
  </si>
  <si>
    <t>07/11/2023 No se generan observaciones respecto al análisis presentado en el seguimiento al indicador de gestión. Se deja la siguiente recomendación: Debemos adelantar todas las acciones pertinentes para dar cumplimiento de la meta para el siguiente periodo.</t>
  </si>
  <si>
    <t xml:space="preserve">Con corte a noviembre, se realizaron atenciones interdisciplinarias a 478 gestantes, niñas y niños de primera infancia en la modalidad familiar Crecemos en la Ruralidad, lo que equivale a un resultado de 89%, es decir, seis (6) puntos porcentuales bajo la meta del indicador; en razón a la continua concurrencia de servicios en algunos territorios rurales, por lo tanto, ha sido necesario iniciar procesos de suspensión y/o egreso de participantes. Así mismo, algunos participantes han iniciado el proceso de suspensión y/o egreso, porque han cambiado de territorio rural a la Bogotá urbana, por situación de orden familiar; otras familias han ingresado en casa refugio por situaciones de protección por presunta violencia intrafamiliar.
Durante este periodo las gestantes, niñas y niños, estuvieron acompañados por las duplas de profesionales en pedagogía y los profesionales de los otros componentes de atención; se crearon experiencias pedagógicas con algunos elementos presentes en el entorno, a partir de la exploración del medio y la utilización de elementos naturales y materiales reciclados; las niñas y niños fortalecieron la motricidad fina y gruesa exploraron nuevos entornos, vivenciaron experiencias significativas, potenciaron su creatividad e imaginación a través de la pintura y la creación de historias,  en espacios de aprendizaje desde el juego, el arte y la literatura. 
Se proyecta realizar actividades de búsqueda activa para complementar la cobertura; así mismo, iniciar diálogos con los operadores para generar estrategias para minimizar la concurrencia de servicios en los territorios rurales 
</t>
  </si>
  <si>
    <t>11/12/2023 No se generan observaciones respecto al análisis presentado en el seguimiento al indicador de gestión. Se deja la siguiente recomendación: Debemos adelantar todas las acciones pertinentes para dar cumplimiento de la meta para el siguiente periodo.</t>
  </si>
  <si>
    <t xml:space="preserve">Con corte a diciembre, se realizaron atenciones interdisciplinarias a 463 gestantes, niñas y niños de primera infancia en la modalidad familiar Crecemos en la Ruralidad, lo que equivale a un resultado de 86%, es decir, nueve (9) puntos porcentuales bajo la meta del indicador; en  razón  al continuo traslado de participantes  por cambio de territorio, ya que algunos vuelven a su lugar de origen,  o por movilidad interna asociada a situaciones laborales que les obliga a salir de los territorios rurales; así mismo, continuó la concurrencia de servicios en algunos territorios rurales, por lo tanto, ha sido necesario iniciar procesos de suspensión y/o egreso de participantes.
</t>
  </si>
  <si>
    <t xml:space="preserve">En 2023, el indicador presentó un resultado satisfactorio teniendo en cuenta que el porcentaje de cumplimiento con respecto a la meta es mayor al 90%, tuvo una tendencia constante y un comportamiento que osciló entre el 87% y 96%. Se precisa, que durante el año se logró brindar atención presencial a las niñas y los niños de primera infancia en la ruralidad a través de esta modalidad   de atención.
No obstante, una de las mayores dificultades en el cumplimiento al 100% del indicador fue la continua movilidad de participantes y sus familias por situaciones laborales, económicas o familiares. </t>
  </si>
  <si>
    <t>PSS-7744-005</t>
  </si>
  <si>
    <t>Gestantes, niñas y niños de primera infancia con permanencia mínima de 90 días en la modalidad crecemos en la ruralidad.</t>
  </si>
  <si>
    <t xml:space="preserve">Monitorear la permanencia mínima de 90 días de gestantes, niñas y niños de primera infancia que participan en la modalidad crecemos en la ruralidad. </t>
  </si>
  <si>
    <t>Seguimiento a la permanencia de gestantes, niñas y niños que participan en la modalidad crecemos en la ruralidad.</t>
  </si>
  <si>
    <t>(No. acumulado de gestantes, niñas y niños de primera infancia en estados: atendido, en atención y suspendido (con motivo diferente a notificación de egreso) que permanecen mínimo 90 días en la modalidad crecemos en la ruralidad / No. acumulado de gestantes, niñas y niños de primera infancia en estados: atendido, en atención y suspendido (con motivo diferente a notificación de egreso) en la modalidad crecemos en la ruralidad) * 100</t>
  </si>
  <si>
    <t>Identificar en el sistema misional SIRBE el número acumulado de gestantes, niñas y niños de primera infancia en estados: atendido, en atención y suspendido (con motivo diferente a notificación de egreso) con mínimo 90 días de permanencia en la modalidad crecemos en la ruralidad y dividirlo entre el número acumulado de gestantes, niñas y niños de primera infancia en estados: atendido, en atención y suspendido (con motivo diferente a notificación de egreso) en la modalidad crecemos en la ruralidad identificado en el sistema misional SIRBE.
Se toma la permanencia de 90 días dado que es el tiempo mínimo en el que gestantes, niñas y niños reciben la totalidad de atenciones ofrecidas por la modalidad crecemos en la ruralidad.
El denominador se registrará de manera trimestral dado que obedece a un dato suministrado por la DADE.
El resultado acumulado del indicador es igual al valor ejecutado en diciembre.</t>
  </si>
  <si>
    <t>Numerador: reporte sistema misional SIRBE 
Denominador: reporte sistema misional SIRBE</t>
  </si>
  <si>
    <t>En enero, se inició la atención de las y los participantes en creciendo juntos a partir de la verificación de sus datos y los de sus familias en Suba, Chapinero, Ciudad Bolívar, Usme y Sumapaz para identificar cupos y comenzar proceso de búsqueda activa de niñas, niños y gestantes. Además, se desarrollaron acompañamientos a las familias de las niñas y los niños que habitan en zonas rurales dispersas de conformidad con los compromisos y las responsabilidades que permiten garantizar una atención con calidad y pertinencia.</t>
  </si>
  <si>
    <t>En febrero, se dio continuidad a la atención de las y los participantes de crecemos en la ruralidad, sin embargo, algunos transitaron al sistema educativo y otros cambiaron su localidad de residencia. Así mismo, se brindó acompañamiento a las familias a través de actividades pedagógicas, nutricionales y la entrega de bonos canjeables por alimentos y paquetes alimentarios. Además, se continuó la búsqueda activa de niñas, niños y gestantes y se registraron semanalmente las acciones enunciadas en la matriz de seguimiento mensual.</t>
  </si>
  <si>
    <t>Con corte a marzo, 372 gestantes, niñas y niños de primera infancia presentaron una permanencia mínima de 90 días en crecemos en la ruralidad, lo que equivale a un resultado de 72%, es decir, dieciocho puntos porcentuales bajo la meta; en razón a la alta rotación de las y los participantes ocasionada por la llegada de familias migrantes que ingresan y egresan a crecemos en la ruralidad con alta frecuencia y las transiciones extemporáneas a educación durante este periodo. Se proyecta realizar búsquedas activas en otros sectores de la ruralidad.
Así mismo, durante el mes, se brindó atención interdisciplinaria a las y los participantes en el marco de los proyectos educativos comunitarios -PEC-, los cuales se orientaron en el fortalecimiento de la pervivencia de los saberes rurales - campesinos en los seis territorios rurales de la ciudad; ello se logró a través de siete unidades operativas, con atenciones interdisciplinares cotidianas que propiciaron entornos protectores y enriquecidos para promover el desarrollo integral y el goce efectivo de los derechos; las niñas y los niños vivenciaron experiencias pedagógicas que los incentivaron a movilizar sus capacidades y relacionarse entre sí, con otros pares, con el mundo y darle sentido en corresponsabilidad de los actores que acompañan el proceso de desarrollo de la primera infancia rural.</t>
  </si>
  <si>
    <t xml:space="preserve">En abril, se dio continuidad a la atención de gestantes, niñas y niños de primera infancia en la modalidad crecemos en la ruralidad; sin embargo, en razón a diferentes situaciones de orden económico, las familias se trasladan de una localidad a otra, en busca de mejores oportunidades laborales. Se proyecta generar acciones de búsqueda activa para lograr la cobertura proyectada.
Así mismo, durante el mes de abril, las actividades pedagógicas estuvieron centradas en el eje de trabajo: comunicación, lenguaje y movimiento, con el fin de fortalecer el desarrollo de la corporeidad y la conexión entre la madre y la niña o el niño, a través del lenguaje no verbal, las expresiones físicas y el contacto corporal. En las experiencias pedagógicas de las unidades operativas de la ruralidad, se facilitaron ambientes con movimientos, juegos para explorar la corporeidad en la interacción con pares y adultos cuidadores. En el marco de la estrategia “el viaje de colores” se realizaron actividades lúdico-recreativas con las familias en articulación con entidades locales y distritales. </t>
  </si>
  <si>
    <t xml:space="preserve">En mayo,  se dio continuidad a la atención de gestantes, niñas y niños de primera infancia en la modalidad crecemos en la ruralidad, a través de actividades  dirigidas a la primera infancia rural - campesina , orientadas con mayor fuerza en el eje pedagógico de desarrollo social y personal de las niñas y los niños, a través de actividades artísticas, literarias en familia y comunidad  en el marco del mes de la familia, orientadas a lograr una representación sobre el contexto y la construcción de sí mismos;  las actividades   desarrolladas lograron  fortalecer la construcción de autonomía  y  seguridad emocional en  los primeros años de vida de las niñas y los niños, tiendo en cuenta el contexto social y cultural  donde habitan con personas cercanas  o círculos  familiares. 
Por otra parte, debido a la movilidad de participantes en razón a situaciones de orden económico y social, se han generado estrategias para la focalización de potenciales participantes en la zona rural de atención.
Se proyecta realizar acciones para fortalecer la corresponsabilidad de la familia y comunidad con el proceso de la modalidad y el desarrollo de las niñas y los niños.
</t>
  </si>
  <si>
    <t xml:space="preserve">Con corte a junio, 391 gestantes, niñas y niños de primera infancia presentaron una permanencia mínima de 90 días en crecemos en la ruralidad, lo que equivale a un resultado de 62%, es decir, treinta y ocho (38) puntos porcentuales bajo la meta; en razón a la alta rotación de las y los participantes ocasionada por la llegada de familias migrantes que ingresan y egresan a crecemos en la ruralidad con alta frecuencia por el cambio de localidad en busca de mejorar su situación económica fuera de los territorios rurales. 
Así mismo, durante el mes, se brindó atención interdisciplinaria a las y los participantes en el marco de los proyectos educativos comunitarios -PEC-, y la generación de entornos protectores y enriquecidos para promover el desarrollo integral y el goce efectivo de los derechos.
Se proyecta fortalecer las estrategias de búsqueda activa de participantes por territorios y realizar comunicación con líderes locales para identificación de nuevos participantes, con el fin de lograr la meta propuesta para la vigencia. Así mismo, reuniones con otras instituciones para realizar articulaciones e ingresar participantes.
</t>
  </si>
  <si>
    <t>14/07/2023 No se generan observaciones respecto al análisis presentado en el seguimiento al indicador de gestión. Se deja la siguiente recomendación: revisar si la tendencia del indicador es la actual en los próximos reportes, si es así se recomienda revisar y actualizar la meta del indicador, ya que el cumplimiento con respecto a la meta esta en 69%, 31 puntos por debajo.</t>
  </si>
  <si>
    <t>En julio, se dio continuidad a la atención de gestantes, niñas y niños de primera infancia en la modalidad Crecemos en la ruralidad, en los seis territorios rurales, con el desarrollo de actividades centradas en experiencias pedagógicas desde la forma de atención caminos a tu hogar, se realizó el respectivo seguimiento de acuerdo al proceso de desarrollo de cada uno de los participantes; al estado de salud de las niñas, los niños y las gestantes; y como parte de la estrategia se elaboraron materiales didácticos haciendo uso de elementos reutilizables a  fin de potenciar su motricidad fina y gruesa.
Por otra parte,  en la forma de atención círculos familiares se brindó  a las familias orientaciones de acuerdo con las prácticas de hábitos de estilo de vida saludable, y se retomó el acuerdo de corresponsabilidad establecido para la modalidad; así mismo, en movilización social se desarrollaron actividades lúdico- pedagógicas orientadas a la prevención de violencia basadas en género, a través de la implementación de estrategias pedagógicas de rincones artísticos en casa, títeres, obras de teatro, cine foros 
Se proyecta continuar con la implementación de las acciones pedagógicas y administrativas para garantizar la permanencia de las y los participantes.</t>
  </si>
  <si>
    <t>10/08/2023 No se generan observaciones respecto al análisis presentado en el seguimiento al indicador de gestión. Se deja la siguiente recomendación: revisar si la tendencia del indicador es la actual en el siguiente periodo trimestral, si es así se recomienda revisar y actualizar la meta del indicador, ya que el cumplimiento con respecto a la meta esta en 69%, 31 puntos por debajo.</t>
  </si>
  <si>
    <t>En agosto, se dio continuidad a la atención de gestantes, niñas y niños de primera infancia en la modalidad Crecemos en la ruralidad, en los seis territorios rurales, con el desarrollo de actividades centradas en experiencias pedagógicas de acuerdo con el proceso de desarrollo de cada uno de los participantes.
Por otra parte, en el encuentro grupal círculos familiares se brindó  a las familias orientaciones de acuerdo con las prácticas de hábitos de estilo de vida saludable; así mismo, en movilización social se desarrollaron actividades lúdico- pedagógicas orientadas a fortalecer las habilidades parentales en el cuidado de las niñas y los niños.
Se proyecta continuar con la implementación de las acciones pedagógicas y administrativas para garantizar la permanencia de las y los participantes.</t>
  </si>
  <si>
    <t>08/09/2023 No se generan observaciones respecto al análisis presentado en el seguimiento al indicador de gestión. Se deja la siguiente recomendación: revisar si la tendencia del indicador es la actual en el siguiente periodo trimestral, si es así se recomienda revisar y actualizar la meta del indicador, ya que el cumplimiento con respecto a la meta esta en 69%, 31 puntos por debajo.</t>
  </si>
  <si>
    <t>Con corte a septiembre, 489 gestantes, niñas y niños de primera infancia presentaron una permanencia mínima de 90 días en crecemos en la ruralidad, lo que equivale a un resultado de 69%, es decir, veintiún (21) puntos porcentuales bajo la meta; en razón a diferentes situaciones de orden económico, las familias se trasladan de una localidad a otra, en busca de mejores oportunidades laborales. Así mismo, otras familias, se encontraban en recurrencia en los servicios sociales y fue necesario realizar el proceso de egreso o suspensión.  
Por otra parte, durante el mes de septiembre, las actividades pedagógicas estuvieron centradas en el eje de desarrollo social y personal, orientada a que afiancen la seguridad de las niñas y los niños en sí mismos y en el mundo que les rodea, para fortalecer la construcción de autonomía, participación e identidad en las niñas y los niños. En los encuentros de círculos familiares se brindó a las familias orientaciones de acuerdo con las prácticas de hábitos de estilo de vida saludable, y se  realizó la tome de medidas antropométricas a la mayor parte de  las niñas y niños  en los seis territorios rurales.
Se proyecta fortalecer las estrategias de búsqueda activa de participantes por territorios y realizar comunicación con líderes locales para identificación de nuevos participantes, con el fin de lograr la meta propuesta para la vigencia</t>
  </si>
  <si>
    <t>05/10/2023 No se generan observaciones respecto al análisis presentado en el seguimiento al indicador de gestión. Se deja la siguiente recomendación: debemos revisar si la tendencia del indicador es la actual para la próxima vigencia. Debemos adelantar todas las acciones pertinentes para dar cumplimiento de la meta para el siguiente periodo, ya que el cumplimiento con respecto a la meta esta en rezago del 76%, 24 puntos por debajo.</t>
  </si>
  <si>
    <r>
      <t xml:space="preserve">En el mes de octubre, se dio continuidad a la atención de gestantes, niñas y niños de primera infancia en la modalidad Crecemos en la ruralidad, en los seis territorios rurales, con el desarrollo de actividades realizadas por el equipo interdisciplinario, con el propósito de realizar acompañamientos pedagógicos, desde las necesidades e intereses de las niñas y los niños, para el potenciamiento de su desarrollo y el fortalecimiento de capacidades desde el reconocimiento de lo que representa la primera infancia rural - campesina. 
Igualmente, en la modalidad familiar Crecemos en la ruralidad se ha favorecido la corresponsabilidad de las familias en el cuidado de las niñas y los niños, en especial el de las niñas, en la apropiación de competencias parentales que redundan en el bienestar de la primera infancia en la ruralidad.  </t>
    </r>
    <r>
      <rPr>
        <sz val="9"/>
        <color rgb="FFFF0000"/>
        <rFont val="Arial"/>
        <family val="2"/>
      </rPr>
      <t xml:space="preserve">
</t>
    </r>
    <r>
      <rPr>
        <sz val="9"/>
        <color theme="1"/>
        <rFont val="Arial"/>
        <family val="2"/>
      </rPr>
      <t xml:space="preserve">
Se proyecta continuar con el despliegue de acciones  y atenciones que permitan lograr el cumplimiento de la meta </t>
    </r>
    <r>
      <rPr>
        <sz val="9"/>
        <color rgb="FFFF0000"/>
        <rFont val="Arial"/>
        <family val="2"/>
      </rPr>
      <t>.</t>
    </r>
  </si>
  <si>
    <t>07/11/2023 No se generan observaciones respecto al análisis presentado en el seguimiento al indicador de gestión. Se deja la siguiente recomendación: debemos revisar si la tendencia del indicador es la actual para la próxima vigencia. Debemos adelantar todas las acciones pertinentes para dar cumplimiento de la meta para el siguiente periodo, ya que el cumplimiento con respecto a la meta esta en rezago del 81%, 19 puntos por debajo.</t>
  </si>
  <si>
    <t>Durante el mes de noviembre, desde el perfil pedagógico se adelantaron actividades orientadas a fortalecer la curiosidad, la experimentación en las niñas y los niños, con actividades de gastronomía, como: cocinar, preparar recetas, mezclar colores, amasar texturas, probar sabores, cuidar los alimentos; así mismo, con acciones de buen trato y cuidado personal. Por otro lado, desde las actividades interdisciplinarias de trabajo social se realizaron acciones para toda la familia y comunidad, direccionadas a promover la responsabilidad afectiva y cuidado en familia; en articulación con la movilización social en el marco de la semana del buen trato, se realizaron diferentes acciones interinstitucionales en todos los territorios rurales, a saber: actividades académicas, artísticas, carnavales del buen trato, comparsas, gastronomía comunitaria, entre otras.
Se proyecta continuar con el despliegue de acciones y atenciones que permitan lograr el cumplimiento de la meta.</t>
  </si>
  <si>
    <t>11/12/2023 No se generan observaciones respecto al análisis presentado en el seguimiento al indicador de gestión. Se deja la siguiente recomendación: debemos revisar si la tendencia del indicador es la actual para la próxima vigencia. Debemos adelantar todas las acciones pertinentes para dar cumplimiento de la meta para el siguiente periodo, ya que el cumplimiento con respecto a la meta esta en rezago del 81%, 19 puntos por debajo.</t>
  </si>
  <si>
    <t xml:space="preserve">Con corte a diciembre, 560 gestantes, niñas y niños de primera infancia presentaron una permanencia mínima de 90 días en crecemos en la ruralidad, lo que equivale a un resultado de 75%, es decir, diez (10) puntos porcentuales bajo la meta; en razón a la continua movilidad de participantes, por traslado de lugar de residencia y situaciones de orden económico y laboral.
Durante este mes, desde el perfil pedagógico se adelantaron actividades en clave de la navidad, experiencias con las niñas y los niños orientadas a la expresión y el movimiento, con propuestas escénicas de canto, baile y gastronomía navideña. Por otro lado, desde las actividades interdisciplinarias de trabajo social se realizaron acciones para toda la familia y la comunidad,  orientadas a prevenir accidentes con pólvora, cuidados y prevención de accidentes, en articulación interinstitucional.
</t>
  </si>
  <si>
    <t xml:space="preserve">10/01/2024 No se generan observaciones respecto al análisis presentado en el seguimiento al indicador de gestión. Se deja la siguiente recomendación: revisar la meta para la siguiente vigencia ya que cerro con rezago. </t>
  </si>
  <si>
    <t xml:space="preserve">En 2023, el indicador presentó un resultado satisfactorio teniendo en cuenta que el porcentaje de cumplimiento con respecto a la meta es mayor al 85%, tuvo una tendencia fluctuante y un comportamiento que osciló entre el 73% y 88%. Se precisa, que durante el año se logró brindar acompañamiento a las niñas, los niños y sus familias en cinco territorios rurales de Bogotá de las localidades Suba, Chapinero, Usme, Ciudad Bolívar y Sumapaz
No obstante, una de las mayores dificultades en el cumplimiento al 100% del indicador fue la continua movilidad de participantes y sus familias por situaciones laborales, económicas o familiares. </t>
  </si>
  <si>
    <t>PSS-7744-006</t>
  </si>
  <si>
    <t>Niñas, niños y adolescentes atendidos en el servicio centro amar y su modalidad centro amar nocturno que culminan el plan de atención integral.</t>
  </si>
  <si>
    <t>Monitorear el número de niñas, niños y adolescentes atendidos en el servicio centro amar y su modalidad centro amar nocturno que culminan el plan de atención integral.</t>
  </si>
  <si>
    <t>Estrategias oportunas de atención dirigidas a niñas, niñas, adolescentes y familias en situación de trabajo infantil vinculados al servicio centro amar y su modalidad centro amar nocturno.
Cambio del estado de seguimiento en el Sistema Misional SIRBE.</t>
  </si>
  <si>
    <t>(No. De niñas, niños y adolescentes que culminan el plan de atención integral durante el bimestre / No. total de niñas, niños y adolescentes en estado atendido durante el bimestre) * 100</t>
  </si>
  <si>
    <t>Numerador: sistema misional SIRBE
Denominador: sistema misional SIRBE</t>
  </si>
  <si>
    <t>Identificar de manera bimestral el número de niñas, niños y adolescentes que egresan del servicio centro amar y de su modalidad centro amar nocturno "estado ATENDIDO" con motivo "finalización proceso de atención" en el sistema misional SIRBE durante el bimestre; y dividirlo entre el número total de niñas, niños y adolescentes en "estado ATENDIDO" en el sistema misional SIRBE durante el bimestre.
Se entiende por "Culminar el plan de atención integral" el estado en el cual la niña, el niño o adolescente se encuentra fuera de situación o riesgo de trabajo infantil, en el marco de las estrategias de atención integral de los componentes del modelo de atención. La culminación del plan de atención integral tiene una duración variable y puede durar un tiempo mínimo de dos años.
El resultado acumulado del indicador se calcula a partir de la sumatoria de los valores ejecutados cada bimestre.</t>
  </si>
  <si>
    <t>Numerador: Reporte de niñas, niños y adolescentes en estado atendido con motivo de egreso "finalización proceso de atención" del Sistema Misional SIRBE.
Denominador: Reporte de niñas, niños y adolescentes en estado atendido del Sistema Misional SIRBE.</t>
  </si>
  <si>
    <t>Bimestral</t>
  </si>
  <si>
    <t>En enero, se atendieron niñas, niños y adolescentes en los centros amar diurnos y nocturnos, se precisa que, en Mártires I y Ciudad Bolívar dicha atención se brindó a partir de visitas domiciliarias, entrega de paquetes de alimentos y seguimiento telefónico.
Adicionalmente, se avanzó de manera progresiva en el proceso de contratación del talento humano que brinda atención a las y los participantes en los centros amar; y se efectuó la programación de las acciones administrativas para el egreso de participantes por cumplimiento de objetivos en el Sistema Misional (SIRBE).</t>
  </si>
  <si>
    <t>Con corte a febrero, 13 niñas, niños y adolescentes atendidos en los centros amar diurnos y nocturnos culminaron el plan de atención integral, lo que equivale a un resultado de 13%, es decir, veintisiete puntos porcentuales bajo la meta del indicador; lo que obedece, a las dinámicas de migración de la población atendida en los territorios distrital y nacional, y, al avance progresivo del proceso de contratación del talento humano que brinda atención a niñas, niños y adolescentes en los centros amar. Se proyecta continuar avanzando en el proceso de contratación del talento humano e implementar acciones articuladas que incentiven la culminación del plan de atención integral. 
Así mismo, durante el mes se brindó atención a niñas, niños y adolescentes en los centros amar diurnos y nocturnos; se adelantó la parametrización de variables específicas y la armonización de las y los participantes menores de 3 años para su atención en la modalidad diurna, junto con sus hermanos mayores, esto permitió que la modificación de la atención (en atención, suspendido, atendido) se pudiese realizar en el Sistema Misional (SIRBE).</t>
  </si>
  <si>
    <t>En marzo, se atendieron a las niñas, niños y adolescentes en los centros amar diurnos y nocturnos a partir de las directrices del Modelo Atención Integral a niñas, niños y adolescentes en situación o riesgo de trabajo infantil Ampliado y de la Entidad. 
Así mismo, se dio continuidad a la atención de las y los participantes que aún no han culminado el proceso de atención; se tramitaron algunos egresos por culminación del plan de atención integral, retiro voluntario, traslado a otra localidad, pérdida de contacto y en menor medida por mayoría de edad. Adicionalmente, se dio ingreso a nuevos beneficiarios, a quienes se adelantaron visitas domiciliarias, valoraciones integrales desde cada componente, toma de talla y peso a fin de consolidar su plan de atención integral individual y familiar. 
Además, en el marco de la atención integral en los centros amar, se dio cumplimiento al plan de atención a partir del avance en la consolidación del proyecto pedagógico, de los encuentros con familias y de la elaboración e implementación de los acuerdos de convivencia.</t>
  </si>
  <si>
    <t>Con corte a abril, 54 niñas, niños y adolescentes atendidos en los centros amar diurnos y nocturnos culminaron el plan de atención integral, lo que equivale a un resultado de 31%, es decir, nueve puntos porcentuales bajo la meta del indicador y dieciocho puntos porcentuales por encima del reporte anterior; lo que obedece, a las acciones de verificación de la disminución de las situaciones de riesgo asociadas el trabajo infantil que llevó a cabo el talento humano en el marco del modelo de atención; y a la depuración de la gestión administrativa que subyace al proceso de egreso. Se proyecta alcanzar la meta del indicador a través de atenciones desde los 4 componentes que integran el modelo de atención (Psicosocial, educativo, salud y nutrición y de referenciación) para que, en conjunto con las familias y/o cuidadores puedan erradicarse de forma progresiva el trabajo infantil. 
Así mismo, durante el mes se brindó atención a niñas, niños y adolescentes en los centros amar diurnos y nocturnos; se adelantó la parametrización de variables específicas y la armonización de las y los participantes menores de 3 años para su atención en la modalidad diurna, junto con sus hermanos mayores, esto permitió que la modificación de la atención (en atención, suspendido, atendido) se pudiese realizar en el Sistema Misional (SIRBE).</t>
  </si>
  <si>
    <t>En el mes de mayo, se continuó con la atención de  niñas, niños y adolescentes en los centros amar diurnos y nocturnos de acuerdo con lo establecido en  el Modelo de atención integral a niñas, niños y adolescentes en situación o riesgo de trabajo infantil ampliado. Durante este mes se avanzó en la implementación del plan de atención de las niñas, niños y adolescentes en atención en los 13 centro amar, en el marco del proyecto pedagógico diseñado a partir de las necesidades e intereses de las y los participantes, con un enfoque diferencial y de género que involucra las artes, la lúdica, el deporte y de forma transversal las acciones de salud, nutrición y el componente psicosocial. En aras de fortalecer la corresponsabilidad de las familias se realizaron encuentros mensuales con padres, madre y/o cuidadores, en los que se buscó enriquecer la crianza amorosa y la prevención de violencia o riesgos asociados al trabajo infantil ampliado.
Se proyecta continuar fortaleciendo la implementación del modelo de atención integral a las niñas, niños y adolescentes en situación o riesgo de trabajo infantil para así garantizar, junto con la corresponsabilidad de la familia, el cumplimiento del plan de atención integral de cada una de las y los participantes vinculados a los 13 centro amar que operan en el Distrito. Se espera llevar a cabo acciones conmemorativas en torno al 12 de junio, día contra el trabajo infantil</t>
  </si>
  <si>
    <t xml:space="preserve">Con corte a junio, 107 niñas, niños y adolescentes atendidos en los centros amar diurnos y nocturnos culminaron el plan de atención integral, lo que equivale a un resultado de 48%, es decir, ocho puntos porcentuales sobre la meta del indicador; lo que obedece, a las acciones adelantadas en los meses anteriores para lograr la finalización del proceso de atención por cumplimiento de objetivos.
Durante el mes de junio se realizó la conmemoración contra el Trabajo Infantil en las 12 localidades del Distrito, donde actualmente tienen operación los centros Amar, a través de la movilización interinstitucional "Mas Sonrisas, Menos Trabajo Infantil" y en articulación con el equipo de Política Pública de Infancia y adolescencia.
Se proyecta fortalecer la corresponsabilidad de la familia en el cumplimiento del plan de atención integral de cada una de las y los participantes vinculados a los 13 centro amar y su modalidad nocturna, a través de la socialización del mismo y sus avances. Sensibilizar al talento humano frente al diseño e implementar estrategias creativas e innovadoras que permitan fortalecer la asistencia y participación de las y los beneficiarios del servicio. Continuar con la implementación del plan de atención de las niñas, niños y adolescentes en atención con un enfoque diferencial y de género que involucra las artes, la lúdica, el deporte y de forma transversal las acciones de salud, nutrición y el componente psicosocial.
</t>
  </si>
  <si>
    <t>14/07/2023 No se generan observaciones respecto al análisis presentado en el seguimiento al indicador de gestión. Se deja la siguiente recomendación: revisar si la tendencia del indicador es la actual en los próximos reportes, si es así se recomienda revisar y actualizar la meta del indicador, ya que el cumplimiento con respecto a la meta esta en sobrecumplimiento del 121%, 21 puntos por encima.</t>
  </si>
  <si>
    <t>En el mes de julio, se dio continuidad a la atención de las niñas, niños y adolescentes en los centros amar diurnos y con modalidad nocturna, de acuerdo con lo establecido en el Modelo de atención integral a niñas, niños y adolescentes en situación o riesgo de trabajo infantil ampliado. Durante este mes se avanzó en la elaboración de las valoraciones iniciales llevadas a cabo por el equipo interdisciplinario a las y los nuevos beneficiarios, la elaboración en conjunto del plan de atención integral y el seguimiento al mismo. Los espacios pedagógicos, lúdicos, psicosociales y de la salud persisten y se vienen desarrollando a la luz de los 13 proyectos pedagógicos que buscan dar respuesta a las necesidades e intereses identificadas en la población en atención.
Los avances obtenidos fueron el egreso de 85 participantes, quienes culminaron el plan de atención integral y el ingreso de 66 niñas, niños y adolescentes en situación o riesgo de trabajo infantil que ahora son beneficiarios de servicio. De forma paralela en los seguimientos y fortalecimiento técnicos se ha hecho énfasis con el talento humano, en generar espacios participativos, creativos e innovadores con las y los beneficiarios para fortalecer su asistencia y adherencia al servicio para culminar y alcanzar los objetivos trazados. Se han brindado estrategias pedagógicas y psicosociales para movilizar la corresponsabilidad de las familias y/o cuidadores.
Se proyecta realizar para el 10 de agosto la toma de Conciencia de Abuso y el Maltrato en la Vejez con niñas, niños y adolescentes del servicio, el desarrollo de las súper ideas en articulación con la Secretaria Distrital de Educación y el fortalecimiento de experiencias artísticas en el marco del convenio de CREA – Converge. De forma paralela, con los padres de familia se dará continuidad a las jornadas de prevención de consumo de sustancias psicoactivas y a la deconstrucción de los imaginarios en torno a los roles estereotipados de género.
Nota: Si bien el indicador presenta una tendencia creciente por las acciones llevadas a cabo para fortalecer el proceso de permanencia y adherencia de los participantes y sus familias al servicio y la implementación de herramientas de fortalecimiento técnico que ha orientado la subdirección para la infancia, a través del equipo técnico, se espera que el porcentaje del indicado se estabilice sobre el 40% y no supere el 50%. De presentarse una sobre ejecución sostenida, se evaluará la planeación y se ajustará sí es necesario.</t>
  </si>
  <si>
    <t>10/08/2023 No se generan observaciones respecto al análisis presentado en el seguimiento al indicador de gestión. Se deja la siguiente recomendación: revisar si la tendencia del indicador es la actual en el siguiente periodo bimestral, si es así se recomienda revisar y actualizar la meta del indicador, ya que el cumplimiento con respecto a la meta esta en sobrecumplimiento del 121%, 21 puntos por encima.</t>
  </si>
  <si>
    <t xml:space="preserve">Con corte a agosto se atendieron 64 niñas, niños y adolescentes en los centros amar diurnos y nocturnos, lo que equivale a un resultado de 29%, es decir, once (11) puntos porcentuales bajo la meta del indicador, y, 19 puntos porcentuales menos que el bimestre anterior; en razón a los egresos masivos del Centro Amar de Ciudad Bolívar, la falta de corresponsabilidad y la transitoriedad por el distrito de algunas familias, en especial, la población migrante en situación de permanencia irregular. No obstante, se continuó la implementación de las acciones articuladas por parte del componente psicosocial, pedagógicos, de salud y nutrición y de la gestión para la articulación, como respuesta a las necesidades y recursos identificados en el plan de atención individual y el proyecto pedagógico
Durante este mes se llevó a cabo con las y los participantes la "Feria de años dorados" que fortaleció la toma de consciencia en la prevención del abuso y maltrato en la vejez, se avanzó en la implementación de la Estrategia de Transparencia "conmigo sí es" para promover el cuidado de lo público y la ética de la honestidad, el desarrollo de las súper ideas (iniciativa de la Secretaria Distrital de Educación) y la formación artística con CREA - converge. Por otra parte, con las familias continuó la sensibilización frente a la prevención de consumos de sustancias psicoactivas y la transformación de imaginarios de roles tradicionales de género. 
Se proyecta intensificar las búsquedas activas y articulaciones en las unidades operativas que cuenten con cupos disponibles para ingreso de nuevos beneficiarios, desarrollar actividades con enfoque diferencial para conmemorar el día Nacional de la Niñez Indígena y las personas sordas y continuar con las jornadas de pedagógicas y de fortalecimiento técnico. Estrategias que se espera, mantengan en indicador de eficacia del número de participantes egresados por cumplimiento de objetivos
</t>
  </si>
  <si>
    <t>08/09/2023 No se generan observaciones respecto al análisis presentado en el seguimiento al indicador de gestión. Se deja la siguiente recomendación: revisar si la tendencia del indicador es la actual en el siguiente periodo bimestral, si es así se recomienda revisar y actualizar la meta del indicador, ya que el cumplimiento con respecto a la meta esta en 74%, 26 puntos por debajo.</t>
  </si>
  <si>
    <t xml:space="preserve">En el mes de septiembre, se dio continuidad a la atención de las niñas, niños y adolescentes en los centros amar diurnos y con modalidad nocturna, de acuerdo con lo establecido en el Modelo de atención integral a niñas, niños y adolescentes en situación o riesgo de trabajo infantil ampliado.
Durante este mes se avanzó en la implementación de Amar Tiene Talento como estrategia para visibilizar y potenciar la habilidades artísticas de las y los participantes del servicios a través del uso y apropiación de técnicas y elementos en Danza, Artes Plásticas, Música y Teatro. Lo anterior en aras de continuar desplegando estrategias creativas e innovadoras para la adherencia al proceso de atención, por parte de las y los participantes así como la mitigación progresiva de los riesgos asociados al trabajo infantil ampliado y a ésta problemática en sí misma. Continuó el seguimiento a la inasistencia, el fortalecimiento en la corresponsabilidad a través de los talleres de padres grupales y en espacios individuales y el seguimiento al plan de atención individual desde los componentes psicosociales, pedagógico, nutrición, salud y de forma transversal, la gestión administrativa
Se proyecta la implementación de la última fase de los 13 proyectos pedagógicos de la vigencia 2023,  continuar con el seguimiento y  cumplimiento del plan de atención integral de cada una de las y los participantes vinculados a los 13 centro amar que operan en el Distrito, en el marco del modelo de atención a las niñas, niños y adolescentes en situación o riesgo de trabajo infancia. 
</t>
  </si>
  <si>
    <t>05/10/2023 No se generan observaciones respecto al análisis presentado en el seguimiento al indicador de gestión. Se deja la siguiente recomendación: debemos revisar si la tendencia del indicador es la actual para la próxima vigencia. Debemos adelantar todas las acciones pertinentes para dar cumplimiento de la meta para el siguiente periodo, ya que el cumplimiento con respecto a la meta esta en rezago del 74%, 26 puntos por debajo.</t>
  </si>
  <si>
    <t xml:space="preserve">Con corte a octubre, se atendieron 78  niñas, niños y adolescentes en los centros amar diurnos y nocturnos quienes finalizaron proceso por cumplimiento de objetivos, lo que equivale a un resultado de 38% del total de los egresos presentando este mes, es decir, dos (2) puntos porcentuales bajo la meta del indicador, y, nueve (9) puntos porcentuales más que el bimestre anterior; en razón al proceso de atención adelantado con las niñas, niños y adolescentes.
Durante este mes se avanzó en la estimulación de los dispositivos básicos de aprendizaje mediante las estrategias lúdicas, enfocadas al reconocimiento de los derechos y las responsabilidades de los niños, niñas y adolescentes, fundamentadas en el juego, el deporte, la lectura y las artes. También se generaron espacios de aprendizaje que fomentan la promoción de la lectura y la escritura con actividades diseñadas desde la expresión oral y escrita de ideas, gustos y opiniones, generando espacios socioafectivos, cognitivos y comunicativos a través de la expresión corporal, la creatividad, el auto reconocimiento y la imaginación. Lo anterior, en el marco del modelo de atención integral a niñas, niños y adolescentes en situación o riesgo de trabajo infantil.
De forma paralela, se llevaron acciones en pro de la seguridad alimentaria y el desarrollo integral, para fortalecer hábitos saludables y seguimiento al estado de mal nutrición, con el área de nutrición, auxiliar de enfermería y terapia ocupacional.
Se proyecta realizar el cierre del proyecto pedagógico a partir de la problemática de Trabajo Infantil y los riesgos asociados a ésta, como respuesta a las necesidades e intereses que se han identificado en la población en primera infancia, infancia, adolescencia y sus familias. Esto,  de forma articulada con el componente psicosocial, el área de la salud y terapia ocupacional, las acciones del talento humano buscan la promoción de los derechos humanos, la construcción de ciudadanía y la promoción de siete áreas temáticas (la lectura, el Arte, el deporte, el medio ambiente, la tecnología y la comunicación) que se conjugan en las dimensiones socio - afectiva, cognitiva y comunicativa
</t>
  </si>
  <si>
    <t xml:space="preserve">En noviembre, se dio continuidad en la atención de niñas, niños y adolescentes en los centros amar diurnos y nocturnos. Durante este mes se avanzó en el último encuentro de “Amar Tiene Talento” el cual contó con la participación de 130 niñas, niños y adolescentes quienes, a través de la música, artes plásticas, danza y teatro compartieron mensajes sobre el cuidado del medio ambiente, el uso adecuado del agua, la construcción de Paz y los riesgos del trabajo infantil. Continúa la implementación de la última fase de los proyectos pedagógicos, articulando acciones  con los componentes: psicosocial, nutrición y salubridad y de gestión.
Se proyecta realizar la celebración de navidad en los 13 Centros Amar con las entidades distritales que apadrinaron los servicios, por medio de un encuentro pedagógico y simbólico que reconozca la necesidad de proteger a la primera infancia, infancia y adolescencia, y junto con ellas y ellos, promover espacios que potencien su agencia y materialicen sus realizaciones. Además, se espera realizar encuentros deportivos intercentros amar, para promover los hábitos saludables y el deporte en la temporada de receso escolar.
Para diciembre también se espera la suspensión del servicio de aproximadamente el 10% de las y los participantes, toda vez que algunas familias, en el marco de la corresponsabilidad y al no contar con redes de apoyo en Bogotá, fortalecen sus redes familiares en otras ciudades para que la familia extensa pueda cuidar a las niñas, los niños y adolescentes y a su vez, compartir un tiempo de ocio y esparcimiento con ellas y ellos.
</t>
  </si>
  <si>
    <t xml:space="preserve">Con corte a diciembre, se atendieron 36 niñas, niños y adolescentes en los centros amar diurnos y nocturnos quienes finalizaron proceso por cumplimiento de objetivos, lo que equivale a un resultado de 27%, es decir, trece (13) puntos porcentuales bajo de la meta del indicador;  en razón a la época del año y la movilidad de participantes.
Durante este mes se realizó el cierre de los 13 proyectos pedagógicos que se diseñaron e implementaron en las unidades operativas, a partir de la problemática de Trabajo Infantil y los riesgos asociados a ésta, como respuesta a las necesidades e intereses que se han identificado en la población en primera infancia, infancia y adolescencia y sus familias. Esto, de forma articulada con el componente psicosocial, el área de la salud y terapia ocupacional; las acciones del talento humano buscaron la promoción de los derechos humanos y construcción de ciudadanía (deberes) y la promoción de siete áreas temáticas (la lectura, el arte, el deporte, el medio ambiente, la tecnología y la comunicación) que se conjugan en las dimensiones socio - afectiva, cognitiva y comunicativa
En el marco de la gestión para la articulación con diferentes secretarías distritales, se logró la entrega 1119 regalos para las niñas, niños y adolescentes de 11 centros amar en las localidades de Usaquén, Chapinero, Fontibón, Engativá, Suba, Mártires, San Cristóbal, Usme, Ciudad Bolívar y Bosa, promoviendo así escenarios protectores para las y los participantes que minimizan su exposición en corredores comerciales, transporte público y puentes o semáforos para recibir regalos. Finalmente, los Centros en Amar de Candelaria y Corabastos, participaron, en conjunto con la Emisora Bésame y el show “La vaca Local”, en la entrega de regalos, realizada por la señora alcaldesa mayor de Bogotá, a las y los participantes de los servicios para la infancia y adolescencia. 
</t>
  </si>
  <si>
    <t>En 2023, el indicador presentó un resultado satisfactorio teniendo en cuenta que el porcentaje de cumplimiento con respecto a la meta es mayor al 80%, tuvo un comportamiento fluctuante en los diferentes bimestres del año, únicamente obtuvo un avance del 48% y un porcentaje de cumplimiento del 121% en el tercer bimestre, con respecto a la meta, siendo estos egresos clasificados con motivo "finalización proceso de atención" en el sistema misional SIRBE. Se precisa, que durante el año se logró el egreso de 352 participantes quienes cumplieron los objetivos del plan individual y familiar de atención, superando las condiciones iniciales de vulnerabilidad asociadas al trabajo infantil ampliado.
La fluctuación en el cumplimiento del indicador es causada principalmente por la falta de corresponsabilidad de las familias,  intermitencias en la asistencia de las y los participantes, el cambio de vivienda o situaciones excepcionales como traslado de predio de la unidad operativa .</t>
  </si>
  <si>
    <t>PSS-7744-007</t>
  </si>
  <si>
    <t>Unidades operativas de la Subdirección para la Infancia cualificadas por el servicio atrapasueños para la atención de niñas, niños y adolescentes víctimas y afectados por el conflicto armado.</t>
  </si>
  <si>
    <t>Monitorear las unidades operativas de la Subdirección para la Infancia cualificadas por el servicio atrapasueños para la atención de niñas, niños y adolescentes víctimas y afectados por el conflicto armado.</t>
  </si>
  <si>
    <t>Información actualizada en la base de datos de cualificación y en el directorio servicios sociales Subdirección para la Infancia.</t>
  </si>
  <si>
    <t>(No. de unidades operativas de la Subdirección para la Infancia cualificadas en un ciclo de siete (7) sesiones por el servicio atrapasueños (acumulado) / No. total de unidades operativas diurnas de la Subdirección para la Infancia que operan en el periodo de reporte) *100</t>
  </si>
  <si>
    <t>Numerador: base de datos de asistencia a las cualificaciones del servicio atrapasueños.
Denominador: directorio servicios sociales Subdirección para la Infancia.</t>
  </si>
  <si>
    <t xml:space="preserve">Identificar en la base de datos de cualificación del servicio atrapasueños, el número de unidades operativas de la Subdirección para la Infancia que participaron en un ciclo de cualificación de siete (7) sesiones (acumulado) y dividirlo entre el número de unidades operativas diurnas que operan en el periodo de reporte identificado en el directorio servicios sociales Subdirección para la Infancia.
El denominador se registrará de manera mensual dado que las unidades operativas pueden estar sujetas a cierres temporales, definitivos o nuevas aperturas.
El indicador se medirá de febrero a noviembre dadas las dinámicas de atención de las unidades operativas.
El resultado acumulado del indicador es igual al último valor ejecutado en la vigencia. </t>
  </si>
  <si>
    <t>Numerador: base de datos de cualificación del servicio atrapasueños.
Denominador: directorio servicios sociales Subdirección para la Infancia.</t>
  </si>
  <si>
    <t>Se hará seguimiento al indicador a partir de febrero, según lo definido en la “Descripción del método de cálculo”, teniendo en cuenta las dinámicas de la atención en las unidades operativas a las cuales se dirige el ciclo de cualificación de la estrategia atrapasueños. Así mismo, se precisa que en enero, se avanzó en el proceso de contratación de las y los profesionales de la estrategia.</t>
  </si>
  <si>
    <t>En febrero, se adelantó la actualización del proceso de cualificación de las unidades operativas de la Subdirección para la Infancia que brinda la estrategia atrapasueños para la atención de niñas, niños y adolescentes víctimas y afectados por el conflicto armado. Así mismo, se continuó avanzando de manera progresiva en el proceso de contratación de las y los profesionales de la estrategia.</t>
  </si>
  <si>
    <t>En marzo, se elaboró la propuesta metodológica para desarrollar de manera virtual el ciclo de cualificación de siete sesiones que brinda la estrategia atrapasueños para la atención de niñas, niños y adolescentes víctimas y afectados por el conflicto armado, a fin de brindar al talento humano de las unidades operativas de la Subdirección para la Infancia recursos interactivos, documentos de consulta y herramientas que les permita contar con variedad de recursos técnicos para brindar una atención idónea, oportuna y suficiente a la población en mención. Se proyecta iniciar ciclo de cualificación en abril con un grupo de diez unidades operativas, así como, continuar avanzando en el proceso de contratación de los profesionales de la estrategia atrapasueños.
Adicionalmente, se realizó el proceso de identificación de diez unidades operativas de la Subdirección para la Infancia que se convocaran para iniciar en abril el primer ciclo de cualificación que desarrollará la estrategia atrapasueños.</t>
  </si>
  <si>
    <t>En abril, se ajustó la propuesta metodológica para desarrollar de manera virtual el ciclo de cualificación de siete sesiones que brinda la estrategia atrapasueños para la atención de niñas, niños y adolescentes víctimas y afectados por el conflicto armado. Se proyecta iniciar ciclo de cualificación entre los meses de mayo y junio con un grupo de diez unidades operativas, y avanzar progresivamente hacia 60 unidades operativas, teniendo en cuenta la reducción del equipo de profesionales de la estrategia atrapasueños. Se continúa avanzando en el proceso de contratación de los profesionales de la estrategia.</t>
  </si>
  <si>
    <t xml:space="preserve">
En mayo se realizo la socialización de la propuesta de fortalecimiento técnico a referentes, dirigido a profesionales de atención a la primera infancia orientado a brindar herramientas que les permitan implementar un proceso de atención diferencial a las niñas y los niños víctimas por el conflicto armado aportando a la transformación de imaginarios frente a esta población.
Se comparte link de inscripción para el primer ciclo que iniciará de junio a Agosto se encuentran registradas 47 unidades operativas ubicadas en las siguientes localidades: Tunjuelito, Chapinero, Kennedy, Bosa, Suba, Puente Aranda, San Cristóbal, Usme, Engativá, Antonio Nariño, Candelaria y Usaquén. 
Se proyecta iniciar el fortalecimiento técnico con las unidades operativas inscritas en el primer ciclo en el mes de junio y un segundo proceso de inscripción en el mes de Septiembre para completar el fortalecimiento técnico a 13 unidades operativas dando cumplimiento de manera progresiva a las 60 unidades operativas.
</t>
  </si>
  <si>
    <t>14/06/2023 No se generan observaciones respecto al análisis presentado en el seguimiento al indicador de gestión. Se deja la siguiente recomendación y alerta: debemos revisar el cumplimiento de avance de este indicador, actualmente se encuentra muy rezagado en su primeros cinco meses del año. En el reporte cualitativo del mes de abril refieren que en el mes de mayo ya iniciaba la proyección. Su cumplimiento actual es del 0% de avance con respecto a la meta propuesta (18%).</t>
  </si>
  <si>
    <t xml:space="preserve">En junio se realizaron las planeaciones pedagógicas de los módulos que desarrollarán los profesionales de atención a la primera infancia y se avanza en la organización y seguimiento de las unidades operativas inscritas, logrando que 60 Unidades operativas se registraran para el fortalecimiento. Las unidades operativas se ubican en las siguientes localidades: Barrios unidos-Tunjuelito, Chapinero, Kennedy, Bosa, Suba, Puente Aranda, San Cristóbal, Usme, Engativá, Antonio Nariño, Candelaria, Usaquén, Ciudad Bolívar, Los Mártires, Puente Aranda y Santa Fe.
Se proyecta realizar 30 unidades operativas que iniciaran en el mes Julio.
</t>
  </si>
  <si>
    <t>14/07/2023 No se generan observaciones respecto al análisis presentado en el seguimiento al indicador de gestión. Se deja la siguiente recomendación y alerta: debemos revisar el cumplimiento de avance de este indicador, actualmente se encuentra muy rezagado en este I semestre. Esta alerta se ha dejado desde el mes de enero. Su cumplimiento actual es del 0% de avance con respecto a la meta propuesta (18%).</t>
  </si>
  <si>
    <t>En julio, 28 unidades operativas de la Subdirección para la Infancia iniciaron el ciclo de cualificación de siete sesiones que brinda el servicio Atrapasueños para la atención de niñas, niños y adolescentes víctimas y afectados por el conflicto armado; en razón fortalecimiento técnico que se desarrolla con los profesionales de atención a la primera infancia. 
Durante este mes  2 unidades operativas finalizaron el ciclo de 7 encuentros. En el mes de Julio se inicia el proceso en el cual se envía la herramienta de donde encuentran los 7 módulos virtuales (Concienciación, Servicio Atrapasueños, Laboratorios 1, 2 y 3, Familias y Cuidado emocional). Acorte de la finalización del mes se vinculan en el fortalecimiento 23 unidades operativas de la siguientes localidades (Engativá, Usaquén, Bosa, Kennedy, Suba, Tunjuelito, Puente Aranda, Antonio Nariño, Usme y Chapinero).
Durante el mes se desarrollaron los módulos en su mayoría, Concienciación, Servicio Atrapasueños y Laboratorios 1, los cuales permitieron acercar a las y los profesionales de atención a la primera infancia a la atención de niñas y niños víctimas o afectados que identifiquen en su unidad operativa, y que cuenten con herramientas para el acompañamiento pedagógico. Algunas unidades avanzaron en otros de los módulos.</t>
  </si>
  <si>
    <t>10/08/2023 No se generan observaciones respecto al análisis presentado en el seguimiento al indicador de gestión. Se deja la siguiente recomendación y alerta: debemos revisar el cumplimiento de avance de este indicador, actualmente se encuentra muy rezagado. Esta alerta se ha dejado desde el mes de enero. Su cumplimiento actual es del 3% de avance con respecto a la meta propuesta (18%). Tomar todas las acciones pertinentes para alcanzar la meta propuesta.</t>
  </si>
  <si>
    <t xml:space="preserve">Con corte a agosto, 13 unidades operativas finalizaron los 7 módulos de formación, lo que equivale a un resultado de 4%, es decir, quince (14) puntos porcentuales bajo la meta del indicador, y, 2 puntos porcentuales más que en el reporte anterior. Las unidades operativas que culminaron el proceso de formación se encuentran ubicadas en las siguientes localidades: Chapinero, Engativá, Tunjuelito, Antonio Nariño, Bosa, Puente Aranda.
Algunas de las profesionales de la primera infancia manifiestan que han podido implementar las diferentes herramientas que brinda el curso en sus planeaciones y acciones a realizar en el aula, desde los módulos realizados han podido reconocer dinámicas del conflicto armado que antes no tenían claras, así mismo, tener presente la ruta de atención que las familias víctimas del conflicto armado necesitan saber para la garantía de derechos de la población de primera infancia que asiste a sus unidades operativas.  
Por medio de los laboratorios que se encuentran en el curso, las profesionales de primera infancia han manifestado la importancia de estos escenarios, expresando en sus propias palabras que “Se logra mitigar la violencia, de este modo se hace un proceso para subsanar donde las niñas y los niños se expresen sin resentimientos, sin temores, si no que puedan expresar sus emociones y pensamientos de una forma segura, tranquila y con confianza”
Las herramientas brindadas en el curso del servicio Atrapasueños ha permitido que las profesionales de primera infancia reconozcan las acciones simbólicas y el arte como parte importante de la reparación a niñas, niños víctimas y afectados por el conflicto armado. Refiriéndose a el laboratorio de Construcción de Paz, la maestra manifiesta  “ Si es una herramienta esencial porque nos permite propiciar escenarios donde las niñas y los niños manifiesten sus emociones y sus pensamientos, a partir de la construcción de paz a través de la resolución de conflictos donde ellas y ellos participan encontrando diferentes soluciones”.
Durante los meses de Julio y Agosto  13  unidades operativas han finalizado los módulos. Se proyecta continuar con la cualificación y alcanzar la meta establecida.
</t>
  </si>
  <si>
    <t>08/09/2023 No se generan observaciones respecto al análisis presentado en el seguimiento al indicador de gestión. Se deja la siguiente recomendación y alerta: debemos revisar el cumplimiento de avance de este indicador, actualmente se encuentra muy rezagado. Esta alerta se ha dejado desde el mes de enero. Su cumplimiento actual es del 17% de avance con respecto a la meta propuesta (18%) siendo el 100%. Tomar todas las acciones pertinentes para alcanzar la meta propuesta o actualizar la meta.</t>
  </si>
  <si>
    <t>Con corte al mes de septiembre, se cuenta con  36 unidades operativas de la Subdirección para la Infancia que terminaron el ciclo de cualificación de siete sesiones que brinda el servicio atrapasueños para la atención de niñas, niños y adolescentes víctimas y afectados por el conflicto armado, lo que equivale a un resultado de 11%, es decir, siete (7) puntos porcentuales bajo la meta del indicador; en razón de brindar herramientas a las profesionales de primera infancia para el trabajo con la población.
Durante el proceso las diferentes profesionales que están realizando el curso de Atrapasueños han reconocido la importancia de conocer la ruta de atención a la población víctima, así como los diferentes servicios que brinda la entidad a las niñas, niños y adolescentes que hacen parte de dicha población, ampliando sus conocimientos, lo que les permite mejorar en la prestación de sus servicios en pro de la garantía de derechos de las niñas y niños. Esto, además, ha generado el reconocimiento de la población víctima del conflicto armado incluso fuera de las unidades operativas, logrando relacionar este ejercicio con acciones promotoras de paz en la localidad y en la ciudad en general.
Se proyecta para los meses de octubre y noviembre  que finalicen las 29  unidades operativas que se encuentran pendientes por concluir el proceso llegando a la meta propuesta.</t>
  </si>
  <si>
    <t>05/10/2023 No se generan observaciones respecto al análisis presentado en el seguimiento al indicador de gestión. Se deja la siguiente recomendación: debemos adelantar todas las acciones pertinentes para dar cumplimiento de la meta para el siguiente periodo, ya que el cumplimiento con respecto a la meta esta en rezago del 60%, 40 puntos por debajo.</t>
  </si>
  <si>
    <t>Con corte al mes de octubre, se cuenta con  51 unidades operativas de la Subdirección para la Infancia que terminaron el ciclo de cualificación de siete sesiones que brinda la estrategia atrapasueños para la atención de niñas, niños y adolescentes víctimas y afectados por el conflicto armado; lo que equivale al 15 %, es decir, tres (3) puntos porcentuales bajo la meta del indicador.
Durante este mes, se procuró a través de los encuentros que las personas participantes de las unidades operativas, generaran ejercicios reflexivos con profesionales de primera infancia frente a la atención de niñas y niños víctimas del conflicto armado. De igual manera, en los ejercicios propuestos en los módulos realizados se brindan herramientas de atención con ajustes razonables en el marco del DUA (diseño universal de aprendizaje), con la finalidad de responder a las capacidades, necesidades e intereses de las y los participantes en ejercicios de reconocimiento de la diversidad de saberes y formas de compartir y comunicar, teniendo el enfoque diferencial como bandera ética y metodológica para el proceso de atención en cada unidad operativa.
Se proyecta culminar el fortalecimiento técnico a las unidades pendientes en el mes de noviembre llegando a la meta propuesta.</t>
  </si>
  <si>
    <t>Con corte al mes de noviembre, se cuenta con 64 unidades operativas de la Subdirección para la Infancia que terminaron el ciclo de cualificación de siete sesiones que brinda la estrategia atrapasueños para la atención de niñas, niños y adolescentes víctimas y afectados por el conflicto armado;  lo que equivale al 19%, es decir, un (1) punto porcentual sobre la meta del indicador. 
Durante los acompañamientos que se han realizado de manera virtual y telefónica, las profesionales que atienden a la primera infancia han manifestado que los diferentes módulos les han permitido conocer de manera más practica y pedagógica la atención a niñas y niños víctimas del conflicto armado, permitiendo también la identificación de ellas y ellos en sus aulas, a través de la escucha activa y el reconocimiento de la historia de vida de sus familias y cuidadores más cercanos. 
Durante este mes de noviembre 8 unidades operativas de las localidades de Santafé, Bosa, Kennedy y Ciudad Bolívar culminaron los 7 módulos correspondientes al fortalecimiento, logrando alcanzar la meta de formación propuesta.</t>
  </si>
  <si>
    <t>Con corte al mes de diciembre, se cierra con 65 unidades operativas de la Subdirección para la Infancia que terminaron el ciclo de cualificación de siete sesiones que brinda la estrategia atrapasueños para la atención de niñas, niños y adolescentes víctimas y afectados por el conflicto armado;  lo que equivale al 19%, es decir, un (1) punto porcentual sobre la meta del indicador.
En los acompañamientos realizados de manera virtual y telefónica, las profesionales que atienden a la primera infancia han manifestado que los diferentes módulos les han permitido conocer de manera más practica y pedagógica la atención a niñas, niños víctimas del conflicto armado, permitiendo así también la identificación de los mismos en sus aulas y por medio de la escucha activa de la historia de vida de sus familias y cuidadores más cercanos. 
Durante el mes de diciembre 1 unidad operativa de la localidad de Ciudad Bolívar culminó los 7 módulos correspondientes al fortalecimiento, logrando alcanzar la meta de formación propuesta.</t>
  </si>
  <si>
    <t>En 2023, el indicador presentó un resultado sobresaliente teniendo en cuenta que el porcentaje de cumplimiento con respecto a la meta es mayor al 90% y tuvo un comportamiento creciente durante el segundo semestre del año. 
El proceso de fortalecimiento técnico desarrollado durante el presente año permitió evidenciar la necesidad de contar con el talento humano contratado al inicio de las operaciones con el objetivo de que no presente un rezago en el cumplimiento del indicador; así mismo, para lograr un mayor impacto en la transformación de imaginarios y la apropiación de conceptos y elementos clave en las profesionales de atención en los servicios de la Subdirección para la Infancia, es necesario realizar un ejercicio mixto entre la virtualidad y la presencialidad en los espacios de atención. 
Las profesionales que participaron en el fortalecimiento técnico resaltan la importancia de apropiar el enfoque diferencial en todos sus procesos de atención para que este se desarrolle bajo las líneas de la garantía de derechos. Por último y como mejora, desde ya se cuenta con la planeación y metodología completa para el fortalecimiento 2024.</t>
  </si>
  <si>
    <t>PSS-7744-010</t>
  </si>
  <si>
    <t>Jardines infantiles privados inscritos en el Sistema de Información y Registro de Servicios Sociales asesorados técnicamente.</t>
  </si>
  <si>
    <t>Monitorear el número de jardines infantiles privados inscritos en el Sistema de Información y Registro de Servicios Sociales asesorados técnicamente.</t>
  </si>
  <si>
    <t xml:space="preserve">Registro oportuno y con calidad de la información de los jardines infantiles privados asesorados en el sistema misional SIRBE.
Garantizar la oferta y divulgación del servicio de asesoría técnica a los jardines infantiles privados del Distrito. </t>
  </si>
  <si>
    <t>(No. de jardines infantiles privados inscritos en el Sistema de Información y Registro de Servicios Sociales que fueron asesorados técnicamente y registrados en el Sistema Misional SIRBE durante el mes (acumulado) / No. de jardines infantiles privados inscritos en el Sistema de Información y Registro de Servicios Sociales durante la vigencia (acumulados)) *100</t>
  </si>
  <si>
    <t>Numerador: Sistema Misional SIRBE.
Denominador: Sistema de Información y Registro de Servicios Sociales.</t>
  </si>
  <si>
    <t>Identificar en el Sistema Misional SIRBE el número de jardines infantiles privados inscritos en el Sistema de Información y Registro de Servicios Sociales que fueron asesorados técnicamente durante el mes (acumulado) y dividirlo entre el número de jardines infantiles privados inscritos en el Sistema de Información y Registro de Servicios Sociales durante la vigencia (acumulados).
El denominador se registrará de manera mensual dado que depende del número de jardines infantiles privados inscritos en el Sistema de Información y Registro de Servicios Sociales (acumulados) y los jardines infantiles privados se inscriben en la Entidad en cualquier mes del año.
Se hará seguimiento al indicador de febrero a noviembre dado que los jardines infantiles privados brindan atención a las niñas y los niños de la última semana de enero y a la primera semana de diciembre.
El resultado acumulado del indicador es igual al valor ejecutado en noviembre.</t>
  </si>
  <si>
    <t>Numerador: Reporte del Sistema Misional SIRBE por localidad.
Denominador: reporte del Sistema de Información y Registro de Servicios Sociales.</t>
  </si>
  <si>
    <t>En atención a lo definido en la “descripción del método de cálculo” se hará seguimiento al indicador a partir del mes de febrero, teniendo en cuenta que los jardines infantiles privados inician servicio en la última semana de enero. Así mismo, se avanza en el proceso de contratación de los profesionales del equipo de Fortalecimiento Técnico, el cual está en curso.</t>
  </si>
  <si>
    <t>Con corte a febrero, 14 jardines infantiles privados inscritos en el Sistema de Información y Registro de Servicios Sociales se asesoraron técnicamente, lo que equivale a un resultado de 1%, es decir, veinticuatro puntos porcentuales bajo la meta del indicador; esto obedece a que al iniciar la vigencia los jardines infantiles privados priorizan aspectos relacionados de manera directa con el inició de la atención de las niñas y los niños, así como, al avance progresivo en el proceso de contratación del talento humano del equipo fortalecimiento técnico. Se proyecta la articulación de acciones para promover la participación de los jardines infantiles privados en las asesorías técnicas y continuar avanzando en el proceso de contratación del talento humano.    
Adicionalmente, en el mes los profesionales del equipo en mención formularon el plan de fortalecimiento técnico, en el cual se proyectaron durante la presente vigencia las asesorías técnicas dirigidas a jardines infantiles privados, a través de la implementación de ciclos de fortalecimiento técnico.</t>
  </si>
  <si>
    <t>Con corte a marzo, 57 jardines infantiles privados inscritos en el Sistema de Información y Registro de Servicios Sociales se asesoraron técnicamente, lo equivale a un resultado de 4%, es decir, veintiún puntos porcentuales bajo la meta del indicador; lo cual obedece a que los primeros meses de la vigencia los jardines infantiles privados priorizan aspectos asociados directamente con la atención de las niñas y los niños, así como, al progresivo avance del proceso de contratación de los profesionales del equipo fortalecimiento técnico. Se proyecta implementar acciones para promover e incentivar la participación del talento humano de los jardines infantiles privados en las asesorías técnicas, así mismo, continuar avanzando en el proceso de contratación de los profesionales del equipo.    
Adicionalmente, durante el mes se realizaron dos (2) mesas de trabajo con las asociaciones que agremian a los jardines infantiles privados ANDEP, ACEPS Y ASCAPEI, con el fin de presentar el plan de fortalecimiento técnico, las acciones dirigidas y el cronograma para continuar con la línea técnica desde de la Secretaría Distrital de Integración Social. A partir de estas mesas se establecieron estrategias para brindar el 28 y 29 de abril a los jardines infantiles privados el Ciclo Saber Pedagógico. 
Además, se propuso una jornada de fortalecimiento virtual, con el propósito de brindar claridades a los jardines infantiles privados en torno a las comprensiones del Protocolo Construcción o actualización del proyecto pedagógico (PTC-PSS-058), la cual se desarrollará en el mes de abril.</t>
  </si>
  <si>
    <t>Con corte a abril, 130 jardines infantiles privados inscritos en el Sistema de Información y Registro de Servicios Sociales se asesoraron técnicamente, lo equivale a un resultado de 10%, es decir, quince puntos porcentuales bajo la meta del indicador; lo cual obedece a las dinámicas de trabajo propias de los jardines infantiles privados y a la paulatina contratación de los profesionales del equipo de fortalecimiento técnico. Se proyecta continuar el proceso de asesoramiento técnico de tal manera que progresivamente se logre llegar a la meta del indicador.
Así mismo, durante el mes abril, se realizaron tres (3) mesas de trabajo con las asociaciones que agremian a los jardines infantiles privados ANDEP, ACEPS Y JARDINCO, con el fin de presentar el cronograma de ciclos de fortalecimiento para los meses de abril y mayo, y así continuar con la asesoría técnica desde de la Secretaría Distrital de Integración Social a jardines privados. De igual forma, en estas mesas se establecieron estrategias de articulación para brindar a los jardines los siguientes ciclos: dos (2) sesiones de "El saber pedagógico y su incidencia en la educación inicial", dos (2) sesiones de "Promoción de la salud y la nutrición en el desarrollo de las niñas y los niños" y  dos (2) sesiones de “Direccionamiento de la gestión", también las Asesorías Especializadas  "Orientaciones para la construcción y/o actualización del proyecto pedagógico" y el "Sentido de la Educación inicial- Lineamiento Pedagógico y curricular".
Además, se desarrolló un encuentro virtual el 28 de abril con el propósito de brindar claridades a los jardines infantiles privados en torno a las comprensiones de la Educación inicial y como invitación para la jornada de Asesoría especializada “Construcción y/o actualización proyecto pedagógico”, que se desarrollará de manera presencial en el mes de mayo en el Colegio Bethlemitas.</t>
  </si>
  <si>
    <t xml:space="preserve">
Con corte a mayo, 186 jardines infantiles privados inscritos en el Sistema de Información y Registro de Servicios Sociales se asesoraron técnicamente, lo equivale a un resultado de 14%, es decir, 11 puntos porcentuales bajo la meta del indicador; lo cual obedece a  las dinámicas de trabajo propias de los jardines infantiles privados y a la paulatina contratación de los profesionales del equipo de fortalecimiento técnico. Se proyecta continuar el proceso de asesoramiento técnico de tal manera que progresivamente se logre llegar a la meta del indicador.
Durante el mes mayo, se establecieron estrategias de articulación con las asociaciones de ANDEP Y ACEPS para brindar a los jardines infantiles privados los siguientes ciclos presenciales: cuatro (4) sesiones de "Promoción de la salud y la nutrición en el desarrollo de las niñas y los niños.", dos (2) sesiones de "Diálogos y tejidos" y  seis (6) sesiones de “Asesoría Técnica Integral", también las Asesorías Especializadas  "Orientaciones para la construcción y/o actualización del proyecto pedagógico" y el "Sentido de la Educación inicial- Lineamiento Pedagógico y curricular", estos ciclos buscan la transformación de imaginarios y prácticas, además brindar referentes técnicos para enriquecer las prácticas de las y los participantes. En ese sentido, son espacios que buscan trascender de la lógica de una asesoría en un tema particular para ser un proceso reflexivo e inspirador.
También, se desarrolló una (1) Asesoría presencial Especializada - Orientaciones para la construcción y/o actualización del proyecto pedagógico, con el propósito de avanzar en la comprensión y el sentido del proyecto pedagógico, en la cotidianidad del jardín infantil desde la socialización de los siete criterios establecidos en el protocolo para la construcción y actualización del proyecto pedagógico de la SDIS.
Para el mes de junio se proyecta realizar una (1) mesa de trabajo con la asociación ACEPS que agremian a los jardines infantiles privados, con el fin de articular acciones de fortalecimiento que permitan la identificación de buenas prácticas reconocer las comprensiones en torno a la calidad en los servicios de educación inicial.
</t>
  </si>
  <si>
    <t xml:space="preserve">Con corte a junio, 204 jardines infantiles privados inscritos en el Sistema de Información y Registro de Servicios Sociales se asesoraron técnicamente, lo equivale a un resultado de 15%, es decir, diez (10) puntos porcentuales bajo la meta del indicador; lo cual obedece a las dinámicas de trabajo propias de los jardines infantiles privados y a la paulatina contratación de los profesionales del equipo de fortalecimiento técnico. Se proyecta continuar el proceso de asesoramiento técnico de tal manera que progresivamente se logre llegar a la meta del indicador.
Durante el mes junio, se establecieron mesas de trabajo con el propósito de generar acciones de articulación con las asociaciones de ACEPS Y ASCAPEI,  para brindar a los jardines infantiles privados espacios de fortalecimiento mediante los siguientes ciclos presenciales: tres (3) sesiones de "Ciclo Direccionamiento de la gestión", dos (2) sesiones de "Diálogos y tejidos" y seis (6) sesiones de “Asesoría Técnica Integral" estos ciclos buscan la transformación de imaginarios y prácticas, además brindar referentes técnicos para enriquecer las prácticas de las y los participantes. En ese sentido, son espacios que buscan trascender de la lógica de una asesoría en un tema particular para ser un proceso reflexivo e inspirador.
También, se desarrolló una (1) Asesoría técnica especializada "Buenas Prácticas, alta calidad y sistematización de experiencias" con el propósito de profundizar en la comprensión de la alta calidad en la educación Inicial y como incide está en las prácticas en la cotidianidad del jardín.
Para el mes de julio se proyecta realizar un encuentro de los seis (6) jardines con certificado de alta calidad con el objetivo de articular acciones de fortalecimiento que permitan la identificación de buenas prácticas y las comprensiones en torno a la calidad en los servicios de educación inicial.
</t>
  </si>
  <si>
    <t>Con corte a julio, 243 jardines infantiles privados inscritos en el Sistema de Información y Registro de Servicios Sociales se asesoraron técnicamente, lo equivale a un resultado de 18%, es decir,  siete (7) puntos porcentuales bajo la meta del indicador; lo cual obedece a  las dinámicas de trabajo propias de los jardines infantiles privados y a la paulatina contratación de los profesionales del equipo de fortalecimiento técnico.
Durante el mes julio, se implementaron las acciones conforme el plan de trabajo estructurado por el equipo en mención y aunado a ello, atendiendo tanto solicitudes explícitas remitidas vía correo a la dirección electrónica del equipo por parte de jardines infantiles privados; así como al interés manifiesto por personas naturales interesadas en la apertura, inscripción y formalización de los servicios de educación inicial en Bogotá. 
A la par, se han desarrollado acciones de asistencia técnica conforme los compromisos adquiridos de manera anticipada con las asociaciones de ACEPS Y ASCAPEI, convocando a los jardines infantiles privados y concretando encuentros orientados al fortalecimiento técnico a partir de la reflexión sobre la práctica y el diálogo mediado por experiencias y saberes.
En consecuencia, se llevó a cabo el ciclo de dos (2) sesiones en "Direccionamiento Estratégico" desde los componentes talento humano y proceso administrativo. A su vez, se materializó la puesta en marcha de seis (6) sesiones de “Asesoría Técnica Integral" encaminadas a robustecer el ejercicio administrativo de las instituciones de educación inicial en el marco de la protección integral de la primera infancia, además de presentar referentes normativos y de política pública que encausan las acciones y dinamizan la formulación de intencionalidades a propósito de las comprensiones sobre el sentido de la atención integral para la primera infancia en la ciudad.
Por su parte, desde el componente Proceso Pedagógico se realizaron dos (2) Asesorías técnicas especializadas con el propósito de abordar temas puntuales como la “Organización Curricular y la comprensión de la Educación Inicial desde el lema “una mirada a través del tiempo”, aunadas a una (1) asesoría grupal con jardines infantiles certificados con alta calidad para trabajar sobre las comprensiones en torno a las Buenas Prácticas y las experiencias en Sistematización.
También se llevó a cabo una (1) Asesoría técnica especializada en "Prácticas de Cuidado” desde el componente Nutrición y Salubridad Nutrición y Salubridad una con el fin de profundizar en las acciones determinantes para atención con calidad y calidez en la cotidianidad de los jardines infantiles.
Para el mes de agosto se proyecta realizar una (1) sesión desde el componente Ambientes Adecuados y Seguros Pedagógico con jardines infantiles privados con el objetivo de afianzar acciones orientadas a fortalecer técnicamente al talento humano frente a la estructuración y materialización del Plan de Gestión de Riesgo de Accidentes en el contexto de la Educación Inicial en el Distrito Capital.</t>
  </si>
  <si>
    <t xml:space="preserve">Con corte a agosto, 273 jardines infantiles privados inscritos en el Sistema de Información y Registro de Servicios Sociales se asesoraron técnicamente, lo que equivale a un resultado de 20%, es decir, cinco (5) puntos porcentuales bajo la meta del indicador. 
En agosto, conforme lo establecido en el plan de actividades estructurado desde Fortalecimiento Técnico para jardines infantiles privados, se han implementado acciones, así: 
- Asesoría Especializada el 02 de agosto en Teusaquillo en la Casa Control Social sobre Plan de Gestión de Riesgos de Accidentes desde Ambientes Adecuados y Seguros; dirigido al talento humano de jardines infantiles privados.
- Asesoría Técnica Especializada en la Biblioteca Pública El Tintal Manuel Zapata Olivella desde Corresponsabilidad de Agentes Educativos el 10 de agosto, abordando tres (3) tópicos fundamentales: acciones de promoción e implementación de buen trato – documento activación de rutas – prevención de la violencia sexual infantil; dirigido al talento humano de jardines infantiles privados.
- Asesoría Técnica Especializada en Barrios Unidos en el Taller Pedagógico María Elena Walsh el 16 de agosto a partir de la Construcción o Actualización del Proyecto Pedagógico desde el componente Proceso Pedagógico; dirigido al talento humano de jardines infantiles privados.
- Ciclo en Direccionamiento Estratégico en Barrios Unidos en el Taller Pedagógico María Elena Walsh en las fechas 15 y 22 de agosto desde Talento Humano y Proceso Administrativo; dirigido al talento humano de jardines infantiles privados. 
- Asesoría Técnica Especializada en Barrios Unidos en el Taller Pedagógico María Elena Walsh el 23 de agosto de 2023 en Planeación Pedagógica desde Proceso Pedagógico; dirigido al talento humano de jardines infantiles privados.
Lo anterior, convocando a los jardines infantiles privados a participar en el diálogo mediado por experiencias, saberes e interés genuino en la reflexión sobre la práctica en el marco de los encuentros orientados al fortalecimiento técnico y atendiendo a los derroteros acordados con ANDEP con quien se llevó a cabo el encuentro de trabajo para el abordaje de los aspectos técnicos; e igual, manteniendo la divulgación de convocatorias ante ACEPS y ASCAPEI. 
Es preciso enunciar que también se llevó a cabo  la primera etapa de reconocimiento in situ, que tenía por objeto identificar mediante la aproximación al ejercicio escritural, las experiencias en Educación Inicial agenciadas desde los jardines infantiles, constatando que cuatro (4) jardines infantiles continúan en el ejercicio y en prospectiva, se aprecia que cuentan con elementos suficientes para sistematizar su experiencia pedagógica; en ese orden, se define dar consecución a la segunda etapa de reconocimiento in situ, a saber: Pasos y Pasitos el 06 septiembre, Nuestro Mundo Mágico el 12 septiembre, Bumble Bee Chicó el 19 septiembre del año en curso y tercera etapa en Construyendo Mi Planeta el 15 de septiembre de 2023.
Para el mes de septiembre se proyecta realizar una (1) sesión de Asesoría Especializada en Nutrición y Salubridad en articulación con la secretaria Distrital de Salud SDS para abordar el tema de Alimentación saludable en la primera infancia; aunado a cinco sesiones del Ciclo de Ambientes Adecuados y Seguros y al Ciclo en Direccionamiento Estratégico con dos sesiones de asesoría con carácter grupal. 
Se proyecta avanzar en la definición de mecanismos que se orienten a dar cumplimiento a la meta del indicador y para ello es indispensable afianzar la cultura de participación en las acciones de fortalecimiento técnico; asunto que a la fecha no ocurre en la cifra esperada. Continua como hecho predominante, la diferencia entre la cifra de preinscripción ante las convocatorias que se divulgan desde el equipo de trabajo, frente a la cifra de asistencia a las jornadas de ciclo y asesoría técnica programadas. </t>
  </si>
  <si>
    <r>
      <t xml:space="preserve">Con corte a septiembre, 282 </t>
    </r>
    <r>
      <rPr>
        <sz val="9"/>
        <color theme="1"/>
        <rFont val="Arial"/>
        <family val="2"/>
      </rPr>
      <t xml:space="preserve">jardines infantiles privados inscritos en el Sistema de Información y Registro de Servicios Sociales - SIRSS se asesoraron técnicamente, lo que equivale a un resultado de 22%, es decir, tres (3) puntos porcentuales bajo la meta del indicador. 
En septiembre, conforme lo establecido en el plan de actividades que se ha estructurado desde el equipo de Fortalecimiento Técnico para brindar asesoría a los jardines infantiles privados, se han implementado acciones en trece (13) tópicos, a saber: 
-Ciclo en Ambientes Adecuados y Seguros, realizado en Teusaquillo en la Casa Control Social, dirigido al talento humano de jardines infantiles privados y estructurado de la siguiente manera: 5 sesiones de trabajo y en cada una de ellas, un tópico específico. 
El primero de ellos, Infraestructura que se abordó durante la jornada de la mañana en septiembre 06 de 2023, el segundo asunto a tratar fue Plan Escolar de Gestión del Riesgo y Cambio Climático en la misma fecha durante la sesión de la tarde.
Posteriormente, el 08 de septiembre para comenzar el día de trabajo Plan de Gestión de Riesgos de Accidentes como tercer tema, cerrando con Estrategias de Seguridad en la cuarta jornada
El 13 de septiembre se desarrolló Gestión Ambiental como quinto aspecto determinante para el fortalecimiento institucional.
-Asesoría Técnica Especializada en Nutrición y Salubridad el 20 de septiembre en el Auditorio de la Biblioteca Pública Manuel Zapata Olivella El Tintal, abordando cinco (5) tópicos fundamentales que se explicitan, a continuación:
En la apertura y a propósito de la articulación alcanzada con la secretaria Distrital de Salud- SDS se presentó un bloque estructurado en tres asuntos propios del componente que corresponden a la Ruta de Promoción y Mantenimiento de la Salud, aunada a Vacunación y Plan de Prevención de Infección Respiratoria Aguda – IRA.
Entre tanto, el cuarto tópico se centró en Alimentación Infantil Saludable, a propósito de la intervención efectuada de manera sensible por parte de la gestora en lactancia materna de la Subred Sur Occidente, con anuencia de la Subdirección de Determinantes en Salud y en particular con la articulación alcanzada por parte de la Referente en Acciones en Salud Pública. 
De hecho, la jornada de trabajo fue robustecida desde SDIS con acento interdisciplinar, de manera que el tópico “Hablemos de Alimentación en la Primera Infancia desde la estrategia transversal Entre Pares” fue agenciado por parte de cuatro (4) profesionales en fonoaudiología, fisioterapia, terapia ocupacional y educación especial, quienes realizaron su intervención de manera magistral. 
Ciclo en Direccionamiento Estratégico en Barrios Unidos con dos (2) sesiones de asesoría de carácter grupal, durante las jornadas 12 y 19 de septiembre en el Taller Pedagógico María Elena Walsh desde Talento Humano y Proceso Administrativo; convocando a directivas de jardines infantiles privados. 
Lo anterior, en el marco de los derroteros de asesoría y conforme lo enunciado en otros momentos, ante ACEPS, ASCAPEI y ANDEP con quienes se mantienen ejercicios de divulgación que paulatinamente podrían surtir efecto, en mayores cifras de participación por parte de jardines infantiles privados que reportan interés en las jornadas de abordaje técnico.
Es preciso enunciar que en el conversatorio que se llevó a cabo el 18 de septiembre del año en curso el jardín infantil La Comarca dejó por sentado, su interés en afianzar el diálogo constructivo e interdisciplinar a partir de sus experiencias, saberes y dinámicas formales de reflexión sobre la práctica; además, se llevó a cabo la segunda etapa de acercamiento al ejercicio escritural de narrativas y saberes en Educación Inicial, como último tópico del proceso instaurado en el mes de septiembre.
Proyección establecida: octubre 2023. En prospectiva, se dirá entonces que se ha establecido dar consecución al siguiente momento desde cinco (5) jardines infantiles que continúan en el ejercicio, como es el caso de Pasos y Pasitos el 29 de septiembre, Nuestro Mundo Mágico en la misma fecha y Bumble Bee Chicó el 20 de octubre del año en curso, mientras que se avanza a la cuarta etapa en Construyendo Mi Planeta el 04 de octubre de 2023.
Para el mes de octubre, también se proyecta realizar dos (2) sesiones de Asesoría Especializada desde el componente Proceso Pedagógico, sumadas a cinco (5) sesiones que corresponden al Ciclo de "Escenarios para una ciudad protectora de las niñas y los niños" desde Corresponsabilidad de Agentes Educativos y dos (2) sesiones del Ciclo en Direccionamiento Estratégico de carácter grupal todas ellas. </t>
    </r>
  </si>
  <si>
    <t>05/10/2023 No se generan observaciones respecto al análisis presentado en el seguimiento al indicador de gestión. Se deja la siguiente recomendación: debemos adelantar todas las acciones pertinentes para dar cumplimiento de la meta para el siguiente periodo, ya que el cumplimiento con respecto a la meta esta en rezago del 89%, 11 puntos por debajo.</t>
  </si>
  <si>
    <t xml:space="preserve">
Con corte a octubre, 304 jardines infantiles privados inscritos en el Sistema de Información y Registro de Servicios Sociales se asesoraron técnicamente, lo equivale a un resultado de 24%, es decir, un (1) punto porcentual bajo la meta del indicador.
En el mes, conforme lo establecido en el plan de actividades, se implementaron acciones en ocho (8) tópicos, a saber: 
a. Componente Proceso Pedagógico (2 sesiones): 1. “Transiciones Sensibles, Seguras y Armónicas" 05/10/2023; 2. "Observación y Seguimiento al Desarrollo de la primera infancia”12/10/2023.
b. Componente Corresponsabilidad de Agentes Educativos, Ciclo “Escenarios para una ciudad protectora de las niñas y los niños” (3 sesiones): 1. "Escenarios que favorecen el buen trato" 03/10/2023; “Escenarios atentos a indicadores de alerta” 17/10/2023; y “Escenarios que toman acción para la prevención y reparación” 24/10/2023.
c. Componente Talento Humano y Proceso Administrativo, Ciclo “Direccionamiento Estratégico” (2 sesiones) desarrolladas el 11 y 18 de octubre. 
d. Encuentros in situ en el jardín infantil Construyendo Mi Planeta (04/10/2023) y jardín infantil Bumble Bee (20/10/2023); junto a los escenarios de diálogo desarrollados con las directivas de los jardines infantiles Pasos y Pasitos, La Comarca y Nuestro Mundo Mágico, y con la Jurisdicción Especial para La Paz (escenario que cuenta con atención a la primea infancia). De lo anterior, se deriva la producción de narrativas y queda instaurado el interés participar en el encuentro que se proyecta para el próximo mes.
Lo anterior, en aras de alcanzar cada vez mayores cifras de participación por parte de jardines infantiles privados que reportan interés en las jornadas de abordaje técnico, el marco de los derroteros de asesoría y conforme lo tratado en momentos de encuentro con directivas de las instituciones de educación inicial propiamente dichas.
Para el mes de noviembre se proyecta dar continuidad a las sesiones de asesoramiento técnico y 
realizar Asesorías Especializadas en los componentes: 1. Nutrición y Salubridad (01/11/2023); Ambientes Adecuados y Seguros (03/11/2023); Proceso Pedagógico (01/11/2023); Direccionamiento Estratégico (14/11/2023).
</t>
  </si>
  <si>
    <r>
      <t xml:space="preserve">
Con corte a noviembre, 334 </t>
    </r>
    <r>
      <rPr>
        <sz val="9"/>
        <color rgb="FFFF0000"/>
        <rFont val="Arial"/>
        <family val="2"/>
      </rPr>
      <t xml:space="preserve"> </t>
    </r>
    <r>
      <rPr>
        <sz val="9"/>
        <color theme="1"/>
        <rFont val="Arial"/>
        <family val="2"/>
      </rPr>
      <t>jardines infantiles privados inscritos en el Sistema de Información y Registro de Servicios Sociales - SIRSS participaron en espacios de asesoría técnica, lo que equivale a un resultado de 26%, es decir, un (1)</t>
    </r>
    <r>
      <rPr>
        <sz val="9"/>
        <color rgb="FFFF0000"/>
        <rFont val="Arial"/>
        <family val="2"/>
      </rPr>
      <t xml:space="preserve"> </t>
    </r>
    <r>
      <rPr>
        <sz val="9"/>
        <color theme="1"/>
        <rFont val="Arial"/>
        <family val="2"/>
      </rPr>
      <t xml:space="preserve">punto porcentual sobre la meta del indicador. 
En noviembre, conforme lo establecido en el plan de actividades que se ha estructurado desde el equipo de Fortalecimiento Técnico para brindar asesoría a los jardines infantiles privados, se han implementado acciones en cuatro (4) tópicos: 1. Asesoría Técnica Especializada del componente Nutrición y Salubridad; 2. Asesoría Técnica Especializada del componente Ambientes Adecuados y Seguros; 3. Asesoría Técnica Especializada del componente Proceso Pedagógico; y Asesoría Técnica Especializada en Direccionamiento Estratégico. 
Para el mes de diciembre se proyecta :
1. Reforzar la emisión de conceptos técnicos para dar respuesta a la alta demanda de solicitudes realizadas por parte de personas naturales y jurídicas que desean prestar el servicio de Educación inicial de carácter privado, con el enfoque de Atención Integral a la Primera Infancia (AIPI) en el Distrito Capital. 
2. Realizar el Ciclo de Asesoría técnica Integral grupal y en modalidad presencial, que convoca de manera especial a todas las personas naturales y jurídicas que por algún medio (correo electrónico, mensaje o llamada) han manifestado interés en conocer tanto la normatividad vigente como la línea técnica establecida para la regulación de los servicios de Educación Inicial en Bogotá D.C. </t>
    </r>
  </si>
  <si>
    <t xml:space="preserve">En el mes de diciembre, de acuerdo con lo programado no se realizó asesoría técnica a jardines infantiles privados inscritos en el Sistema de Información y Registro de Servicios Sociales - SIRSS.
Se proyecta para la próxima vigencia continuar la implementación de los ciclos de Asesoría técnica a los jardines infantiles privados, convocando de manera especial a todas las personas naturales y jurídicas que por algún medio han manifestado interés en conocer tanto la normatividad vigente como la línea técnica establecida para la regulación de los servicios de Educación Inicial en Bogotá D.C.
</t>
  </si>
  <si>
    <t xml:space="preserve">En 2023, el indicador presentó un resultado sobresaliente teniendo en cuenta que el porcentaje de cumplimiento con respecto a la meta es mayor al 90% y tuvo una tendencia creciente desde el mes de febrero al mes de noviembre de la presente vigencia. 
Durante el proceso se logró robustecer la participación de jardines infantiles procurando en cada espacio de asistencia técnica contar con la presencia de instituciones de educación inicial que, si bien se encuentran inscritas ante la SDIS, llevaban algún tiempo sin vincularse a los espacios de fortalecimiento técnico.
Cabe anotar que en diciembre 2023 a manera de cierre se solicitó a 120 jardines infantiles privados evaluar el proceso vivenciado, encontrando que en el análisis sobre los resultados obtenidos, arrojó no sólo avances, sino también lecciones aprendidas y retos; todo ello consignado en el informe que reposa en el equipo de Fortalecimiento Técnico sobre los procesos estructurados, informados e implementados en el 2023.
</t>
  </si>
  <si>
    <t>PSS-7744-011</t>
  </si>
  <si>
    <t>Niñas y niños de primera infancia atendidos en el servicio jardines infantiles y sus modalidades jardín infantil nocturno, casas de pensamiento intercultural y espacios rurales.</t>
  </si>
  <si>
    <t>Monitorear la atención de las niñas y los niños de primera infancia atendidos en el servicio jardines infantiles y sus modalidades jardín infantil nocturno, casas de pensamiento intercultural y espacios rurales.</t>
  </si>
  <si>
    <t>Diligenciamiento del Formato Ficha SIRBE y registro oportuno de su información en el Sistema Misional SIRBE.
Formalización del cupo asignado a niñas y niños de primera infancia en el servicio jardines infantiles y sus modalidades jardín infantil nocturno, casas de pensamiento intercultural y espacios rurales.</t>
  </si>
  <si>
    <t>(No. de niñas y niños de primera infancia que participan en el servicio jardines infantiles y sus modalidades jardín infantil nocturno, casas de pensamiento intercultural y espacios rurales durante el mes / No. de cupos ofertados en el servicio jardines infantiles y sus modalidades jardín infantil nocturno, casas de pensamiento intercultural y espacios rurales durante el mes) * 100</t>
  </si>
  <si>
    <t>Numerador: Sistema Misional SIRBE.
Denominador: directorio de servicios sociales Subdirección para la Infancia.</t>
  </si>
  <si>
    <t xml:space="preserve">Identificar en el reporte de la meta 2 remitido por la DADE el número de niñas y niños de primera infancia en estados: atendido, en atención y suspendido y dividirlo entre el número de cupos ofertados y su optimización en el servicio jardines infantiles y sus modalidades jardín infantil nocturno, casas de pensamiento intercultural y espacios rurales del directorio de servicios sociales Subdirección para la Infancia durante el mes.
El denominador se registrará de manera mensual dado que la oferta de cupos depende de: apertura de nuevas unidades operativas, cierre definitivo o indefinido de unidades operativas y entrega de obras o mantenimiento de infraestructura programados por la Subdirección de Plantas Físicas.
El resultado acumulado del indicador se calcula a partir del promedio mensual. </t>
  </si>
  <si>
    <t>Numerador: reporte de la meta 2 del servicio jardines infantiles y sus modalidades jardín infantil nocturno, casas de pensamiento intercultural y espacios rurales, remitido por la DADE.
Denominador: directorio de servicios sociales Subdirección para la Infancia.</t>
  </si>
  <si>
    <t>Con corte a enero, se atendieron 18.629 niñas y niños de primera infancia en jardines infantiles diurnos, nocturnos, casas de pensamiento intercultural y espacios rurales, lo que equivale a un resultado de 22%, es decir, sesenta y tres puntos porcentuales bajo la meta del indicador; lo anterior, obedece a que los servicios en mención, iniciaron atención la última semana del mes y el número de participantes aumenta de manera progresiva durante los primeros meses de la vigencia por las dinámicas de la población atendida. Se proyecta el aumento de participantes en la medida en que avanza la vigencia, así como, la implementación articulada de acciones de identificación y vinculación de niñas y niños a los servicios. 
Adicionalmente, se precisa que durante el mes, se articularon acciones con el área de apoyo logístico de la Entidad para adelantar los procesos de poda de césped, lavado de tanques, mantenimiento de elementos de refrigeración, activación de líneas telefónicas e internet en los inmuebles donde funcionan los jardines infantiles diurnos, nocturnos, casas de pensamiento intercultural y espacios rurales operados de manera directa por la SDIS. Adicionalmente, se adelantaron las gestiones correspondientes ante la Subdirección de Plantas Físicas de la Entidad para realizar los mantenimientos preventivos y correctivos en las infraestructuras de los mencionados servicios a fin de garantizar espacios adecuados y seguros para brindar atención a las niñas y los niños de primera infancia de la ciudad.</t>
  </si>
  <si>
    <t xml:space="preserve">Con corte a febrero, se atendieron 26.972 niñas y niños de primera infancia en jardines infantiles diurnos, nocturnos, casas de pensamiento intercultural y espacios rurales de manera presencial, lo que equivale a un resultado de 60%, es decir, veinticinco puntos porcentuales bajo la meta del indicador, y, treinta y ocho puntos porcentuales más que el mes anterior; en razón, a la vinculación e ingreso progresivo de participantes a los servicios en mención. Se proyecta continuar el aumento de participantes en la medida en que avanza la vigencia, así como, las acciones articuladas de identificación y vinculación de niñas y niños a los servicios.
Así mismo, se adelantaron jornadas de inducción y reinducción al talento humano de los jardines infantiles diurnos, nocturnos, casas de pensamiento intercultural y espacios rurales; se realizó la socialización del Procedimiento Seguimiento a la operación del servicio social jardines infantiles (PCD-PSS-010) cuyo objetivo es “definir las acciones para el seguimiento a la prestación del servicio jardines infantiles de la Secretaría Distrital de Integración Social – SDIS con el propósito de identificar alertas en su operación y efectuar articulaciones oportunas y pertinentes encaminadas a brindar a las y los participantes atención de calidad.”.
Adicionalmente, se lideraron comités de seguimiento y mesas de trabajo con los profesionales de las Subdirecciones Locales para monitorear las coberturas de los jardines infantiles diurnos, nocturnos, casas de pensamiento intercultural; se generaron alertas en la prestación del servicio a fin de promover la gestión de acciones para subsanar las respectivas situaciones y garantizar la mejora continua en la prestación de los servicios; y se desarrollaron actividades en las Subdirecciones Locales para la búsqueda de niñas y niños que permita aumentar el número de participantes en jardines infantiles diurnos, nocturnos y casas de pensamiento intercultural. 
</t>
  </si>
  <si>
    <t>Con corte a marzo, se atendieron 35.785 niñas y niños de primera infancia en jardines infantiles diurnos, nocturnos, casas de pensamiento intercultural y espacios rurales, lo que equivale a un resultado de 74%, es decir, once puntos porcentuales bajo la meta del indicador, y, catorce puntos porcentuales más que el mes anterior; en razón a, las acciones de acompañamiento permanente a las Subdirecciones Locales y la gestión articulada para subsanar las alertas asociadas a la operación del servicio que fueron reportadas. Se proyecta continuar con la vinculación de niños y niñas nuevos a partir de estrategias de búsquedas focalizadas y divulgación de oferta en los territorios.
Adicionalmente, en el mes, se acompañaron y lideraron espacios de trabajo con las localidades mediante los comités de seguimiento y mesas de trabajo con la participación de las y los referentes de infancia y gestores locales comunitarios de las Subdirecciones Locales para monitorear las coberturas de los jardines infantiles diurnos, nocturnos, casas de pensamiento intercultural.</t>
  </si>
  <si>
    <t>Con corte a abril, se atendieron 38.220 niñas y niños de primera infancia en jardines infantiles diurnos, nocturnos, casas de pensamiento intercultural y espacios rurales, lo que equivale a un resultado de 79%, es decir, seis puntos porcentuales bajo la meta del indicador, y, cinco puntos porcentuales más que el mes anterior; en razón del  ingreso de niñas y niños a las unidades operativas,  motivadas por  las adecuaciones de los entornos protectores y de  los procesos pedagógicos desarrollados en cada jardín infantil, así mismo, se dio cumplimiento al registro de asistencia al aplicativo RAJ,  la activación de niños y niñas en estado de atención, depuración de estado Inscritos, en los Jardines infantiles, Casas de Pensamiento intercultural y Espacios Rurales.
Se crearon  nuevas estrategias que promueven la participación de las niñas, niños y los procesos de corresponsabilidad con las familias, orientando acciones de autocuidado, manteniendo la cantidad de colaboradores/as acorde a la cobertura autorizada y/o ajustada para el cumplimiento de los Estándares Técnicos de Educación Inicial. 
Para el mes en curso se han  implementando estrategias para el monitoreo de las unidades operativas una a una, respecto a la atención vs asistencia.
Adicionalmente, se contó con la asociación por medio de convenios con las cajas de compensación familiar (Jardines infantiles sociales) y con asociaciones sin ánimo de lucro (Jardines infantiles cofinanciados).</t>
  </si>
  <si>
    <r>
      <t xml:space="preserve">Con corte a mayo, se atendieron 41.021 </t>
    </r>
    <r>
      <rPr>
        <sz val="9"/>
        <color theme="1"/>
        <rFont val="Arial"/>
        <family val="2"/>
      </rPr>
      <t>niñas y niños de primera infancia en jardines infantiles diurnos, noct</t>
    </r>
    <r>
      <rPr>
        <sz val="9"/>
        <rFont val="Arial"/>
        <family val="2"/>
      </rPr>
      <t>urnos, casas de pensamiento intercultural y espacios rurales, lo que equivale a un resultado de 85</t>
    </r>
    <r>
      <rPr>
        <sz val="9"/>
        <color theme="1"/>
        <rFont val="Arial"/>
        <family val="2"/>
      </rPr>
      <t xml:space="preserve">%, es </t>
    </r>
    <r>
      <rPr>
        <sz val="9"/>
        <rFont val="Arial"/>
        <family val="2"/>
      </rPr>
      <t>decir, se alcanzó</t>
    </r>
    <r>
      <rPr>
        <sz val="9"/>
        <color theme="1"/>
        <rFont val="Arial"/>
        <family val="2"/>
      </rPr>
      <t xml:space="preserve"> la meta del indicador</t>
    </r>
    <r>
      <rPr>
        <sz val="9"/>
        <color theme="1"/>
        <rFont val="Arial"/>
        <family val="2"/>
      </rPr>
      <t xml:space="preserve">; en razón al diligenciamiento del Formato Ficha SIRBE y registro oportuno de su información en el Sistema Misional SIRBE. Así mismo, por la formalización del cupo asignado a niñas y niños de primera infancia en el servicio jardines infantiles y sus modalidades jardín infantil nocturno, casas de pensamiento intercultural y espacios rurales. 
Durante este mes se realizó visitas a los equipos locales de infancia para verificar los registros de solicitud de servicios y se generaron estrategias en tiempos para disminuir la información en las bases de datos de inscritos, suspendidos y egresos.
Se proyecta realizar jornadas de revisión a bases de datos de manera frecuente, para generar impacto en los territorios, con el fin de vincular a más niñas y niños. </t>
    </r>
  </si>
  <si>
    <t xml:space="preserve">Con corte a junio, se atendieron 41514 niñas y niños de primera infancia en jardines infantiles diurnos, nocturnos, casas de pensamiento intercultural y espacios rurales, lo que equivale a un resultado de 85%, es decir, se alcanzó la meta del indicador, y se mantiene el porcentaje en relación al mes anterior; en razón a, al diligenciamiento del Formato Ficha SIRBE y registro oportuno de su información en el Sistema Misional SIRBE,  así como a la depuración de estados "Inscritos" del sistema SIRBE. 
Durante este mes se realizó seguimiento en cada localidad mediante mesas de trabajo, haciendo análisis de la cobertura. Así mismo, por la formalización del cupo asignado a niñas y niños de primera infancia en el servicio jardines infantiles y sus modalidades jardín infantil nocturno, casas de pensamiento intercultural y espacios rurales. 
Se proyecta continuar con el acompañamiento directo en las localidades y el monitoreo de las coberturas, para asegurar el cumplimiento de la meta.
</t>
  </si>
  <si>
    <r>
      <t>Con corte a julio, se atendieron 42.786</t>
    </r>
    <r>
      <rPr>
        <sz val="9"/>
        <color theme="1"/>
        <rFont val="Arial"/>
        <family val="2"/>
      </rPr>
      <t xml:space="preserve"> niñas y niños de primera infancia en jardines infantiles diurnos, nocturnos, casas de pensamiento intercultural y espacios rurales, lo que equivale a un resultado de </t>
    </r>
    <r>
      <rPr>
        <sz val="9"/>
        <rFont val="Arial"/>
        <family val="2"/>
      </rPr>
      <t>88%, es decir, 3 puntos porcentuales encima de la meta del indicador, y, 3</t>
    </r>
    <r>
      <rPr>
        <sz val="9"/>
        <color rgb="FFFF0000"/>
        <rFont val="Arial"/>
        <family val="2"/>
      </rPr>
      <t xml:space="preserve"> </t>
    </r>
    <r>
      <rPr>
        <sz val="9"/>
        <color theme="1"/>
        <rFont val="Arial"/>
        <family val="2"/>
      </rPr>
      <t>puntos porcentuales más que el mes anterior; en razón a, la asistencia técnica permanente de los profesionales que hacen parte del diligenciamiento de la Ficha SIRBE, como el monitoreo a los estado en SIRBE, "Estado en inscrito" . 
Durante este mes se realizó seguimiento mediante un tablero de alertas al estado de cada localidad en cuanto a disponibilidad de cupos y  se realizó seguimiento en los espacios técnicos con cada localidad.</t>
    </r>
    <r>
      <rPr>
        <sz val="9"/>
        <color rgb="FFFF0000"/>
        <rFont val="Arial"/>
        <family val="2"/>
      </rPr>
      <t xml:space="preserve"> </t>
    </r>
    <r>
      <rPr>
        <sz val="9"/>
        <rFont val="Arial"/>
        <family val="2"/>
      </rPr>
      <t>Así mismo, se dieron formalizaciones de  cupo que se asignaron a niñas y niños de primera infancia en el servicio jardines infantiles y sus modalidades jardín infantil nocturno, casas de pensamiento intercultural y espacios rurales.</t>
    </r>
    <r>
      <rPr>
        <sz val="9"/>
        <color theme="1"/>
        <rFont val="Arial"/>
        <family val="2"/>
      </rPr>
      <t xml:space="preserve">
Se proyecta seguir en la estrategia de acompañar a los territorios para garantizar el cumplimiento de la meta.</t>
    </r>
  </si>
  <si>
    <r>
      <rPr>
        <sz val="9"/>
        <color rgb="FF000000"/>
        <rFont val="Arial"/>
        <family val="2"/>
      </rPr>
      <t>Con corte a agosto, se at</t>
    </r>
    <r>
      <rPr>
        <sz val="9"/>
        <rFont val="Arial"/>
        <family val="2"/>
      </rPr>
      <t>endieron 43.930</t>
    </r>
    <r>
      <rPr>
        <sz val="9"/>
        <color rgb="FF000000"/>
        <rFont val="Arial"/>
        <family val="2"/>
      </rPr>
      <t xml:space="preserve"> niñas y niños de primera infancia en jardines infantiles diurnos, nocturnos, casas de pensamiento intercultural y espacios rurales, lo que equivale a un result</t>
    </r>
    <r>
      <rPr>
        <sz val="9"/>
        <rFont val="Arial"/>
        <family val="2"/>
      </rPr>
      <t>ado de 90</t>
    </r>
    <r>
      <rPr>
        <sz val="9"/>
        <color rgb="FF000000"/>
        <rFont val="Arial"/>
        <family val="2"/>
      </rPr>
      <t>%, es decir, cinco (5)</t>
    </r>
    <r>
      <rPr>
        <sz val="9"/>
        <color rgb="FFFF0000"/>
        <rFont val="Arial"/>
        <family val="2"/>
      </rPr>
      <t xml:space="preserve"> </t>
    </r>
    <r>
      <rPr>
        <sz val="9"/>
        <color rgb="FF000000"/>
        <rFont val="Arial"/>
        <family val="2"/>
      </rPr>
      <t>puntos porcentuales sobre la meta del indicado</t>
    </r>
    <r>
      <rPr>
        <sz val="9"/>
        <rFont val="Arial"/>
        <family val="2"/>
      </rPr>
      <t xml:space="preserve">r, y, dos (2) </t>
    </r>
    <r>
      <rPr>
        <sz val="9"/>
        <color rgb="FF000000"/>
        <rFont val="Arial"/>
        <family val="2"/>
      </rPr>
      <t>puntos porcentuales más que el mes anterior; en razón al seguimiento a los reportes generados por el área de coberturas, lo cual permitió, la depuración de las bases de datos, en el estado "Inscrito".
Durante este mes se continuó con el monitoreo de las alertas por cada localidad y por cada unidad operativa en la cobertura autorizada vs disponibilidad de cupos. Esto permitió hallar las dificultades que se presentan por cada jardín para lograr el cumplimiento de la cobertura. Además, se identificaron las estrategias implementadas en cada territorio para la búsqueda de las niñas y niños.
Se proyecta continuar con el seguimiento a cada unidad operativa para asegurar el cumplimiento de la meta.</t>
    </r>
    <r>
      <rPr>
        <sz val="9"/>
        <color rgb="FFFF0000"/>
        <rFont val="Arial"/>
        <family val="2"/>
      </rPr>
      <t>.</t>
    </r>
  </si>
  <si>
    <t>Con corte a septiembre, se atendieron 43.896 niñas y niños de primera infancia en jardines infantiles diurnos, nocturnos, casas de pensamiento intercultural y espacios rurales, lo que equivale a un resultado de 91%, es decir, seis (6) puntos porcentuales sobre la meta del indicador, y, un (1) punto porcentual más que el mes anterior; en razón de la activación de la atención de las niñas y niños a las unidades operativas,  motivadas por  las adecuaciones de los entornos protectores y de  los procesos pedagógicos desarrollados en cada jardín infantil, así mismo, se dio cumplimiento al registro de asistencia al aplicativo RAJ. Así mismo, por el monitoreo constante a los estados de inscritos y suspendidos. 
Se realizó seguimiento a las bases de las alertas ETIS y la articulación con la Subdirección de Juventud con la estrategia de Parceros por Bogotá. Las anteriores, contienen solicitudes de cupos para jardines infantiles.</t>
  </si>
  <si>
    <t>05/10/2023 No se generan observaciones respecto al análisis presentado en el seguimiento al indicador de gestión. Se deja la siguiente recomendación: debemos revisar si la tendencia del indicador para la próxima vigencia. Debemos adelantar todas las acciones pertinentes para dar cumplimiento de la meta para el siguiente periodo, ya que el cumplimiento con respecto a la meta esta en rezago del 84%, 16 puntos por debajo.</t>
  </si>
  <si>
    <r>
      <t>Con corte a octubre, se atendie</t>
    </r>
    <r>
      <rPr>
        <sz val="9"/>
        <rFont val="Arial"/>
        <family val="2"/>
      </rPr>
      <t xml:space="preserve">ron 43641 </t>
    </r>
    <r>
      <rPr>
        <sz val="9"/>
        <color theme="1"/>
        <rFont val="Arial"/>
        <family val="2"/>
      </rPr>
      <t xml:space="preserve">niñas y niños de primera infancia en jardines infantiles diurnos, nocturnos, casas de pensamiento intercultural y espacios rurales, lo que equivale a un resultado de </t>
    </r>
    <r>
      <rPr>
        <sz val="9"/>
        <rFont val="Arial"/>
        <family val="2"/>
      </rPr>
      <t>90</t>
    </r>
    <r>
      <rPr>
        <sz val="9"/>
        <color theme="1"/>
        <rFont val="Arial"/>
        <family val="2"/>
      </rPr>
      <t xml:space="preserve">%, es decir, </t>
    </r>
    <r>
      <rPr>
        <sz val="9"/>
        <rFont val="Arial"/>
        <family val="2"/>
      </rPr>
      <t>cinco (5)</t>
    </r>
    <r>
      <rPr>
        <sz val="9"/>
        <color rgb="FFFF0000"/>
        <rFont val="Arial"/>
        <family val="2"/>
      </rPr>
      <t xml:space="preserve"> </t>
    </r>
    <r>
      <rPr>
        <sz val="9"/>
        <color theme="1"/>
        <rFont val="Arial"/>
        <family val="2"/>
      </rPr>
      <t>puntos porcentuales sobre la meta del indicador, y, un (1)</t>
    </r>
    <r>
      <rPr>
        <sz val="9"/>
        <color rgb="FFFF0000"/>
        <rFont val="Arial"/>
        <family val="2"/>
      </rPr>
      <t xml:space="preserve"> </t>
    </r>
    <r>
      <rPr>
        <sz val="9"/>
        <color theme="1"/>
        <rFont val="Arial"/>
        <family val="2"/>
      </rPr>
      <t>punto porcentual menos que el mes anterior; en razón a la implementación de estrategias en cada unidad operativa para incentivar la vinculación de nuevos participantes. 
Durante este mes se realizó</t>
    </r>
    <r>
      <rPr>
        <sz val="9"/>
        <rFont val="Arial"/>
        <family val="2"/>
      </rPr>
      <t xml:space="preserve"> el diligenciamiento del Formato Ficha SIRBE y registro oportuno de su información en el Sistema Misional SIRBE y la  formalización del cupo asignado a niñas y niños de primera infancia en el servicio jardines infantiles y sus modalidades jardín infantil nocturno, casas de pensamiento intercultural y espacios rurales.</t>
    </r>
    <r>
      <rPr>
        <sz val="9"/>
        <color theme="1"/>
        <rFont val="Arial"/>
        <family val="2"/>
      </rPr>
      <t xml:space="preserve">
Se proyecta realiz</t>
    </r>
    <r>
      <rPr>
        <sz val="9"/>
        <rFont val="Arial"/>
        <family val="2"/>
      </rPr>
      <t>ar monitoreo a  la atención de las niñas y los niños atendidos en el servicio jardines infantiles y sus modalidades jardín infantil nocturno, casas de pensamiento intercultural y espacios rurales.</t>
    </r>
    <r>
      <rPr>
        <sz val="9"/>
        <color rgb="FFFF0000"/>
        <rFont val="Arial"/>
        <family val="2"/>
      </rPr>
      <t xml:space="preserve">
</t>
    </r>
  </si>
  <si>
    <t>07/11/2023 No se generan observaciones respecto al análisis presentado en el seguimiento al indicador de gestión. Se deja la siguiente recomendación: Debemos adelantar todas las acciones pertinentes para dar cumplimiento de la meta para el siguiente periodo, ya que el cumplimiento con respecto a la meta esta en rezago del 86%, 14 puntos por debajo.</t>
  </si>
  <si>
    <t xml:space="preserve">Con corte a noviembre, se atendieron 42833 niñas y niños de primera infancia en jardines infantiles diurnos, nocturnos, casas de pensamiento intercultural y espacios rurales, lo que equivale a un resultado de 88%, es decir, tres (3) puntos porcentuales sobre la meta del indicador; en razón a las adecuaciones de los entornos protectores y de  los procesos pedagógicos desarrollados en cada jardín infantil; así mismo, se dio cumplimiento al registro de asistencia en el aplicativo RAJ,  la activación de niños y niñas en estado “en atención”, y la depuración de niñas y niños en estado “Inscrito” en los Jardines infantiles, Casas de Pensamiento intercultural y Espacios Rurales.
Durante este mes se monitoreo continuamente a las unidades operativas una a una, para verificar la atención versus asistencia, manteniendo así la cantidad de colaboradores/as acorde a la cobertura autorizada y/o ajustada para el cumplimiento de los Estándares Técnicos de Educación Inicial. 
Se proyecta continuar realizando el seguimiento ala cobertura de las unidades operativas en los espacios de acompañamiento técnicos.  </t>
  </si>
  <si>
    <t>11/12/2023 No se generan observaciones respecto al análisis presentado en el seguimiento al indicador de gestión. Se deja la siguiente recomendación: Debemos adelantar todas las acciones pertinentes para dar cumplimiento de la meta para el siguiente periodo, ya que el cumplimiento con respecto a la meta esta en rezago del 86%, 14 puntos por debajo.</t>
  </si>
  <si>
    <r>
      <rPr>
        <sz val="9"/>
        <color rgb="FF000000"/>
        <rFont val="Arial"/>
        <family val="2"/>
      </rPr>
      <t>Con corte a diciembre, se atendieron 38.918 niñas y niños de primera infancia en jardines infantiles diurnos, nocturnos, casas de pensamiento intercultural y espacios rurales, lo que equivale a un resultado de 86%, es decir, un (1)</t>
    </r>
    <r>
      <rPr>
        <sz val="9"/>
        <color rgb="FFFF0000"/>
        <rFont val="Arial"/>
        <family val="2"/>
      </rPr>
      <t xml:space="preserve"> </t>
    </r>
    <r>
      <rPr>
        <sz val="9"/>
        <color rgb="FF000000"/>
        <rFont val="Arial"/>
        <family val="2"/>
      </rPr>
      <t>punto porcentual sobre la meta del indicador, esto obedece a la continua asistencia técnica a los profesionales que diligencian la Ficha SIRBE y al monitoreo a la actualización del "Estado en inscrito" a "En atención" en el Sistema de Información Misional. 
Durante este mes se realizó seguimiento a la disponibilidad de cupos en las localidades por medio del tablero de alertas y en los espacios técnicos desarrollados con cada localidad. Así mismo, en el mes se formalizaron cupos en el servicio jardines infantiles y sus modalidades jardín infantil nocturno, casas de pensamiento intercultural y espacios rurales.
Se proyecta analizar y evaluar las estrategias implementadas para acompañar a los territorios y así garantizar el cumplimiento de la meta.</t>
    </r>
  </si>
  <si>
    <t>En 2023, el indicador presentó un resultado sobresaliente teniendo en cuenta que el porcentaje de cumplimiento con respecto a la meta es mayor al 90%, tuvo una tendencia creciente, con excepción del último trimestre del año en donde decreció levemente, su comportamiento osciló entre el 26% y 88%. No obstante, en el primer trimestre del año se presentó un porcentaje de cumplimiento inferior que obedeció al ingreso progresivo de participantes en jardines infantiles diurnos, nocturnos, casa de pensamiento intercultural y espacios rurales en razón al inició de actividades.
Se precisa, que durante el año se logró contribuir a la garantía de los derechos de las y los participantes y aportar a su desarrollo integral, a partir de acciones asociadas a los componentes nutrición y salubridad, ambientes adecuados y seguros, proceso pedagógico, talento humano y proceso administrativo definidos en el documento Estándares Técnicos de Calidad para la Educación Inicial.</t>
  </si>
  <si>
    <t>PSS-7745-001</t>
  </si>
  <si>
    <t>Población participante de los servicios sociales y apoyos alimentarios con clasificación de su estado nutricional.</t>
  </si>
  <si>
    <t>Analizar la eficacia de la vigilancia nutricional en la Secretaría Distrital de Integración Social al medir el porcentaje de población participante (con estado en atención en el SIRBE) de los servicios y apoyos alimentarios que cuenta con clasificación del estado nutricional.</t>
  </si>
  <si>
    <t>Calidad y oportunidad del dato de antropometría registrado</t>
  </si>
  <si>
    <t>(Número de participantes en atención en servicios sociales o apoyos alimentarios con clasificación del estado nutricional / Total de participantes en atención en servicios sociales o apoyos alimentarios con tamizaje nutricional)*100%</t>
  </si>
  <si>
    <t>Sistema SIRBE base de nutrición</t>
  </si>
  <si>
    <t>"Denominador:
Total de participantes en atención con apoyo alimentario en los servicios sociales de la Secretaria Distrital de Integración Social con información del tamizaje nutricional en la base de Nutrición del SIRBE.
Numerador: 
Total de participantes en atención con apoyo alimentario en los servicios sociales de la Secretaria Distrital de Integración Social con clasificación nutricional mediante indicadores antropométricos definidos para cada grupo etáreo.
Nota: 
No todos los participantes en atención pueden ser clasificados en su estado nutricional debido a datos incompletos o erróneos del tamizaje o del registro.
Participantes en servicios donde no hay apoyo alimentario o este no hace parte de los objetivos del servicio no son objeto de la vigilancia nutricional"
EL RESULTADO ACUMULADO DE LA VIGENCIA SERA EL PROMEDIO DE LOS CUATRO TRIMESTRES</t>
  </si>
  <si>
    <t xml:space="preserve">Base de datos del Total de participantes en atención en servicios sociales o apoyos de complementación alimentaria con clasificación del estado nutricional en la SDIS.           </t>
  </si>
  <si>
    <t>La información presentada corresponde a las bases de datos  del  mes de enero con información de los participantes en atención. En el periodo se registraron 1.391 datos de registros de peso y talla de participantes en atención entre el 1 y 31 de enero de 2023, de estos, lograron ser clasificados de acuerdo a indicadores del estado nutricional 1.383 datos, lo que equivale al 99,4% de los datos registrado en el periodo, la meta establecida para el indicador es del 100%.</t>
  </si>
  <si>
    <t>10/03/2023
No se generan observaciones frente al reporte del periodo.
Se sugiere asegurar que los datos mencionados en el análisis del mes concuerde con los datos cuantitativos que deberán reportarse en el trimestre.</t>
  </si>
  <si>
    <t>La información presentada corresponde a las bases de datos mensuales de enero y febrero con información de los participantes en atención, En el periodo se registraron 17.314 datos de peso y talla de participantes en atención en los servicios SDIS entre el 1 de enero y 28 de febrero de 2023; de estos, lograron ser clasificados de acuerdo a indicadores del estado nutricional 17.287 datos, lo que equivale al 99,8% de los datos registrados en el periodo; la meta establecida para el indicador es del 100%.</t>
  </si>
  <si>
    <t>La información presentada corresponde a las bases de datos mensuales de enero, febrero y marzo con información de los participantes en atención, En el periodo se registraron 47,804 datos de registros de peso y talla de participantes en atención entre el 1 de enero y 30 de marzo de 2023, de estos, lograron ser clasificados de acuerdo con indicadores del estado nutricional 47,630 datos, lo que equivale al 99,6% de los datos registrados en el periodo, la meta establecida para el indicador es del 100%.
Cabe señalar que en el reporte acumulado a marzo se presenta variación en los datos totales correspondientes a los meses de enero y febrero, debido al ingreso tardío de información al sistema misional SIRBE por parte de algunas unidades operativas.</t>
  </si>
  <si>
    <t>10/4/2023
No se generan observaciones ni sugerencias frente al reporte cualitativo y cuantitativo del periodo.</t>
  </si>
  <si>
    <t>El proyecto de inversión 7745 desarrolló las acciones de seguimiento a la vigilancia nutricional con los participantes En Atención en los servicios sociales de la SDIS, realizando la clasificación nutricional de los datos reportados en el modulo de nutrición del SIRBE para el mes abril, de todas las unidades operativas que cuentan con apoyo alimentario en la SDIS. Adicionalmente, y con el fin de dar cumplimiento al indicador de gestión, se adelantó la verificación de las medidas fuera de rango identificadas en el mismo periodo, posterior a lo cual y, de acuerdo a los hallazgos, se procedió a solicitar los respectivos ajustes en el SIRBE; en su mayoría se identificaron errores de digitación por parte del servicio social y toma inadecuada de los datos.</t>
  </si>
  <si>
    <t>10/05/2023
El análisis cualitativo debe corresponder únicamente a la gestión adelantada en el mes de abril, donde se deben indicar las acciones realizadas por el proyecto, o las desviaciones que pudieron ocurrir en relación con la eficacia de la vigilancia nutricional. No se debe analizar nuevamente el resultado del primer trimestre, por favor ajustar.
11/05/2023
No se generan observaciones ni sugerencias adicionales frente al periodo de reporte.</t>
  </si>
  <si>
    <t xml:space="preserve">El proyecto de inversión 7745 desarrolló las acciones de seguimiento a la vigilancia nutricional con los participantes En Atención en los servicios sociales de la SDIS, realizando la clasificación nutricional de los datos reportados en el modulo de nutrición del SIRBE para mayo 2023, de todas las unidades operativas que cuentan con apoyo alimentario en la SDIS. Adicionalmente, y con el propósito de dar cumplimiento al indicador de gestión, se realizó la verificación de las medidas fuera de rango identificadas en el mismo periodo, posterior a lo cual y, de acuerdo a los hallazgos, se procedió a solicitar los respectivos ajustes en el SIRBE; en su mayoría se identificaron errores de digitación por parte del servicio social y toma inadecuada de los datos.
Por otra parte, se adelantó la sensibilización en el sistema de vigilancia nutricional, la cual tiene como objetivo, cualificar a los profesionales en el registro adecuado de los datos de peso y talla en el sistema misional SIRBE. </t>
  </si>
  <si>
    <t>13/06/2023
No se generan observaciones ni sugerencias frente al periodo de reporte.</t>
  </si>
  <si>
    <t>El proyecto de inversión 7745 llevo a cabo las acciones de seguimiento a la vigilancia nutricional con los participantes En Atención en los servicios sociales de la SDIS, adelantando la clasificación nutricional de los datos reportados en el modulo de nutrición del SIRBE de la totalidad de unidades operativas que cuentan con apoyo alimentario en la SDIS; la información presentada corresponde a las bases de datos mensuales de abril a junio. En este periodo se registraron 63.538 datos de registros de peso y talla de participantes en atención entre el 1 de abril y 30 de junio de 2023, de estos, se logró la clasificación nutricional de acuerdo con indicadores del estado nutricional de 63.365 datos, siendo equivalente al 99,7% de los datos registrados en el periodo. Cabe señalar que la meta establecida para el indicador es del 100%. 
En atención a lo mencionado, con la finalidad de dar cumplimiento al indicador de gestión, se realizó la verificación de las medidas fuera de rango identificadas en el mismo periodo, posterior a lo cual y, de acuerdo a los hallazgos, se procedió a solicitar los respectivos ajustes en el SIRBE; en su mayoría se identificaron errores de digitación por parte del servicio social y toma inadecuada de los datos.
Por otra parte, en el mes de junio se adelantó la sensibilización en el sistema de vigilancia nutricional, esto con el propósito de cualificar a los profesionales en el registro adecuado de los datos de peso y talla en el sistema misional SIRBE; además con el fin de aportar a la garantía de la calidad de los datos, se llevo a cabo fortalecimiento en toma de medidas antropométricas.</t>
  </si>
  <si>
    <t>10/07/2023
Se solicita ajustar los datos cuantitativos y en consecuencia el análisis del trimestre, teniendo en cuenta que deben corresponder al segundo trimestre de la vigencia (periodo 1 de abril- 30 de junio), de  acuerdo con la formulación del indicador.
El análisis del mes debe incluir la información relevante acerca de la gestión del mes de julio y adicionalmente al análisis de avance del indicador para el trimestre.
11/07/2023
No se generan observaciones ni sugerencias adicionales frente al periodo reportado.</t>
  </si>
  <si>
    <t>En julio de 2023, se llevó a cabo clasificación nutricional de los datos reportados en el módulo de nutrición del SIRBE para este mes, de todas las unidades operativas que cuentan con apoyo alimentario en la SDIS. Por medio de lo cual, el proyecto de inversión 7745 adelantó acciones de seguimiento a la vigilancia nutricional con los participantes En Atención en los servicios sociales de la SDIS. 
Adicionalmente, y con la finalidad de dar cumplimiento al indicador de gestión, se realizó sensibilización a profesionales del servicio social Forjar Restaurativo en el proceso de ingreso y ajuste de los datos en el módulo de nutrición en el SIRBE; además de esto, se consolidó la revisión de las mediciones fuera de rango identificadas para el mes de junio.</t>
  </si>
  <si>
    <t>14/08/2023
No se generan observaciones ni sugerencias frente al periodo reportado.</t>
  </si>
  <si>
    <t>En agosto de 2023, el proyecto de inversión 7745 adelantó acciones de seguimiento a la vigilancia nutricional con los participantes En Atención en los servicios sociales de la SDIS; lo anterior, por medio de la clasificación nutricional de los datos reportados en el módulo de nutrición del SIRBE, para este mes, de todas las unidades operativas que cuentan con apoyo alimentario en la SDIS.
Así mismo, se adelantaron las siguientes acciones, con el propósito de dar cumplimiento al indicador: i) apoyo en la planeación de las jornadas de fortalecimiento en toma de medidas antropométricas con la zona sur y sur occidente; ii) desarrollo de jornada de sensibilización a profesionales del servicio comedores comunitarios en el proceso de ingreso y ajuste de los datos en el módulo de nutrición en el SIRBE y iii) Consolidación de la revisión de las mediciones fuera de rango identificadas para el mes de julio.</t>
  </si>
  <si>
    <t>11/09/2023
No se generan observaciones ni sugerencias frente al periodo reportado.</t>
  </si>
  <si>
    <t xml:space="preserve">El proyecto de inversión 7745 llevó a cabo las acciones de seguimiento a la vigilancia nutricional con los participantes En Atención en los servicios sociales de la SDIS, adelantando la clasificación nutricional de los datos reportados en el módulo de nutrición del SIRBE de la totalidad de unidades operativas que cuentan con apoyo alimentario en la SDIS; la información presentada corresponde al consolidado de las bases de datos mensuales de julio a septiembre. Entre el 1 de julio y 30 de septiembre de 2023 se registraron 63.518 datos de peso y talla de participantes en atención, de estos, se logró la clasificación nutricional de acuerdo con indicadores del estado nutricional de 63.257 datos, siendo equivalente al 99,6% de los datos registrados en el periodo. Cabe señalar que la meta establecida para el indicador es del 100%. 
Con la finalidad de dar cumplimiento al indicador de gestión, también se realizó sensibilización a profesionales del servicio social Comedores Comunitarios en el proceso de ingreso y ajuste de los datos en el módulo de nutrición en el SIRBE, así como fortalecimiento técnico en toma de medidas antropométricas a los profesionales de nutrición de los servicios sociales de la subdirección para la Vejez ; además de esto, se consolidó la revisión de las mediciones fuera de rango identificadas para los meses de julio a septiembre.
</t>
  </si>
  <si>
    <t>15/10/2023
No se generan observaciones ni sugerencias frente al periodo reportado.</t>
  </si>
  <si>
    <t xml:space="preserve">En octubre de 2023, el proyecto de inversión 7745 adelantó acciones de seguimiento a la vigilancia nutricional con los participantes En Atención en los servicios sociales de la SDIS; lo anterior, por medio de la clasificación nutricional de los datos reportados en el módulo de nutrición del SIRBE, de todas las unidades operativas que cuentan con apoyo alimentario en la SDIS, para este mes. 
Así mismo, se adelantaron las siguientes acciones, con la finalidad de dar cumplimiento al indicador: i) desarrollo de jornada de sensibilización a profesionales del servicio comedores comunitarios en el proceso de ingreso y ajuste de los datos en el módulo de nutrición en el SIRBE y ii) Consolidación de la revisión de las mediciones fuera de rango identificadas para el mes de septiembre. </t>
  </si>
  <si>
    <t>10/11/2023
No se generan observaciones ni sugerencias frente al periodo reportado.</t>
  </si>
  <si>
    <t xml:space="preserve">En noviembre de 2023, el proyecto de inversión 7745 llevó a cabo acciones de seguimiento a la vigilancia nutricional con los participantes En Atención en los servicios sociales de la SDIS; esto, por medio de la clasificación nutricional de los datos reportados en el módulo de nutrición del SIRBE, de todas las unidades operativas que cuentan con apoyo alimentario en la SDIS, para este mes.
Adicionalmente, se realizaron las siguientes acciones, con el propósito de dar cumplimiento al indicador: i) revisión y confirmación de ajustes realizados en el SIRBE de las mediciones fuera de rango y ii) consolidación de la revisión de las mediciones fuera de rango identificadas para el mes de octubre.
</t>
  </si>
  <si>
    <t>17/12/2023
No se generan observaciones ni sugerencias frente al periodo reportado.</t>
  </si>
  <si>
    <t xml:space="preserve">La meta establecida para el indicador es del 100%; en tal sentido, entre el 1 de octubre y 30 de diciembre de 2023 se registraron 63.775 datos de peso y talla de participantes en atención, de los cuales, se logró la clasificación nutricional de acuerdo con indicadores del estado nutricional de 63671 datos, lo cual equivale al 99,8% de los datos digitados en el periodo.  En particular para el mes de diciembre, se realizó registro de 6073 datos de los cuales se logró clasificar de acuerdo a los patrones de crecimiento 6.073 mediciones. 
Lo anterior, responde a las acciones adelantadas por el proyecto de inversión 7745 con relación al monitoreo a la vigilancia nutricional con los participantes En Atención en los servicios sociales de la SDIS, a través la clasificación nutricional de los datos reportados en el módulo de nutrición del SIRBE de la totalidad de unidades operativas que cuentan con apoyo alimentario en la SDIS; la información presentada corresponde al consolidado de las bases de datos mensuales de octubre a diciembre.
Además, con la finalidad de dar cumplimiento al indicador de gestión, en el mes de diciembre se realizaron las siguientes acciones: i)  revisión y confirmación de ajustes realizados en el SIRBE de las mediciones fuera de rango y ii) consolidación de la revisión de las mediciones fuera de rango identificadas para el mes de noviembre. </t>
  </si>
  <si>
    <t>12/01/2024
No se generan observaciones ni sugerencias frente al periodo reportado</t>
  </si>
  <si>
    <t>La meta establecida para el indicador corresponde al 100%. Al respecto, se debe mencionar que se registraron 238.635 mediciones en el periodo enero a diciembre de 2023, de las cuales se identificaron un total de 712 mediciones fuera de rango, motivo por el cual fue posible clasificar un total de 237.923 mediciones de acuerdo a los patrones de referencia y la normatividad vigente, logrando un 100% (aproximado) de cumplimiento en el indicador. 
Cabe resaltar que del total de mediciones realizadas en el año 2023, se tamizaron un total de 113.035  participantes únicos en atención de los servicios sociales y apoyos alimentarios, entre el 1 de enero hasta el 31 de diciembre de 2023, de los cuales se logró la clasificación nutricional de acuerdo con indicadores del estado nutricional de 112.776 participantes. Es importante mencionar que a corte de diciembre se han venido realizando los ajustes correspondientes a las mediciones fuera rango.</t>
  </si>
  <si>
    <t>PSS-7749-001</t>
  </si>
  <si>
    <t xml:space="preserve">Personas atendidas en emergencia social, referenciadas a servicios sociales </t>
  </si>
  <si>
    <t>Monitorear la referenciación de población a servicios sociales</t>
  </si>
  <si>
    <t>Diligenciamiento correcto del formato Seguimiento a la referenciación de población (FOR-PSS-086),  por parte de los equipos locales</t>
  </si>
  <si>
    <t>(Número de personas atendidas en emergencia social, referenciadas a los servicios sociales en el periodo / Número de personas atendidas en emergencia social en el periodo) *100</t>
  </si>
  <si>
    <t>Formato seguimiento a la referenciación de población (FOR-PSS-086)
Reporte SIRBE personas atendidas en emergencia social</t>
  </si>
  <si>
    <t>Para calcular el numerador, se debe:
* Solicitar a los equipos locales la información registrada en el formato seguimiento a la referenciación de población (FOR-PSS-086) con corte mensual.
* Sumar y totalizar los reportes de cada equipo local.
* El dato se extrae del total de registros de la columna A de la base consolidada del formato de seguimiento a la referenciación de población (FOR-PSS-086)
Para calcular el denominador, se debe solicitar a la Dirección de Análisis y Diseño Estratégico (DADE) el reporte del número de personas atendidas en la modalidad de emergencia social del período a medir.
Finalmente, dividir el número de personas referenciadas entre el número de personas atendidas en la modalidad de emergencia social en el período y multiplicar por 100.
Nota: el cálculo del indicador para la vigencia (tanto el numerador como el denominador), corresponderá a la sumatoria de los períodos.</t>
  </si>
  <si>
    <t>Base consolidada del formato de Seguimiento a la referenciación de población (FOR-PSS-086)
Reporte SIRBE personas atendidas en emergencia social</t>
  </si>
  <si>
    <t>Durante el mes de enero, se continúa  con el proceso de referenciación de población a los servicios de la Secretaría Distrital de Integración Social (SDIS) y a otros servicios de entidades tanto del sector público como del privado, se hizo el registro respectivo en el formato de “Seguimiento a la referenciación de población (FOR-PSS-086)" de acuerdo con lo establecido en el Procedimiento Orientación, información y referenciación (PCD-PSS-006) de la entidad.
En el desarrollo del proceso de referenciación del mes de enero se ha evidenciado una disminución en la cantidad de personas referenciadas con relación a diciembre de 2022 lo cual está asociado a la disminución y disponibilidad de beneficios para ser otorgados a las personas atendidas en el servicio. Es necesario precisar que para el año 2023 la disponibilidad de beneficios esta reducida igual que la cantidad de personas atendidas por lo tanto la reducción en las referenciaciones será una constante, lo cual puede afectar el cumplimiento de la meta del indicador.</t>
  </si>
  <si>
    <t xml:space="preserve">08/03/2023:
No se generan observaciones respecto al análisis reportado para el seguimiento del indicador. </t>
  </si>
  <si>
    <t xml:space="preserve">Para el mes de febrero el equipo del Servicio Respuesta Social continúa la realización de la referenciación de población a los servicios de la Secretaría Distrital de Integración Social (SDIS) y a otros servicios de entidades tanto del sector público como del privado.
Mediante el formato de “Seguimiento a la referenciación de población (FOR-PSS-086)" y en línea con lo establecido en el procedimiento Orientación, información y referenciación (PCD-PSS-006) de la entidad se hizo el registro de las referenciaciones.
En el desarrollo del proceso de referenciación del mes de febrero se ha evidenciado una disminución en la cantidad de personas referenciadas con relación a diciembre de 2022 y enero de 2023 lo cual está asociado a: 
1. La reducción de capacidad operativa del servicio de Respuesta Social producto de la finalización de contratos por prestación de servicios y la falta de asignación de referentes en algunas localidades. 
2. La disminución en la disponibilidad de beneficios en el servicio de Respuesta Social, lo cual ha afectado las atenciones globales generadas desde lo local. </t>
  </si>
  <si>
    <t xml:space="preserve">Durante el mes de marzo, se da continuidad al proceso de referenciación a la ciudadanía atendida a través de diferentes servicios de la Secretaría y a otros servicios de entidades públicas o privadas del Distrito Capital o del nivel nacional, según sus necesidades y siguiendo con lo establecido en el procedimiento Orientación, Información y Referenciación (PCD-PSS-006) de la entidad.
Para el trimestre enero, febrero y marzo, se referenciaron a los diferentes servicios sociales internos y externos a 1150 personas, de un total de 1830 personas atendidas en el servicio de Respuesta Social en dicho periodo, logrando así un cumplimiento del 62,8% que está relacionado tanto con el empoderamiento del equipo humano en las unidades operativas en la realización del procedimiento Orientación, Información y Referenciación (PCD-PSS-006), como con el seguimiento y acompañamiento realizado a los profesionales del servicio, por parte del equipo coordinador.
Durante el segundo trimestre del 2023 se hará seguimiento a la tendencia de sobre ejecución del indicador y se establecerán posibles soluciones en caso que esta tendencia continúe. </t>
  </si>
  <si>
    <t xml:space="preserve">Para el mes de abril el equipo del Servicio Respuesta Social continúa la realización de la referenciación de población a los servicios de la Secretaría Distrital de Integración Social (SDIS) y a otros servicios de entidades tanto del sector público como del privado.
Mediante el formato de “Seguimiento a la referenciación de población (FOR-PSS-086)" y en línea con lo establecido en el Procedimiento Orientación, información y referenciación (PCD-PSS-006) de la entidad se hizo el registro de las referenciaciones.
En el desarrollo del proceso de referenciación del mes de abril se ha evidenciado una disminución en la cantidad de personas referenciadas con relación al consolidado del primer trimestre del 2023 lo cual está asociado a: 
1. La reducción de capacidad operativa del servicio de Respuesta Social producto de la finalización de contratos por prestación de servicios y la falta de asignación de referentes en algunas localidades. 
2. La disminución en la disponibilidad de beneficios en el servicio de Respuesta Social, lo cual ha afectado las atenciones globales generadas desde lo local.
Si bien para el primer trimestre esto no afectó el cumplimiento de meta del indicador, pues se presentó un sobrecumplimiento, para el segundo trimestre se adelantara observación y seguimiento al comportamiento del indicador, con el fin de tomar las medidas necesarias para el logro de la meta asociada al indicador. </t>
  </si>
  <si>
    <t xml:space="preserve">Para el mes de mayo el equipo del Servicio Respuesta Social continúa la realización de la referenciación de población a los servicios de la Secretaría Distrital de Integración Social (SDIS) y a otros servicios de entidades tanto del sector público como del privado.
Mediante el formato de “Seguimiento a la referenciación de población (FOR-PSS-086)" y en línea con lo establecido en el Procedimiento Orientación, información y referenciación (PCD-PSS-006) de la entidad se hizo el registro de las referenciaciones.
En el desarrollo del proceso de referenciación del mes de mayo se ha evidenciado un aumento en el número de personas referenciadas con respecto al promedio presentado en el primer trimestre del 2023, lo cual está asociado al aumento de capacidad operativa del servicio de Respuesta Social producto de nueva contratación de profesionales para dos localidades que no contaban con este recurso humano. </t>
  </si>
  <si>
    <t>Durante el mes de junio, se da continuidad al proceso de referenciación a la ciudadanía atendida a través de diferentes servicios de la Secretaría y a otros servicios de entidades públicas o privadas del Distrito Capital o del nivel nacional, según sus necesidades y siguiendo con lo establecido en el Procedimiento Orientación, Información y Referenciación (PCD-PSS-006) de la entidad.
En el periodo de abril a junio de 2023, se referenciaron a los diferentes servicios sociales internos y externos a 1.190 personas, de un total de 1.998 personas atendidas en el servicio de Respuesta Social en el mismo periodo, obteniendo así un 59,5% de avance de la meta del indicador de gestión del servicio. Como se puede evidenciar el servicio dio cumplimiento a la meta programada para este indicador en el trimestre.
Sin embargo, continuará realizando seguimiento al reporte de las referenciaciones con el fin de mantener la dinámica del reporte del indicador.</t>
  </si>
  <si>
    <t xml:space="preserve">Para el mes de julio el equipo del Servicio Respuesta Social continúa la realización de la referenciación de población a los servicios de la Secretaría Distrital de Integración Social (SDIS) y a otros servicios de entidades tanto del sector público como del privado.
Mediante el formato Seguimiento a la referenciación de población (FOR-PSS-086) y en línea con lo establecido en el Procedimiento Orientación, información y referenciación (PCD-PSS-006) de la entidad se hizo el registro de las referenciaciones.
En el desarrollo del proceso de referenciación del mes de julio se ha evidenciado que se mantiene el promedio de referenciaciones que se presentó en el segundo trimestre, lo cual está asociado a que se mantuvo la capacidad operativa del servicio de Respuesta Social.
</t>
  </si>
  <si>
    <t>10/08/2023:
No se generan observaciones respecto al análisis reportado para el seguimiento del indicador.</t>
  </si>
  <si>
    <t>Para el mes de agosto el equipo del Servicio Respuesta Social continúa la realización de la referenciación de población a los servicios de la Secretaría Distrital de Integración Social (SDIS), y a otros servicios de entidades tanto del sector público como del privado.
Mediante el formato de “Seguimiento a la referenciación de población (FOR-PSS-086)" y en línea con lo establecido en el Procedimiento Orientación, información y referenciación (PCD-PSS-006) de la entidad se hizo el registro de las referenciaciones.
En el desarrollo del proceso asociado al indicador PSS-7749-001 del mes de agosto, es importante señalar que se mantuvo la capacidad operativa del servicio de Respuesta Social, adicionalmente, se han adelantado procesos de desarrollo de capacidades técnicas del equipo, lo cual ha conducido a un aumento en el promedio de referenciaciones con respecto al segundo trimestre.</t>
  </si>
  <si>
    <t>11/09/2023:
No se generan observaciones respecto al análisis reportado para el seguimiento del indicador.</t>
  </si>
  <si>
    <t>Para el mes de septiembre, se da continuidad al proceso de referenciación a la ciudadanía a los diferentes servicios de la Secretaría y a otros servicios de entidades públicas o privadas del Distrito Capital o del nivel nacional, según sus necesidades y siguiendo con lo establecido en el Procedimiento Orientación, Información y Referenciación (PCD-PSS-006) de la entidad.
En este trimestre (julio, agosto y septiembre), se referenciaron a los diferentes servicios sociales internos y externos a 1.430 personas, de un total de 1.863 personas atendidas en el servicio de Respuesta Social en dicho periodo, logrando así un cumplimiento del indicador de gestión de 77%,  lo cual está relacionado tanto con el empoderamiento del equipo humano en las unidades operativas en la implementación del Procedimiento Orientación, Información y Referenciación (PCD-PSS-006), como con el seguimiento y acompañamiento realizado a los profesionales del servicio, por parte del equipo coordinador.
Para el cuarto trimestre del 2023 se hará seguimiento a la ejecución del indicador y de ser necesario, se establecerán evaluaciones y si hay lugar, toma de decisiones respecto de la magnitud en caso que esta tendencia continúe.</t>
  </si>
  <si>
    <t xml:space="preserve">04/10/2023:
No se generan observaciones respecto al análisis y evidencias reportados para el seguimiento del indicador. </t>
  </si>
  <si>
    <t xml:space="preserve">Para el mes de octubre el equipo del Servicio Respuesta Social continúa la realización de la referenciación de población a los servicios de la Secretaría Distrital de Integración Social (SDIS), y a otros servicios de entidades tanto del sector público como del privado.
Mediante el formato de “Seguimiento a la referenciación de población (FOR-PSS-086)" y en línea con lo establecido en el Procedimiento Orientación, información y referenciación (PCD-PSS-006) de la entidad se hizo el registro de las referenciaciones.
En el desarrollo del proceso asociado al indicador del mes de octubre, es importante señalar que se mantuvo la capacidad operativa del servicio de Respuesta Social, adicionalmente, se han adelantado procesos de desarrollo de capacidades técnicas del equipo, lo cual ha conducido a que se mantenga el promedio de referenciaciones con respecto al tercer trimestre.
</t>
  </si>
  <si>
    <t>07/11/2023:
No se generan observaciones respecto al análisis reportado para el seguimiento del indicador.</t>
  </si>
  <si>
    <t>Para el mes de Noviembre el equipo del Servicio Respuesta Social continúa la realización de la referenciación de población a los servicios de la Secretaría Distrital de Integración Social (SDIS), y a otros servicios de entidades tanto del sector público como del privado.
Mediante el formato de “Seguimiento a la referenciación de población (FOR-PSS-086)" y en línea con lo establecido en el Procedimiento Orientación, información y referenciación (PCD-PSS-006) de la entidad se hizo el registro de las referenciaciones.
En el desarrollo del proceso asociado al indicador del mes de Noviembre, se mantuvo la capacidad operativa del servicio de Respuesta Social obteniendo así un promedio en la cantidad de referenciaciones hechas con respecto al tercer trimestre.</t>
  </si>
  <si>
    <t>05/12/2023:
No se generan observaciones respecto al análisis reportado para el seguimiento del indicador.</t>
  </si>
  <si>
    <t xml:space="preserve">Durante el mes de diciembre, el proceso de referenciación a la ciudadanía a los diferentes servicios de la Secretaría y a otros servicios de entidades públicas o privadas del Distrito Capital o del nivel nacional, se realizó según las necesidades que el equipo de atención identificó al determinar la configuración de una emergencia social, la cual se caracteriza por la ocurrencia de 2 o más de las situaciones establecidas en la ficha técnica del servicio para este fin.
Al cierre del trimestre de octubre, noviembre y diciembre del 2023 se logra hacer un total de 974 referenciaciones a los diferentes servicios sociales internos y externos de un total de 1643 personas atendidas en el servicio de Respuesta Social llegando a tener un cumplimiento del indicador de gestión del 59% respecto de la meta.
Así mismo se dio aplicación a lo establecido en el Procedimiento Orientación, Información y Referenciación (PCD-PSS-006) de la entidad.
</t>
  </si>
  <si>
    <t>09/01/2024: dentro del análisis mensual deben clarificar si cumplieron con la meta planteada (dejar más específico). Revisar análisis anual, no corresponde a lo que debe ir en esta casilla. Por último, dentro de las evidencias hace falta lo relacionado con el mes de octubre y el Reporte SIRBE personas atendidas en emergencia social, que figura como evidencia del indicador.
16/01/2024: aún falta precisar el tema de sobre cumplimiento en el indicador, ajustar.
17/01/2024:
No se generan observaciones respecto al análisis y evidencias reportados para el seguimiento del indicador.</t>
  </si>
  <si>
    <t>Para el año 2023 la meta del indicador, se estableció en 60%, lo cual se logra y sobre pasa gracias a la acciones que se realizan por parte del equipo del Servicio Respuesta Social en cumplimiento a lo que está establecido en el Procedimiento Orientación, Información y Referenciación (PCD-PSS-006) de la entidad. 
Lo anterior se concluye en un avance en el cumplimiento de la meta de un 108% durante todo el recorrido de la vigencia 2023 que corresponde a la suma de 4.744 personas referenciadas sobre un total de 7.334 personas atendidas por parte del equipo de talento humano del Servicio Respuesta Social.   
Se presenta una sobre ejecución de 8 puntos porcentuales en el cumplimiento de la meta que es el resultado de un proceso de fortalecimiento al seguimiento y de apoyo técnico de la Subdirección para la Identificación, Caracterización e Integración (ICI) a los equipos locales, así como de una apropiación por parte de las personas que integran el equipo de atención de lo que implica la operación administrativa en el proceso de atención del servicio Respuesta Social. 
Además la finalización de la vigencia se caracterizó por un fortalecimiento a la realización de atenciones por acompañamiento, las cuales devienen de atenciones hechas durante el transcurso del año. Estas atenciones, hechas la gran mayoría en una primera vez, fueron retomadas a fin de hacer un ejercicio de monitoreo a la meta y de continuidad en la atención a la ciudadanía que así lo necesitaba.
Por todo lo anterior, se revisará en una reunión técnica del equipo central de la Subdirección ICI, si se aumenta la magnitud de la meta, haciendo un análisis combinado de la disponibilidad de beneficios, la disponibilidad presupuestal del proyecto de inversión, los tiempos de contratación del talento humano y el comportamiento histórico de la entrega de beneficios en el marco del proceso de atención del Servicio Respuesta Social.</t>
  </si>
  <si>
    <t>PSS-7749-002</t>
  </si>
  <si>
    <t>Circular 025 del 31/07/2023</t>
  </si>
  <si>
    <t xml:space="preserve">Familias atendidas en EDRAN social con registro de población afectada (F05), orientadas a servicios sociales </t>
  </si>
  <si>
    <t>Monitorear las orientaciones de familias atendidas en EDRAN social con registro de población afectada (F05) a servicios sociales</t>
  </si>
  <si>
    <t>Diligenciamiento correcto del formato de registro de población afectada (F05) por parte del equipo de Gestión del Riesgo</t>
  </si>
  <si>
    <t>(Número de familias atendidas en EDRAN Social con registro de población afectada (F05), orientadas a los servicios sociales en el periodo / Número de familias atendidas en EDRAN Social con registro de población afectada (F05) en el periodo) *100</t>
  </si>
  <si>
    <t>Formato de reporte de las orientaciones realizadas a las Familias atendidas en EDRAN social con registro de población afectada (F05). 
Formato Consolidado de familias afectadas por emergencias  (FOR-PSS-115)</t>
  </si>
  <si>
    <t>Numerador:
1. Solicitar al equipo de Gestión de Riesgo los formatos  de registro de población afectada (F05), diligenciados durante el mes.
2. Consolidar los formatos de registro de población afectada (F05) que contengan observaciones de orientación, en el Formato de reporte de las orientaciones realizadas a las Familias atendidas en EDRAN social con registro de población afectada (F05). Diligenciados durante el mes.
3. El dato se extrae del total de registros de la columna A (# FAMILIAS 
ORIENTADAS) de la base consolidada del Formato de reporte de las orientaciones realizadas a las Familias atendidas en EDRAN social con registro de población afectada (F05).
Denominador:
4. Solicitar al equipo de Gestión de Riesgo el Formato Consolidado de familias afectadas por emergencias  (FOR-PSS-115) del mes.
Dividir el número de familias orientadas entre el número de familias atendidas en EDRAN social con registro de población afectada (F05) y multiplicar por 100.
Nota: Para el cálculo del indicador de la vigencia tanto el numerador como el denominador corresponderá a la sumatoria de los periodos.</t>
  </si>
  <si>
    <t>Base consolidada del Formato de reporte de las orientaciones realizadas a las Familias atendidas en EDRAN social con registro de población afectada (F05). 
Formato Consolidado de familias afectadas por emergencias  (FOR-PSS-115).</t>
  </si>
  <si>
    <t>Para el mes de enero de 2023 se realizó orientación y se brindó información a diferentes servicios sociales internos y externos a la Secretaría Distrital de Integración Social (SDIS) a 61 hogares afectados por emergencias de origen natural o antrópico, para los cuales se realizó la evaluación de daños, riesgo asociado y análisis de necesidades en el ámbito social - EDRAN Social, con el diligenciamiento del formato de registro de población afectada (F05).
Se puede observar que el equipo de Gestión del Riesgo ha ido incrementando relativamente la cantidad de procesos de orientación e información a la comunidad con respecto al último reporte del 2022.
Debido a esto, y teniendo en cuenta que el año anterior se tuvo un sobrecumplimiento en la meta del indicador, lo cual indicaba el empoderamiento del equipo de Gestión del Riesgo en la realización de las orientaciones y como resultado también del proceso de desarrollo de capacidades del equipo del servicio en todas las reuniones mensuales, se tramitará para el mes de marzo una actualización del indicador ajustando la meta del mismo.</t>
  </si>
  <si>
    <t>Para el mes de febrero de 2023 se realizó orientación e información a diferentes servicios sociales internos y externos a la Secretaría Distrital de Integración Social (SDIS), a 15 hogares afectados por emergencias de origen natural o antrópico, para los cuales se realizó la evaluación de daños, riesgo asociado y análisis de necesidades en el ámbito social - EDRAN Social, con el diligenciamiento del formato de registro de población afectada (F05).
Se observa que el equipo de Gestión del Riesgo ha ido incrementando relativamente la cantidad de procesos de orientación e información a la comunidad con respecto al último reporte del 2022. 
Debido a esto, y teniendo en cuenta que el año anterior se tuvo un sobrecumplimiento en la meta del indicador, se solicitó un aumento en la meta y cambio en la línea base, esta actualización se tramitará para el mes de marzo del 2023.</t>
  </si>
  <si>
    <t>Para el mes de marzo de 2023 se realizó orientación e información a diferentes servicios sociales internos y externos a la Secretaría Distrital de Integración Social (SDIS), a 47 hogares afectados por emergencias de origen natural o antrópico, para los cuales se realizó la evaluación de daños, riesgo asociado y análisis de necesidades en el ámbito social - EDRAN Social, con el diligenciamiento del formato de registro de población afectada (F05).
Se observa que el equipo de Gestión del Riesgo ha ido incrementando relativamente la cantidad de procesos de orientación e información a la comunidad con respecto al último reporte del 2022. 
Para el primer trimestre del 2023, se orientaron e informaron a diferentes servicios sociales internos y externos a 123 familias, de un total de 173 familias atendidas en EDRAN SOCIAL en el mismo periodo, obteniendo así un 71% de avance de la meta del indicador de gestión del servicio.
Como se puede evidenciar hay un rezago en el cumplimiento de la meta del indicador, esto esta asociado al reciente ajuste en la meta del indicador. Sin embargo, el equipo de Gestión del Riesgo tiene una mejor adaptación al proceso de orientación e información a la comunidad afectada, lo cual posibilitará que en las mediciones posteriores se cumpla la meta programada.
Por último es importante señalar que mediante circular 014 del 29/03/2023 se actualizó la meta de este indicador, durante el segundo trimestre se evaluará el comportamiento de este frente al ajuste a la meta propuesta.</t>
  </si>
  <si>
    <t xml:space="preserve">Para el mes de abril de 2023 se realizó orientación e información a diferentes servicios sociales internos y externos de la Secretaría Distrital de Integración Social (SDIS), a 25 hogares afectados por emergencias de origen natural o antrópico, para los cuales se realizó la evaluación de daños, riesgo asociado y análisis de necesidades en el ámbito social - EDRAN Social, con el diligenciamiento del formato de registro de población afectada (F05).
Se observa que el equipo de Gestión del Riesgo ha ido incrementando relativamente la cantidad de procesos de orientación e información a la comunidad con respecto al reporte del primer trimestre del 2023. 
</t>
  </si>
  <si>
    <t>Para el mes de mayo de 2023 se realizó orientación e información a diferentes servicios sociales internos y externos de la Secretaría Distrital de Integración Social (SDIS), a 16 hogares afectados por emergencias de origen natural o antrópico, para los cuales se realizó la evaluación de daños, riesgo asociado y análisis de necesidades en el ámbito social - EDRAN Social, con el diligenciamiento del formato de registro de población afectada (F05).
Han ido disminuyendo gradualmente el número de hogares atendidos y orientados, en virtud a la reducción del número de emergencias para las que es activado el Servicio por el IDIGER, esto a causa de la variación en las condiciones hidrometereológicas.</t>
  </si>
  <si>
    <t>Para el mes de junio de 2023 se realizó orientación e información a diferentes servicios sociales internos y externos a la Secretaría Distrital de Integración Social (SDIS), a 18 hogares afectados por emergencias de origen natural o antrópico, para los cuales se realizó la evaluación de daños, riesgo asociado y análisis de necesidades en el ámbito social - EDRAN Social, con el diligenciamiento del formato de registro de población afectada (F05).
Se observa que el equipo de Gestión del Riesgo ha ido aumentando el dato porcentual sobre la cantidad orientación e información a la comunidad con respecto al último reporte del primer trimestre de 2023. 
En el periodo de abril a junio de 2023, se orientaron e informaron a diferentes servicios sociales internos y externos a 59 familias, de un total de 63 familias atendidas en EDRAN SOCIAL en el mismo periodo, obteniendo así un 94% de avance de la meta del indicador de gestión del servicio.
Como se puede evidenciar hay un sobrecumplimiento de la meta del indicador, esto se encuentra asociado en virtud a la reducción del número de emergencias para las que es activado el Servicio por el IDIGER, esto a causa de la variación en las condiciones hidrometoreológicas, lo que ha posibilitado aumentar el número de orientaciones e informaciones con respecto a las atenciones y al empoderamiento del equipo de Gestión del Riesgo en la realización de las orientaciones y como resultado también del proceso de desarrollo de capacidades del equipo del servicio en todas las reuniones mensuales. 
Sin embargo, es importante señalar que para el segundo trimestre se requirió hacer un cambio de la fuente de datos del “Reporte SIRBE de EDRAN Social con registro de población afectada (F05)” por el Formato Consolidado de familias afectadas por emergencias (FOR-PSS-115), esto debido a que el reporte SIRBE presentó inconsistencias en los criterios del procesamiento de la información, situación que obedece a la configuración del aplicativo y que no es competencia del servicio. Debido a esta situación se tramitará actualización del indicador ajustando la fuente de datos. No obstante el servicio continuará realizando seguimiento a la información arrojada en el reporte SIRBE, con el fin de corroborar los criterios para su procesamiento.</t>
  </si>
  <si>
    <t xml:space="preserve">10/07/2023:
No se generan observaciones respecto al análisis y evidencias reportados para el seguimiento del indicador. Solo se recomienda adelantar cuanto antes la actualización del indicador en lo pertinente. </t>
  </si>
  <si>
    <t xml:space="preserve">Para el mes de julio de 2023 se realizó orientación e información a diferentes servicios sociales internos y externos de la Secretaría Distrital de Integración Social (SDIS), de 55 hogares afectados por emergencias de origen natural o antrópico, para los cuales se realizó la evaluación de daños, riesgo asociado y análisis de necesidades en el ámbito social - EDRAN Social, con el diligenciamiento del formato de registro de población afectada (F05).
Aunque disminuyó la afectación climática por lluvias, aumentaron los hogares atendidos por incendios y vendavales, aumentando de igual forma el número de hogares atendidos y orientados, para los que fue activado el Servicio de Gestión del Riesgo, por el IDIGER.
</t>
  </si>
  <si>
    <t>Para el mes de agosto de 2023 se realizó orientación e información a diferentes servicios sociales internos y externos de la Secretaría Distrital de Integración Social (SDIS), a 27 hogares afectados por emergencias de origen natural o antrópico, para los cuales se realizó la evaluación de daños, riesgo asociado y análisis de necesidades en el ámbito social - EDRAN Social, con el diligenciamiento del formato de registro de población afectada (F05).
Debido al fenómeno del niño y a la disminución de las condiciones de fuertes lluvias, disminuyeron casi en un 50% las emergencias para las que fue activada la SDIS por el IDIGER, siendo de igual forma atendidos y orientados los hogares damnificados.</t>
  </si>
  <si>
    <t>Para el mes de septiembre de 2023 se realizó orientación e información a diferentes servicios sociales internos y externos a la Secretaría Distrital de Integración Social (SDIS), a 27 hogares afectados por emergencias de origen natural o antrópico, para los cuales se realizó la evaluación de daños, riesgo asociado y análisis de necesidades en el ámbito social - EDRAN Social, con el diligenciamiento del formato de registro de población afectada (F05).
Se observa que el equipo de Gestión del Riesgo ha ido aumentando el dato porcentual sobre la cantidad de orientaciones e informaciones a la comunidad con respecto al último reporte del segundo trimestre de 2023, llegando actualmente al 100%, de 109 hogares atendidos en  EDRAN Social sobre 109 hogares orientados o informados.
Como se puede evidenciar hay un sobrecumplimiento de la meta del indicador, esto se encuentra asociado en virtud a la reducción del número de emergencias para las que es activado el Servicio por el IDIGER, motivado por la variación en las condiciones hidrometereológicas, lo que ha posibilitado aumentar el número de orientaciones e informaciones con respecto a las atenciones, unido al empoderamiento del equipo de Gestión del Riesgo en la realización de las orientaciones y como resultado también del proceso de desarrollo de capacidades del equipo del servicio en todas las reuniones mensuales. 
Se deberá analizar el comportamiento del cuarto trimestre para tomar decisiones sobre las acciones a seguir en la vigencia 2024 en caso de continuar el sobrecumplimiento."</t>
  </si>
  <si>
    <t>Para el mes de octubre de 2023 se realizó orientación e información a diferentes servicios sociales internos y externos de la Secretaría Distrital de Integración Social (SDIS), a 41 hogares afectados por emergencias de origen natural o antrópico, para los cuales se realizó la evaluación de daños, riesgo asociado y análisis de necesidades en el ámbito social - EDRAN Social, con el diligenciamiento del formato de registro de población afectada (F05).
Aunque el país esta atravesando el fenómeno del niño, ha aumentado la condición de lluvias, lo cual ha impactado en el crecimiento del numero de emergencias, no obstante,  aunque  las orientaciones se encuentran por encima de la meta programada,  para el periodo bajó levemente el promedio de estas con respecto a los reportes de meses anteriores.</t>
  </si>
  <si>
    <t xml:space="preserve">Para el mes de noviembre de 2023 se realizó orientación e información sobre diferentes servicios sociales internos y externos de la Secretaría Distrital de Integración Social (SDIS), a 39 hogares afectados por emergencias de origen natural o antrópico, para los cuales se realizó la evaluación de daños, riesgo asociado y análisis de necesidades en el ámbito social - EDRAN Social, con el diligenciamiento del formato de registro de población afectada (F05).
Aunque se había pronosticado que el distrito capital estuviera atravesando el fenómeno del niño por esta época, apenas se ha presentado una ligera disminución de las lluvias, lo cual ha impactado en la baja del número de emergencias presentadas, posibilitando que el equipo de Gestión del Riesgo   realice orientaciones por encima de la meta programada.
</t>
  </si>
  <si>
    <t>Para el mes de diciembre de 2023 se realizó orientación e información a diferentes servicios sociales internos y externos a la Secretaría Distrital de Integración Social (SDIS), a 37 hogares afectados por emergencias de origen natural o antrópico, para los cuales se realizó la evaluación de daños, riesgo asociado y análisis de necesidades en el ámbito social - EDRAN Social, con el diligenciamiento del formato de registro de población afectada (F05).
Se observa que el equipo de Gestión del Riesgo aumentó nuevamente el dato porcentual de la cantidad de orientaciones e informaciones a la comunidad, igual que el reporte del mes anterior,  llegando para el cuarto trimestre al 96%, es decir, de 122 hogares atendidos en  EDRAN Social, 117 hogares fueron orientados e informados.
Como se puede evidenciar hay un sobrecumplimiento de la meta del indicador, esto se encuentra asociado, por una parte, a la reducción del número de emergencias para las que fue activado el Servicio por el IDIGER, motivado por la variabilidad climática, lo que ha posibilitado aumentar el número de orientaciones e informaciones con respecto a las atenciones, unido al empoderamiento del equipo de Gestión del Riesgo en la realización de las orientaciones y también como resultado del proceso de desarrollo de capacidades del equipo de Gestión del Riesgo,  en todas las reuniones mensuales.</t>
  </si>
  <si>
    <t>09/01/2024: diligenciar el reporte cuantitativo, terminar de diligenciar el análisis anual y ajustar redacción.
16/01/2024: continúan sin reportar las cifras de este periodo por favor diligenciar, para poder revisar integro el documento y elaborar la gráfica.
17/01/2024:
No se generan observaciones respecto al análisis y evidencias reportados para el seguimiento del indicador.</t>
  </si>
  <si>
    <t>En el primer trimestre de 2023 se atendieron por EDRAN Social con el diligenciamiento del formato de registro de población afectada (F05) a 173 hogares, de los cuales fueron orientados e informados 123, logrando un 71% de avance; para el segundo trimestre se atendieron 63  hogares y fueron orientados 59,  logrando un 94% de avance; para el tercer trimestre fueron atendidos 109 hogares y los 109 fueron orientados,  logrando un 100% y para este cuarto trimestre se atendieron 122 hogares y se orientaron 117,  logrando un 96% de avance.
Es decir, en lo corrido de todo el año 2023, se atendieron con EDRAN Social a 467 hogares de los cuales fueron orientados e informados 408, por lo cual el porcentaje de cumplimiento fue del 109% ya que la meta establecida era del 80%, lo que se ve reflejado en un sobre cumplimiento de la meta.
Éste sobrecumplimiento pudo estar relacionado con:
*El empoderamiento del equipo de Gestión del Riesgo en la realización de las orientaciones.
*El seguimiento y acompañamiento realizado a los profesionales del servicio, por parte del coordinador del servicio, recordando y reportando en todas las reuniones mensuales el avance del indicador.
Es importante recordar que para el segundo trimestre se requirió hacer un cambio de la fuente de datos del “Reporte SIRBE de EDRAN Social con registro de población afectada (F05)” por el Formato Consolidado de familias afectadas por emergencias (FOR-PSS-115), esto debido a que el reporte SIRBE presentó inconsistencias en los criterios del procesamiento de la información, situación que obedeció a la configuración del aplicativo y que no era competencia del servicio.                
Teniendo en cuenta la tendencia de crecimiento de los reportes trimestrales y el ajuste en la fuente de datos, se concluye la necesidad de modificar para el 2024,  la meta del indicador, de forma que pueda  estar más cercano a los valores alcanzados, para evitar así el sobrecumplimiento.</t>
  </si>
  <si>
    <t>PSS-7752-01</t>
  </si>
  <si>
    <t>Casos atendidos oportunamente en los Centros Proteger</t>
  </si>
  <si>
    <t xml:space="preserve">Medir la oportunidad de la atención a casos en los Centros Proteger, de acuerdo a la normatividad vigente aplicable, con el fin de garantizar la protección de los Niños, Niñas y adolescentes. </t>
  </si>
  <si>
    <t>Registro oportuno de datos en el sistema de información.</t>
  </si>
  <si>
    <t xml:space="preserve">(Número de casos atendidos oportunamente en Centros Proteger / Número total de casos recibidos en Centros Proteger) * 100 </t>
  </si>
  <si>
    <t>Herramienta para registro y seguimiento de los niños y niñas en los Centros Proteger</t>
  </si>
  <si>
    <r>
      <t xml:space="preserve">El valor del numerador se toma de los casos a los cuales se les da cierre en los 6 primeros meses, lo cual ha sido definido como criterio interno en el servicio teniendo en cuenta que los procesos de restablecimiento de derechos, según la normatividad vigente pueden tener una duración de hasta 18 meses, tal valor se compara con el número total de casos recibidos en el periodo y que están registrados en la herramienta de registro. 
Se entiende por oportunidad el periodo comprendido entre el momento en que se conoce el caso, hasta el momento en que el equipo psicosocial entrega el informe de cambio de medida, el cual puede sugerir el egreso o reintegro a medio familiar, la adaptabilidad o el mantenimiento de la medida de ubicación institucional.
Esta información se toma de la herramienta de control de permanencia que se tiene al interior de la Subdirección para la Familia y con la que adicionalmente se hace seguimiento a los tiempos de permanencia y estado de casos en atención en los Centros Proteger.
</t>
    </r>
    <r>
      <rPr>
        <sz val="9"/>
        <color rgb="FF7030A0"/>
        <rFont val="Arial"/>
        <family val="2"/>
      </rPr>
      <t xml:space="preserve">
</t>
    </r>
    <r>
      <rPr>
        <sz val="9"/>
        <rFont val="Arial"/>
        <family val="2"/>
      </rPr>
      <t>Nota: el resultado del indicador al final de la vigencia será acumulado.</t>
    </r>
  </si>
  <si>
    <t>Base de datos con atenciones en los Centros proteger</t>
  </si>
  <si>
    <t xml:space="preserve">Durante el mes de enero de 2023, en el servicio de Centros Proteger se ha dado continuidad a la atención integral, atendiendo el 100% de niñas y niños remitidos por autoridad competente (Comisario (a) de Familia / Defensor (a) de Familia).  
Durante este mes, se avanzó en cada uno de los procesos adelantados con las familias vinculadas a Procesos administrativos de Restablecimiento de derechos (PARD), en la implementación de estrategias de intervención y acompañamiento que permiten la creación y fortalecimiento de capacidades, construyendo  entornos protectores y seguros, garantizando  que las niñas y los niños permanezcan en prevalencia de derechos, promoviendo el reintegro a su medio familiar, minimizando los tiempos de institucionalización  y previniendo  reingreso al sistema de protección. 
En coherencia con los lineamientos establecidos, se garantizó el restablecimiento de los derechos de las niñas y niños que ingresan con medida de ubicación institucional al servicio, se realizó movilización de los casos y activación de las redes familiares, sociales e institucionales de apoyo que se han requerido en cada caso particular. 
En este  periodo se dio continuidad a  la  estrategia de prevención de riesgo de ubicación institucional de niñas y niños, adelantando procesos de intervención y acompañamiento a las familias vinculadas y a las niñas y los niños en una apuesta interdisciplinar que permite el desarrollo de planes de acción con el propósito de superar la condición de vulneración de derechos y la garantía de los mismos.  
Se hadado continuidad al seguimiento oportuno de casos, aportando a los planes de acción establecidos, y movilizando recursos que permitan avanzar en los procesos de restablecimiento de derechos de niñas y niños con medida de ubicación institucional, y en los planes de acción establecidos de acuerdo a la problemática asociada, propendiendo por la garantía de los derechos. 
</t>
  </si>
  <si>
    <t>Durante el mes de febrero de 2023, en el servicio de Centros Proteger se ha dado continuidad a la atención integral, atendiendo el 100% de niñas y niños remitidos por autoridad competente (Comisario (a) de Familia / Defensor (a) de Familia).
Se presentaron diferentes inconvenientes, ya que la mayoría de los equipos contractuales finalizaron contrato, no obstante se logro poner la alerta en la Dirección de Inclusión para el avance en cada uno de los temas adelantados con las familias vinculadas a Procesos administrativos de Restablecimiento de derechos (PARD), garantizando que las niñas y los niños permanezcan en prevalencia de derechos, promoviendo el reintegro a su medio familiar, minimizando los tiempos de institucionalización  y previniendo  reingreso al sistema de protección. 
En coherencia con los lineamientos establecidos, se garantizó el restablecimiento de los derechos de las niñas y niños que ingresan con medida de ubicación institucional al servicio, se realizó movilización de los casos y activación de las redes familiares, sociales e institucionales de apoyo que se han requerido en cada caso particular.
Así mismo, se evidencia un logro con la Secretaría de salud, articulando acciones que permiten la atención de niñas, niños y familias vinculados a Capital Salud para que se beneficien del programa de Atención en casa, liderado por ellos. Por lo anterior se priorizo la contratación del personal de los centros con el fin de garantizar la prestación del servicio.</t>
  </si>
  <si>
    <t>07/03/2023
Se sugiere evitar que la redacción de los análisis se repitan mensualmente, con el propósito que el registro corresponda a la gestión o actividades efectivamente realizadas o las dificultades identificadas en cada periodo de reporte.
09/03/2023
No se generan observaciones ni sugerencias adicionales frente al periodo reportado.</t>
  </si>
  <si>
    <t xml:space="preserve">Durante el mes de Marzo  de 2023, en el marco  del servicio Centros Proteger se ha dado continuidad a la atención integral, atendiendo el 100% de niñas y niños remitidos por autoridad competente (Comisario (a) de Familia / Defensor (a) de Familia). 
A la fecha se logró superar la  contingencia de contratación y los equipos de  cada uno de los centros, se cuenta con el personal lo que ha permitido organizar los turnos correspondientes de las cuidadoras directas de  las niñas y lo niños así como las  actividades realizada por los equipos psicosociales. 
Se  ha dado continuidad  a los procesos administrativos de Restablecimiento de derechos (PARD), garantizando que las niñas y los niños permanezcan en prevalencia de derechos, promoviendo el reintegro a su medio familiar, minimizando los tiempos de institucionalización  y previniendo  reingreso al sistema de protección. Durante el mes de Marzo se atendieron a 268 ,  niños y niñas.
En coherencia con los lineamientos establecidos, se realizó movilización de los casos y activación de las redes familiares, sociales e institucionales de apoyo que se han requerido en cada caso particular.
Se han tenido dificultades para los temas relacionados con los servicios de salud con las entidades externas, por tal razón se busco la articulación con la  Secretaría de salud, coordinando con cada una de las Sub Red la atención prioritaria de las niñas y lo niños, en citas, medicamentos y atención por área de psicología, así mismo se  articuló con la  Secretaría de educación con el fin de superar las barreas de acceso.  
De Igual forma se  avanzó en la actualización  de documentos y en el trabajo de procesos y procedimientos, que enmarcan la prestación del servicio. PAI, proyecto Pedagógico, Modelo de Atención Integral, Estándares de calidad. 
Se atiende  a las Familias identificadas en el  territorio vinculándolas a los procesos en el marco de la Metodología de  Intervención y acompañamiento a familias cuyos niñas y niños en riesgo de perdida de cuidado parental. </t>
  </si>
  <si>
    <t>10/04/2023
No se generan observaciones ni sugerencias frente al reporte cualitativo recibido.</t>
  </si>
  <si>
    <t>Durante el mes de abril de 2023, en el marco del servicio Centros Proteger se ha dado continuidad a la atención integral, atendiendo el 100% de niñas y niños remitidos por autoridad competente (Comisario (a) de Familia / Defensor (a) de Familia). 
Aportando en oportunidad en una apuesta interdisciplinar a cada una de las actividades desarrolladas en el marco de los procesos administrativos de Restablecimiento de derechos (PARD), promoviendo el reintegro a su medio familiar, minimizando los tiempos de institucionalización y previniendo reingreso al sistema de protección. 
Durante el mes de abril se atendieron a 210 niñas y niños, remitidos por autoridad competente con medida de ubicación institucional.
En coherencia con los lineamientos establecidos y los planes de acción establecidos, se realizó movilización de los casos y activación de las redes familiares, sociales e institucionales de apoyo que se han requerido en cada caso particular.
Cumpliendo con el cronograma establecido y en el marco de la resolución 218 de 2023, se actualizó el Modelo de Atención Integral de Centros Proteger teniendo en cuenta las características del servicio a la fecha, contando el documento se entregó para revisión y observaciones a la Subdirección para la familia con el fin de ser radicado en la mesa técnica GIS, surtiendo e trámite pertinente al interior de la entidad. 
Se ha dado continuidad a las reuniones de las mesas técnicas de trabajo avanzando en la construcción de los procesos y procedimientos inherentes al servicio, y a la actualización de la Metodología de intervención y acompañamiento – Cuidándome. cuidándonos en el marco de la estrategia de prevención.</t>
  </si>
  <si>
    <t>09/05/2023
No se generan observaciones ni sugerencias frente al reporte cualitativo recibido.</t>
  </si>
  <si>
    <t xml:space="preserve">Durante el mes de mayo de 2023, en el  servicio de  Centros Proteger, se dio  continuidad a la atención integral a niñas y niños con derechos vulnerados en Procesos de Restablecimiento de Derechos, con medida de ubicación institucional, atendiendo la totalidad de niñas y niños remitidos por autoridad competente (Comisario (a) de Familia / Defensor (a) de Familia).
En coherencia con los lineamientos establecidos y los planes de acción construidos, se realizó movilización de las redes familiares, barriales, comunitarias, sociales e institucionales de apoyo que se han requerido en cada caso particular.
Cumpliendo con el cronograma establecido y en el marco de la Resolución 218 de 2023, se presentó el Modelo de Atención Integral de Centros Proteger a la mesa técnica GIS teniendo en cuenta las características del servicio, surtiendo el trámite requerido al interior de la entidad para su actualización y ajuste. 
En el mes de mayo del año 2023, se continuó con la implementación de la metodología de intervención y acompañamiento familiar “Cuidándome - Cuidándonos” contribuyendo a fortalecer las capacidades de las familias en un ejercicio de corresponsabilidad para crear espacios protectores y seguros, propendiendo por el reintegro de niñas y niños a su medio familiar, minimizando los tiempos de institucionalización y previniendo reingreso al sistema de protección.
Se  han desarrollado  procesos de restablecimiento de derechos en el marco de la protección integral, los equipos interdisciplinarios implementan  actividades que permitieron el fortalecimiento y la creación de capacidades de las niñas, niños y sus familias en el marco de   procesos l de acuerdo con la problemática específica , con planes de acción establecidos para cada caso particular.
A la fecha  se  continua en la actualización de los documentos PAI Y Proyecto pedagógico y se consolidan los respectivos procedimientos (documentos de trabajo social) en  mesas de trabajo que vinculan a los equipos de trabajo asignados a las unidades operativas y liderados por el equipo técnico de la Subdirección. </t>
  </si>
  <si>
    <t>13/06/2023
No se generan observaciones ni sugerencias frente al reporte cualitativo recibido.</t>
  </si>
  <si>
    <t>Durante el periodo de reporte, en el  servicio de  Centros Proteger, se atendieron niñas y niños, dando continuidad a la atención integral a niñas y niños con derechos vulnerados en Procesos de Restablecimiento de Derechos, con medida de ubicación institucional, atendiendo la totalidad de niñas y niños remitidos por autoridad competente (Comisario (a) de Familia / Defensor (a) de Familia).
Desarrollando planes de acción, individuales y familiares  que permiten avanzar  en procesos de  intervención y acompañamiento teniendo en cuenta la problemática especifica, movilización  las redes familiares, barriales, comunitarias, sociales e institucionales de apoyo que se han requerido en cada caso particular.
Así mismo durante el semestre fueron atendidos 365 niñas y niños  en vulneración de derechos,  los cuales cumplieron con los criterios de  ingreso en el marco de la resolución  218 de 2023, desarrollando  el Modelo de Atención Integral de Centros Proteger.
En el transcurso del mes de Junio, se continuó con la implementación de la metodología de intervención y acompañamiento familiar “Cuidándome - Cuidándonos” contribuyendo a  la implementación de los planes de acción establecidos para cada familia  con el objetivo de  fortalecer las capacidades de las familias en un ejercicio de corresponsabilidad para crear espacios protectores y seguros, propendiendo por el reintegro de niñas y niños a su medio familiar, minimizando los tiempos de institucionalización y previniendo reingreso al sistema de protección.
Se  han desarrollado procesos de restablecimiento de derechos en el marco de la protección integral, los equipos interdisciplinarios implementan  actividades que permitieron el fortalecimiento y la creación de capacidades de las niñas, niños y sus familias en el marco de   procesos l de acuerdo con la problemática específica , con planes de acción establecidos para cada caso particular. A la fecha se continua en la actualización de los documentos PAI, Proyecto pedagógico, Metodología de intervención y acompañamiento familia, procesos y procedimiento , articulando acciones  de inclusión con la Subdirección de Discapacidad, en mesas de trabajo que vinculan a los equipos de trabajo asignados a las unidades operativas y liderados por el equipo técnico de la Subdirección. 
En conclusión durante el primer semestre del año se han realizado 347 atenciones de manera oportuna de 365 dando cumplimiento al 95% de la gestión.
Nota: para el calculo de este indicador se toma como referencia los tiempos definidos por la autoridad competente correspondientes a 180 días, por lo anterior, se toma información desde el año inmediatamente anterior lo que implica tener en los registros participantes que ingresaron al servicio desde el primero de julio de 2022.</t>
  </si>
  <si>
    <t>11/07/2023
No se generan observaciones ni sugerencias para el periodo reportado.</t>
  </si>
  <si>
    <t>Durante el mes de julio en el Servicio Centros Proteger, se brindó atención integral a niñas y niños con derechos vulnerados en Procesos de Restablecimiento de Derechos y con medida de ubicación institucional, cumpliendo con la totalidad de remisiones efectuadas por la autoridad competente (Comisario (a) de Familia / Defensor (a) de Familia). Durante este período, se da continuidad al desarrollo de planes de acción, tanto individuales como familiares, que permitieron avanzar en procesos de intervención y acompañamiento, tomando en consideración las problemáticas específicas de cada caso.  Esta labor incluyó la movilización de redes familiares, barriales, comunitarias, sociales e institucionales de apoyo, en función de las necesidades particulares de cada niño o niña.
Se avanza en la implementación de la metodología de intervención y acompañamiento familiar "Cuidándome - Cuidándonos," contribuyendo activamente a fortalecer las capacidades de las familias y promoviendo un ejercicio de corresponsabilidad para crear espacios protectores y seguros. El objetivo ha sido propender por el reintegro de niñas y niños a su medio familiar, minimizando los tiempos de institucionalización y previniendo reingresos al sistema de protección. Asimismo, se han llevado a cabo procesos de restablecimiento de derechos en el marco de la protección integral, en donde los equipos interdisciplinarios han implementado actividades para fortalecer y desarrollar capacidades tanto en niñas y niños como en sus familias, abordando las problemáticas específicas de cada caso con planes de acción establecidos. Actualmente, se continúa con la actualización de documentos importantes como el PAI, Proyecto Pedagógico, Metodología de Intervención y Acompañamiento Familiar y  procesos y procedimientos.             
También, se participó activamente en los diálogos participativos con las niñas y niños de los Centros Proteger, en el marco de la rendición de cuentas, asegurando que sus voces sean escuchadas y representadas en espacios importantes para el restablecimiento y garantía de sus derechos. Por parte del equipo técnico, se ha brindado acompañamiento y línea técnica en los 6 Centros Proteger en los seguimientos de caso y en la implementación de la metodología "Cuidándome - Cuidándonos", asegurando procesos integrales que beneficien a las niñas, los niños y sus grupos familiarees.
Durante este período, se ha dado continuidad a las reuniones con los coordinadores de los Centros Proteger, brindando  orientación técnica y contribuyendo a la cualificación en la prestación del servicio. En la reunión de este mes, se abordaron temas relevantes, como el empalme de entrega de casos del CURNN a CP de larga permanencia, la socialización del instructivo de estudio de casos en Centros Proteger, asuntos relacionados con el Talento Humano y la definición de acuerdos para mejorar y cualificar el servicio.
Se da continuidad a la participación en la construcción de los conceptos de inclusión, técnico, jurídico y administración, avanzando en transversalidad en la atención a niñas y niños con discapacidades.</t>
  </si>
  <si>
    <t>10/08/2023
No se generan observaciones ni sugerencias para el periodo reportado.</t>
  </si>
  <si>
    <t>Durante el mes de agosto, en el Servicio Centros Proteger, se continuó cumpliendo el compromiso de brindar una atención integral a niñas y niños con derechos vulnerados en Procesos de Restablecimiento de Derechos y con medidas de ubicación institucional. Se atendieron la totalidad de las remisiones realizadas por la autoridad competente (Comisario(a) de Familia / Defensor(a) de Familia) y se siguió desarrollando planes de acción, tanto individuales como familiares, que permitieron avanzar en los procesos de intervención y acompañamiento. Cada caso se abordó teniendo en cuenta sus problemáticas específicas, y los equipos interdisciplinarios implementaron actividades destinadas a fortalecer y desarrollar capacidades tanto en niñas y niños como en sus familias. Avance  en los procesos contractuales, de Vestuario, calzado, uniformes, validación de muestras del procesos de   aseo.  Durante el mes  los  equipos  interdisciplinarios en los Centros Proteger, desarrollaron procesos de intervención y acompañamiento  individuales y familiares  a la población usuaria del servicio, procesos que permitieron avanzar en los planes de acción de acuerdo a la problemática especifica. Se resalta la importancia de  la movilización de redes familiares, barriales, comunitarias, sociales , inter e intra institucional de apoyo de acuerdo a las necesidades particulares identificadas en  de cada niño, niña, familia. 
En este periodo, se avanzó significativamente en la implementación de la metodología de intervención y acompañamiento familiar "Cuidándome - Cuidándonos", la cual contribuye  a fortalecer y crear  las capacidades de las familias y promover  un  ejercicio de corresponsable, que permite  la  creación de espacios protectores y seguros, el objetivo es el  reintegro de niñas y niños a sus hogares familiares, minimizar los tiempos de institucionalización, prevenir el reingresos al sistema de protección y evitar la perdida del cuidado parental. Se dio continuidad  a la articulación con la Secretaría de Salud, con los programas de salud a su hogar y salud a su barrio, desarrollando actividades con las niñas, los niños, las familias y el personal encargado de su cuidado en cada una de las unidades operativas. Desarrollando durante el mes las actividades en constante coordinación con las diferentes Sub Red y Capital Salud. Durante este mes, se continuo con la  articulación con Manzanas del Cuidado en Bogotá, remitiendo a las mujeres que lo requieran y movilizando el ingreso a varios de los servicios, solicitando apoyo en necesidades como seguridad alimentaria, educación, empleabilidad y atención médica, especialmente para las familias migrantes.
Durante el mes, se participó activamente en diálogos participativos con las niñas y niños de los Centros Proteger, así como en la audiencia de rendición de cuentas con la Alcaldesa Mayor de Bogotá. Este escenario sirvió como plataforma para presentar logros y metas cumplidas, y como un espacio donde la voz de las niñas y los niños fue escuchada, respetada y valorada. Las propuestas surgidas de su participación activa orientaron futuras políticas y acciones, asegurando que sus voces continúen siendo fundamentales en la construcción de una ciudad más justa y comprometida con el bienestar de todos sus ciudadanos. Se dio continuidad a la vinculación de practicantes en medicina, Trabajo Social, Terapia Ocupacional, y se inicio la practica de Medicina, Pediatría Social,  que aportan al  trabajo de las diferentes disciplinas. El equipo técnico brindó acompañamiento y orientación técnica en los 6 Centros Proteger, asegurando procesos integrales que beneficiaron a las niñas, los niños y sus grupos familiares. También se mantuvieron las reuniones con los coordinadores de los Centros Proteger y los equipos profesionales, proporcionando orientación técnica y contribuyendo a la cualificación en la prestación del servicio.
Finalmente, durante el mes de agosto, se lograron avances importantes en el compromiso de acoger e integrar a niñas y niños con diversas discapacidades en los servicios brindados por los Centros Proteger. Se mantuvo la convicción de que cada niño merece una atención integral que garantice sus derechos y fomente la igualdad de oportunidades, tanto para ellos como para sus familias. Se marcó un avance significativo en la integración y apoyo a niñas y niños con discapacidad en los Centros Proteger, a través de olimpiadas deportivas inclusivas, derribando barreras y construyendo un camino hacia la igualdad y oportunidades para todos, sin importar las diferencias.</t>
  </si>
  <si>
    <t>08/09/2023
No se generan observaciones ni sugerencias para el periodo reportado.</t>
  </si>
  <si>
    <t xml:space="preserve">Durante el mes de septiembre, en el Servicio Centros Proteger, se continuó cumpliendo el compromiso de brindar una atención integral a niñas y niños con derechos vulnerados en Procesos de Restablecimiento de Derechos y con medidas de ubicación institucional. Se atendieron la totalidad de las remisiones realizadas por la autoridad competente (Comisario(a) de Familia / Defensor(a) de Familia), así mismo se dio continuidad al desarrollo de planes de acción, tanto individuales como familiares, que permitieron avanzar en los procesos de intervención y acompañamiento. Cada caso se abordó teniendo en cuenta sus problemáticas específicas, y los equipos interdisciplinarios implementaron actividades destinadas a fortalecer y desarrollar capacidades tanto en niñas y niños como en sus familias. 
Durante el mes de septiembre, los equipos interdisciplinarios en los Centros Proteger, desarrollaron procesos de intervención y acompañamiento individuales y familiares a la población usuaria del servicio, procesos que permitieron avanzar en los planes de acción de acuerdo a la problemática específica. Se resalta la importancia de  la movilización de redes familiares, barriales, comunitarias, sociales , inter e intrainstitucionales de apoyo de acuerdo a las necesidades particulares identificadas de cada niño, niña, familia, dando continuidad a la implementación de la metodología de intervención y acompañamiento familiar "Cuidándome - Cuidándonos", la cual contribuye a fortalecer y crear  las capacidades de las familias y promover un ejercicio de corresponsable, que permite  la  creación de espacios protectores y seguros, el objetivo es el  reintegro de niñas y niños a sus hogares familiares, minimizar los tiempos de institucionalización, prevenir el reingresos al sistema de protección y evitar la pérdida del cuidado parental. 
Se dio continuidad  a la articulación con la Secretaría de Salud, con los programas de salud a su hogar y salud a su barrio, desarrollando actividades con las niñas, los niños, las familias y el personal encargado de su cuidado en cada una de las unidades operativas. Desarrollando durante el mes las actividades en constante coordinación con las diferentes Sub-Red y Capital Salud. Durante este mes, se continuo con la  articulación con Manzanas del Cuidado en Bogotá, remitiendo a las mujeres que lo requieran y movilizando el ingreso a varios de los servicios, solicitando apoyo en necesidades como seguridad alimentaria, educación, empleabilidad y atención médica, especialmente para las familias migrantes.
El equipo técnico brindó acompañamiento y orientación técnica en las 6 unidades operativas, asegurando procesos integrales que beneficiaron a las niñas, los niños y sus grupos familiares. También se mantuvieron las reuniones con los coordinadores de los Centros Proteger y los equipos profesionales, proporcionando orientación técnica y contribuyendo a la cualificación en la prestación del servicio.
Finalmente, se lograron avances importantes en el compromiso de acoger e integrar a niñas y niños con diversas discapacidades en el servicio Centros Proteger, avanzando en la integración y apoyo a niñas y niños con discapacidad, se realizaron entrenamientos participativos, como preparación de las olimpiadas deportivas inclusivas que se llevaran a cabo durante el mes de octubre del año en curso. </t>
  </si>
  <si>
    <t>05/10/2023
No se generan observaciones ni sugerencias para el periodo reportado.</t>
  </si>
  <si>
    <t>En el servicio de Centros Proteger durante el mes de octubre de 2023 dio continuidad al desarrollo de acciones dirigidas a la garantía y restablecimiento de derechos de las niñas y los niños que ingresan en situación de vulnerabilidad, en la atención integral, se desarrollaron procesos de intervención y acompañamiento  de forma individual y familiar, se avanzó en los planes de acción diseñados en una propuesta interdisciplinar, fortaleciendo y creando capacidades propiciando la creación de espacios protectores y seguros, que hacen posible el reintegro de las niñas y los niños a su medio familiar. Se gestionó el 100% de las remisiones realizadas por la autoridad competente, ya sea el Comisario(a) de Familia o el Defensor(a) de Familia. Se subraya la importancia de los procesos adelantados en la movilización de redes de apoyo familiar, comunitarias, sociales e interinstitucionales tanto internas como externas, según las necesidades particulares de cada niña, niño y su grupo familiar. 
Se dio continuidad con la implementación de la metodología de intervención y acompañamiento familiar "Cuidándome - Cuidándonos", la cual contribuye a fortalecer las capacidades familiares y promover un enfoque corresponsable, con el objetivo de lograr el reintegro de las niñas y los niños a su medio familiar, reducir el tiempo de permanencia, prevenir reingresos al sistema de protección y evitar la pérdida del cuidado parental. Se mantuvo la colaboración con la Secretaría de Salud, en particular con los programas de “salud en su hogar” , “salud en su barrio” , realizando actividades en coordinación con las diferentes Sub-Red y Capital Salud. Además, se continuó la colaboración con Manzanas del Cuidado en Bogotá, remitiendo a mujeres que lo requieran y facilitando el acceso a varios servicios, incluyendo asistencia en seguridad alimentaria, educación, empleabilidad y atención médica, especialmente para familias migrantes. Así mismo se continuo con el trabajo con la Dirección de aseguramiento de la Secretaría Distrital de Salud, coordinando acciones individuales con las diferentes EPS, y con Capital Salud con las que se tiene barreras de acceso estableciendo rutas individuales que permitan la atención prioritaria a las niñas y niños con medida de ubicación institucional. El equipo técnico realizó un estudio de caso conjunto con la dirección de inclusión y para las Familias, la subdirección para la Discapacidad, equipo técnico de la Subdirección para la Familia y equipo interdisciplinario de la María , con el fin de aportar  a los casos que requieren un manejo especial dada el compromiso médico que presentan aportando a los planes de acción. 
Durante el mes de octubre de 2023, se lleva a cabo reunión con responsables de las diferentes unidades operativas de manera individual. Las reuniones contaron con la participación de la subdirectora para la Familia, la líder del servicio y un miembro del equipo técnico. El propósito fundamental de estas reuniones fue establecer un vínculo más estrecho con las y los responsables de cada Unidad, y realizar acompañamiento de los procesos, los avances logrados, posibles dificultades y dinámicas de trabajo en cada unidad operativa, con el fin de contar con una visión integral e identificación precisa de las necesidades específicas de cada centro.
Finalmente, durante el mes de octubre se continúan logrando avances significativo consolidando espacios inclusivos,  realizando actividades conjuntas con la población en discapacidad a usuarios de los servicios de las Subdirección de  Discapacidad, se participó de las actividades programadas en el mes como las olimpiadas deportivas inclusivas , se continuo con la transferencia de conocimiento realizando los procesos de formación por parte de la DIF en enfoque diferencial con el CURNN, se consolido una obra de teatro con enfoque inclusivo y se han incentivado otras actividades desde las Unidades Operativas que han involucrado niñas y niños de los centros crecer logrando de esta manera espacios inclusivos y diversos.</t>
  </si>
  <si>
    <t>01/12/2023
No se generan observaciones ni sugerencias para el periodo reportado.</t>
  </si>
  <si>
    <t>En el servicio de Centros Proteger durante el mes de noviembre de 2023 dio continuidad al desarrollo de acciones dirigidas a la garantía y restablecimiento de derechos de las niñas y los niños que ingresan en situación de vulnerabilidad, en la atención integral, se desarrollaron procesos de intervención y acompañamiento  de forma individual y familiar, se avanzó en los planes de acción diseñados en una propuesta interdisciplinar, fortaleciendo y creando capacidades, propiciando la creación de espacios protectores y seguros, que hacen posible el reintegro de las niñas y los niños a su medio familiar. Se gestionó el 100% de las remisiones realizadas por la autoridad competente, ya sea el Comisario(a) de Familia o el Defensor(a) de Familia. 
Se dio continuidad a la implementación de la metodología de intervención y acompañamiento familiar "Cuidándome - Cuidándonos", la cual contribuye a fortalecer las capacidades familiares y promover un enfoque corresponsable, con el objetivo de lograr el reintegro de las niñas y los niños a su medio familiar, reducir el tiempo de permanencia, prevenir reingresos al sistema de protección y evitar la pérdida del cuidado parental. Se mantuvo la colaboración con la Secretaría de Salud, en particular con los programas de “salud en su hogar” , “salud en su barrio” , realizando actividades en coordinación con las diferentes Sub-Red y Capital Salud. Además, se continuó la colaboración con Manzanas del Cuidado en Bogotá. Así mismo, se continuo con el trabajo con la Dirección de aseguramiento de la Secretaría Distrital de Salud, coordinando acciones individuales con las diferentes EPS, y con Capital Salud con las que se tiene barreras de acceso estableciendo rutas individuales que permitan la atención prioritaria a las niñas y niños con medida de ubicación institucional. 
Durante el mes de noviembre de 2023, se llevó a cabo reunión con responsables de las diferentes unidades operativas, con el fin de coordinar las diferentes actividades  lúdico-recreativas  y culturales que se desarrollaran en el mes de diciembre con el fin de  garantizar el derecho a la recreación, esparcimiento de las niñas y niños vinculados al servicio, entre las cuales están:  salida  pedagógica al Cub de Suboficiales del ejercito - La Palmar - ubicado en  Melgar los días 4 al 6 de diciembre;   salida pedagógica obra de teatro en el teatro la Candelaria el 16 de diciembre; entrega de regalos en el Auditorio Huitaca  el día 18 de diciembre; pasadía a Compensar y del CUR el día 19 de diciembre, y todas las demás actividades que se tienen programadas en cada una de las unidades operativas.Durante el mes de noviembre se adjudicaron los contrato  para la adquisición de uniformes, vestuario y calzado.
Finalmente, durante el mes de noviembre se continúan logrando avances significativos consolidando espacios inclusivos, realizando actividades conjuntas con la población en discapacidad a usuarios de los servicios de las Subdirección de Discapacidad, se continuo con la transferencia de conocimiento realizando los procesos de formación por parte de la DIF en enfoque diferencial con el Centro Proteger Jairo Aníbal Niño, y se han incentivado otras actividades desde las Unidades Operativas que han involucrado niñas y niños de los centros crecer logrando de esta manera espacios inclusivos y diversos. Durante el mes de noviembre los equipos psicosociales han ingresado progresivamente al sistema de misional SIRBE la información correspondiente a las familias atendidas en la metodología de intervención y acompañamiento familiar.</t>
  </si>
  <si>
    <t>05/12/2023
No se generan observaciones ni sugerencias para el periodo reportado.</t>
  </si>
  <si>
    <t>Durante el mes de diciembre de 2023, en  el servicio Centros Proteger se  implementaron acciones dirigidas a la garantía y restablecimiento de  los derechos de niñas y niños en situación de vulnerabilidad, en el marco de la atención integral, se llevaron a cabo procesos de intervención y acompañamiento, tanto a nivel individual como familiar, avanzando en los planes de acción, diseñados construidos por el equipo interdisciplinario, lo que permitió el fortalecimiento de capacidades propiciando la creación de entornos seguros y protectores que facilitaron el reintegro de las niñas y los niños  a sus entornos familiares.
Durante el semestre comprendido entre Julio a Diciembre de 2023, se brindó atención integral a niñas y niños con medidas de ubicación institucional, remitidos por autoridades competentes, como Comisarios y/o Defensores de Familia. Asimismo, destacando que la mayoría logró su reintegro familiar, evidenciando el trabajo de los equipos profesionales.
Durante este período se continuo  con  la articulación con la Secretaría de Salud, particularmente con los programas "Salud en su Hogar" y "Salud en su Barrio", realizando actividades coordinadas con las diferentes Sub-Redes y Capital Salud y se gestionaron acciones individuales con diferentes EPS en coordinación con la Dirección de Aseguramiento de la Secretaría Distrital de Salud y Capital Salud, con el objetivo de establecer rutas individuales para la atención prioritaria de niñas y niños con medidas de ubicación institucional. Se continuó con el trabajo conjunto con las Manzanas del Cuidado en Bogotá, y con los diferentes servicios de la entidad.  
garantizando el derecho a la recreación se desarrollaron diferentes actividades destinadas a contribuir a la garantía de los derechos de las niñas y los niños vinculados al servicio, dentro de estas se destacan: Salida pedagógica al Club de Suboficiales del Ejército El Palmar (Melgar), asistencia a obras de teatro en el Teatro La Candelaria, entrega de regalos en el Auditorio Huitaca, y pasadía en Compensar y el CUR, entre otras.
Así mismo se realizó fortalecimiento de los equipos psicosociales en relación con sistema de información misional SIRBE, el cual se centró en mejorar el registro de información pertinente a las familias atendidas dentro de la metodología de intervención y acompañamiento familiar.
En conclusión, durante el segundo semestre, ingresaron 247 niñas y niños, de los cuales 242 se cumplió con los términos legales establecidos dando cumplimiento al 98 % de la gestión.   
Nota: para el cálculo de este indicador se toma como referencia los tiempos definidos por la autoridad competente correspondientes a 180 días, por lo anterior, se toma información desde el año inmediatamente anterior lo que implica tener en los registros participantes que ingresaron al servicio desde el primero de julio de 2022.</t>
  </si>
  <si>
    <t>16/01/2024
No se generan observaciones ni sugerencias para el periodo reportado.</t>
  </si>
  <si>
    <t>Durante el año  2023, en  el servicio  Centros Proteger se  implementaron acciones dirigidas a la garantía  y restablecimiento de los derechos de niñas y niños en situación de vulnerabilidad, en el marco de la atención integral, atendiendo en oportunidad al 100%  de las niñas y los niños se llevaron a cabo procesos de intervención y acompañamiento, tanto a nivel individual como familiar, avanzando en los planes de acción, diseñados construidos por el equipo interdisciplinario, lo que permitió el fortalecimiento de capacidades propiciando la creación de entornos  seguros y  protectores que facilitaron el reintegro de las niñas y los niños  a sus entornos familiares. Se brindó atención integral a un total de 569 niñas y niños con medidas de ubicación institucional, remitidos por autoridades competentes, Comisarios y/o Defensores de Familia. Se continuo  con  la articulación con la Secretaría de Salud, la Secretaria de educación, entidades  nacionales  y distritales  que han permitido  superar en oportunidad las barreras de acceso presentadas se hace énfasis en la articulación  con  los programas "Salud en su Hogar" y "Salud en su Barrio", con los cuales durante el año se  realizaron varias actividades programadas en cada unidad operativa en las que se tiene , atención por medicina general, exámenes médicos, medicina  especializada, atención por área  de psicología en sesiones de 90 minutos, realizando actividades coordinadas con las diferentes Sub-Redes y Capital Salud y se gestionaron acciones individuales con diferentes EPS en coordinación con la Dirección de Aseguramiento de la Secretaría Distrital de Salud y Capital Salud, con el objetivo de establecer rutas individuales para la atención prioritaria de niñas y niños con medidas de ubicación institucional. Se continuó con el trabajo conjunto con las Manzanas del Cuidado en Bogotá, y con los diferentes servicios de la entidad.  
Durante el año se garantizaron los derechos de las niñas y los niños se construyeron planes de acción acordes con la problemática asociada, se garantizando el derecho a la recreación desarrollando diferentes actividades que han permitido la apropiación de diferentes espacios en la ciudad, como parques, museos, sitios emblemáticos de la ciudad con el apoyo de IDARTES, IDRD.   
Un logro significativo es la parametrización en el sistema de información de la entidad SIRBE, de la estrategia de prevención del riesgo de institucionalización de niñas y niños, lo que permite contar con información oficial y facilita el seguimiento, así como la inclusión de variables especificas en el servicio. 
En conclusión, durante el año se tenían programados 612 atenciones de las cuales se atendió en oportunidad 589 con los términos legales establecidos dando cumplimiento al 96% de la gestión, esta atención se presento de esta forma ya que en algunos casos no se conto en oportunidad con la totalidad del personal, lo que dificulta la operación normal del servicio. 
Nota: para el cálculo de este indicador se toma como referencia los tiempos definidos por la autoridad competente correspondientes a 180 días, por lo anterior, se toma información desde el año inmediatamente anterior lo que implica tener en los registros participantes que ingresaron al servicio desde el primero de enero de 2023.</t>
  </si>
  <si>
    <t>PSS-7753-001</t>
  </si>
  <si>
    <t>Circular Nº 29 del 26/09/2022</t>
  </si>
  <si>
    <t>Asistencia de jóvenes a sesiones grupales e individuales de las Salas de Escucha-Siente tu sexualidad.</t>
  </si>
  <si>
    <t>Determinar el número de jóvenes que asisten a sesiones de las Salas de Escucha-Siente tu sexualidad, después de ser programados, para identificar la línea base de alcance de este nuevo beneficio para las y los jóvenes de la ciudad</t>
  </si>
  <si>
    <t>Crear una convocatoria y atención que atraiga a las y los jóvenes a participar, para que una vez programados, asistan a las sesiones grupales e individuales de las Salas de Escucha-Siente tu sexualidad.</t>
  </si>
  <si>
    <t>(Número de jóvenes  atendidos en sesiones  de las Salas de Escucha-Siente tu sexualidad/ Número de jóvenes programados para ser atendidos en las Salas de Escucha-Siente tu sexualidad) *100</t>
  </si>
  <si>
    <t xml:space="preserve">
1. Listado de asistencia (donde los jóvenes participan en toda la jornada) con información básica 
</t>
  </si>
  <si>
    <r>
      <t>El numerador corresponde al número de jóvenes atendidos</t>
    </r>
    <r>
      <rPr>
        <sz val="9"/>
        <color rgb="FF7030A0"/>
        <rFont val="Arial"/>
        <family val="2"/>
      </rPr>
      <t xml:space="preserve">,  </t>
    </r>
    <r>
      <rPr>
        <sz val="9"/>
        <rFont val="Arial"/>
        <family val="2"/>
      </rPr>
      <t xml:space="preserve">entendiendo como las y los jóvenes que asisten al menos a una sesión </t>
    </r>
    <r>
      <rPr>
        <sz val="9"/>
        <color rgb="FF7030A0"/>
        <rFont val="Arial"/>
        <family val="2"/>
      </rPr>
      <t>a</t>
    </r>
    <r>
      <rPr>
        <sz val="9"/>
        <rFont val="Arial"/>
        <family val="2"/>
      </rPr>
      <t xml:space="preserve"> las Salas de Escucha-Siente tu sexualidad, a través del dato que aporta el listado de asistencia con la información básica de las y los jóvenes
El denominador corresponde a la totalidad de jóvenes que se programaron para ser atendidas/os en las Salas de Escucha-Siente tu sexualidad durante la vigencia.</t>
    </r>
  </si>
  <si>
    <t>1. Listados de asistencia con información básica 
2. Matriz Excel con información
3. Memoria de la sala de escucha</t>
  </si>
  <si>
    <t>Se realizan procesos de planificación para ajustar metodologías pedagógicas ya existentes y crear herramientas innovadoras para generar aprendizaje significativo. Por ejemplo, la creación de juegos, folletos, carteles, infografías institucionales. Además, actualizar los temas y contenidos propuestos para que sean pertinentes en la implementación.</t>
  </si>
  <si>
    <t>09/03/2023
Se debe relacionar análisis mensual con la información correspondiente al mes de enero, frente a las acciones adelantadas para el avance del indicador.
10/03/2023
No se generan observaciones ni sugerencias adicionales frente al reporte del periodo.</t>
  </si>
  <si>
    <t>Se proyecta realizar ajustes en el funcionamiento operativo de las Salas de escucha para retomar la atención, así como ajuste pedagógico de las salas de escucha para brindar espacios grupales  e individuales de consejería y poder aumentar la cobertura de la oferta con organizaciones territoriales y articulaciones con  instituciones educativas y sector privado.</t>
  </si>
  <si>
    <t>Se revisan y se da inicio a los ajustes en el funcionamiento operativo de las Salas de escucha para retomar la atención, así como ajuste pedagógico de las salas de escucha para brindar espacios grupales e individuales de consejería y poder aumentar la cobertura de la oferta con organizaciones territoriales y articulaciones con instituciones educativas y sector privado.</t>
  </si>
  <si>
    <t>Se está trabajando en el diseño de la estrategia para la implementación de las Salas de Escucha – Siente tu sexualidad para el año 2023 teniendo en cuenta las recomendaciones de implementación del año 2022 y las necesidades que han sido identificadas para aumentar la cobertura de la oferta con organizaciones territoriales y articulaciones con instituciones educativas y sector privado.</t>
  </si>
  <si>
    <t>Se presentó la estrategia a la Directora de Poblacional el 18 de mayo durante una reunión presencial para la aprobación de la estrategia. Adicionalmente, se realizó una reunión presencial en la Casa de Juventud de los Mártires con los gestores de las Casas de la Juventud el 24 de mayo para la socialización de la estrategia  de las Salas de Escucha – Siente tu sexualidad para el año 2023 teniendo en cuenta las recomendaciones de implementación del año 2022 y las necesidades que han sido identificadas para aumentar la cobertura de la oferta con organizaciones territoriales y articulaciones con instituciones educativas y sector privado.</t>
  </si>
  <si>
    <t>13/06/2023
Se sugiere especificar a quién fue presentada la estrategia, cuándo se realizó y por qué medio, toda vez que dicha gestión es representativa para el cumplimiento de la meta propuesta, en términos de  incrementar la asistencia de los participantes. 
14/06/2023
No se generan observaciones ni sugerencias adicionales para el periodo de reporte.</t>
  </si>
  <si>
    <t>Durante el primer semestre del presente año, el equipo del Proyecto 7753 ha llevado a cabo diversas acciones con respecto al avance de la meta correspondiente. En primer lugar, se realizó un proceso de revisión y ajuste pedagógico teniendo en cuenta la implementación llevada a cabo durante el año 2022. En segundo lugar, se diseñó la estrategia para la implementación de las Salas de Escucha - Siente tu Sexualidad durante el año 2023, considerando las necesidades identificadas en años anteriores. En tercer lugar, se llevó a cabo la formación y capacitación del equipo de formadores del Proyecto 7753, con el fin de que contaran con los conocimientos necesarios para llevar a cabo los espacios. Finalmente, en el mes de junio se llevó a cabo la primera Sala de Escucha - Siente tu Sexualidad del año 2023.
Para esta implementación, se estableció una articulación con el equipo de la Casa de la Juventud Ayelén a principios de junio, en la cual se definieron las fechas de implementación y el grupo de jóvenes a focalizar. Posteriormente, durante el mismo mes, se lanzó la primera convocatoria dirigida a los jóvenes que asisten de manera recurrente a la Casa de la Juventud Ayelén. El objetivo de esta convocatoria es permitir que los jóvenes interesados en profundizar sus conocimientos sobre sexualidad o derechos sexuales y reproductivos se inscriban. En este sentido, se obtuvieron un total de 10 jóvenes inscritos. Sin embargo, el día de la implementación, que fue el 22 de junio, asistieron solamente 6 jóvenes de los inscritos.
A partir de este primer semestre de avance en el cumplimiento de la meta, se han obtenido varios aprendizajes para la implementación durante el segundo semestre del año 2023. En este sentido, se tiene planeado realizar el lanzamiento del servicio durante la última semana del mes de julio, con el objetivo de abrir los espacios a un mayor número de jóvenes.</t>
  </si>
  <si>
    <t>10/07/2023
El análisis mensual debe contener además de las acciones adelantadas en junio, el análisis de avance en cumplimiento de la meta correspondiente al primer semestre de la vigencia, indicando las acciones adelantadas o las desviaciones encontradas. Se sugiere indicar las causas del número considerablemente bajo de  jóvenes programados para ser atendidos en las Salas de Escucha-Siente tu sexualidad, así como las causas de las inasistencias de esos 4 jóvenes  que fueron programados, como resultado del seguimiento realizado por parte del proyecto.
12/07/2023
No se generan observaciones ni sugerencias adicionales para el periodo de reporte.</t>
  </si>
  <si>
    <t xml:space="preserve">Durante el mes de julio se realizó la reapertura de las Salas de escucha Activa "Siente tu sexualidad" en la Casa de Juventud IWOKA en la localidad de Kennedy, el 25 de julio y en la Casa de Juventud de Ciudad Bolívar el 16 de julio. De estas actividades se obtuvo la inscripción de 15 jóvenes de la localidad de Kennedy y 8 de la localidad de Ciudad Bolívar. 
Asimismo, se realizó una Sala de Escucha Activa grupal de dos sesiones. La primera se realizó el 4 de julio con la participación de 7 jóvenes y la segunda el 6 de junio con la participación de 6 jóvenes.
Estas sesiones ofrecieron un espacio seguro y confidencial para que los jóvenes expresaran sus inquietudes, compartieran experiencias y recibieran orientación sobre temas relacionados con la sexualidad.
</t>
  </si>
  <si>
    <t>10/08/2023
No se generan observaciones ni sugerencias para el periodo de reporte.</t>
  </si>
  <si>
    <t xml:space="preserve">Durante el mes de agosto se realizó una Sala de Escucha Activa individual el 18 de agosto en la Casa de Juventud de Kennedy. 
Esta sesión ofreció un espacio seguro y confidencial para que los jóvenes expresaran sus inquietudes, compartieran experiencias 
y recibieran orientación sobre temas relacionados con la sexualidad.
Adicionalmente, se avanzó con la articulación con diferentes fundaciones, colectivos y agrupaciones juveniles promoviendo la inscripción en las Salas de Escucha Activa.
</t>
  </si>
  <si>
    <t>Durante el mes de septiembre se avanzó con la articulación con diferentes fundaciones, colectivos y agrupaciones juveniles promoviendo la inscripción en las Salas de Escucha Activa.</t>
  </si>
  <si>
    <t xml:space="preserve">Durante el mes de octubre se realizaron dos Salas de Escucha Activa grupales. La primera se realizó el 10 de octubre y la segunda el 13 con un total de 16 participantes. 
Estas sesiones ofrecieron un espacio seguro y confidencial para que los jóvenes expresaran sus inquietudes, compartieran experiencias y recibieran orientación sobre temas relacionados con la sexualidad.
</t>
  </si>
  <si>
    <t xml:space="preserve">Durante el mes de noviembre se realizaron 12 Salas de Escucha Activa grupales distribuidas en las siguientes localidades: 
1. Mártires: 20 participantes
2. Barrios unidos: 24 participantes
3. Antonio Nariño: 18 participantes
4. Engativá: 16 participantes
5. Santa fe: 11 participantes
6. Usaquén: 4 participantes
7. Kennedy: 3 participantes
8. Chapinero: 10 participantes
Estas sesiones ofrecieron un espacio seguro y confidencial para que los jóvenes expresaran sus inquietudes, compartieran experiencias 
y recibieran orientación sobre temas relacionados con la sexualidad.
</t>
  </si>
  <si>
    <t>11/12/2023
Para poder ilustrar al lector se recomienda mencionar el número de actividades realizadas por localidad .
12/12/2023
No se generan observaciones ni sugerencias para el periodo de reporte</t>
  </si>
  <si>
    <t xml:space="preserve">En el segundo semestre de la vigencia 2023, el equipo de formadores del Proyecto 7753 ha llevado a cabo diversas acciones con respecto al avance del indicador correspondiente. En primer lugar, incremento la implementación llevada a cabo en estos espacios, considerando las necesidades identificadas anteriormente. En segundo lugar, se llevó a cabo la formación y capacitación del equipo de formadores del Proyecto 7753, con el fin de que contaran con los conocimientos necesarios para llevar a cabo los espacios. Finalmente, se llevó a cabo 20 Sala de Escucha - Siente tu Sexualidad del segundo semestre del año 2023 con una participación de 168 jóvenes durante el segundo semestre  y un cumplimiento de 100 puntos porcentuales en la asistencia a las salsas de escucha, lo anterior debido al mejoramiento en la aplicación metodología de las salas.
Para esta implementación, se estableció una articulación con el equipo de las Casas de la Juventud, en la cual se definieron las fechas de implementación y el grupo de jóvenes a focalizar. Posteriormente, se lanzó la convocatoria dirigida a los jóvenes que asisten de manera recurrente a las Casas de la Juventud. El objetivo de esta convocatoria es permitir que los jóvenes interesados en profundizar sus conocimientos sobre sexualidad o derechos sexuales y reproductivos se inscriban. 
</t>
  </si>
  <si>
    <t>10/01/2024. Se debe hacer el análisis teniendo en cuenta la relación de cifras para el semestre (periodo de reporte) y de forma análoga hacer el análsis anual del reporte.
Por favor verificar la información que se presenta en los soportes, aperntemente el número de participantes es mucho mayor que el reportado.
12/01/2024 Por favor tener en cuenta que el indicador se calcula teniendo en cuenta (Número de jóvenes  atendidos en sesiones  de las Salas de Escucha-Siente tu sexualidad/ Número de jóvenes programados para ser atendidos en las Salas de Escucha-Siente tu sexualidad) *100)
Por lo tanto el análisis del indicador nos debe hablar del porcetaje de jovenes atendidos versus los programados en el semestre y a nivel anual.
16/01/2024 No se generan observaciones respecto al análisis y evidencias reportados para el seguimiento del indicador.</t>
  </si>
  <si>
    <t xml:space="preserve">Las Salas De Escucha (SDE) son espacios dirigidos a adolescentes y jóvenes de la ciudad de Bogotá, cuyo principal objetivo es responder sus demandas y necesidades en cuanto al acceso y ejercicio de los Derechos Sexuales y Derechos Reproductivos. Esto se logra a través de sesiones de consejería grupal e individual, donde se resuelven dudas y se abordan temas específicos relacionados con la sexualidad; Durante el presente año, el equipo del Proyecto 7753 ha llevado a cabo diversas acciones con respecto al avance del indicador correspondiente. Es importante destacar que las SDE y el Proyecto 7753 tienen un enfoque preventivo y no resolutivo ni terapéutico. Estos espacios de consejería son dirigidos por profesionales multidisciplinarios, incluyendo psicólogos, trabajadores sociales, sociólogos, antropólogos, entre otros.
Dentro del desarrollo del plan de trabajo del proyecto 7753 de Prevención de Maternidad y Paternidad Temprana en Bogotá, liderado por la Subdirección para la Juventud, se llevó a cabo una coordinación efectiva con los gestores de las casas de la juventud para identificar a jóvenes beneficiarios de sus servicios que mostraban interés en fortalecer sus conocimientos sobre sexualidad, invitándolos a participar en las salas de escucha ,este enfoque en la metodología de convocatoria permitió abrir inscripciones para aquellos jóvenes interesados en participar en las salas de escucha, se estableció y actualizó una base de datos que permitió el contacto con los participantes en diversas fechas, facilitando la organización de las SDE y reflejado en el incremento de la asistencia para el segundo semestre de año, se prioriza la implementación de la estrategia de las SDE en las tres localidades que presentaron las tasas más altas de nacimientos en mujeres de 15 a 19 años durante el año 2022, según los informes de la Secretaría de Salud. Por lo tanto, la estrategia se enfocará en las localidades de Ciudad Bolívar, Kennedy y Bosa, Sin embargo, es importante resaltar que no se dejará de lado la implementación de estos espacios en otras localidades de la ciudad. En este sentido se realizaron 21 salas de escucha "Siente tu sexualidad", con la participación de 174 personas para toda la vigencia, obteniendo un porcentaje de avance del 98% y un cumplimiento del 163% respecto a la meta (60%), en las atenciones realizadas con respecto a lo programado, por ultimo se evaluara la posibilidad de modificar la meta de cumplimiento del indicador para la vigencia 2024. </t>
  </si>
  <si>
    <t>7756 - Compromiso Social por la Diversidad en Bogotá</t>
  </si>
  <si>
    <t>PSS-7756-003</t>
  </si>
  <si>
    <t>Circular 014 del 29/03/2023</t>
  </si>
  <si>
    <t>Nivel de atenciones en el componente de orientación psicosocial individual del servicio social Casas LGBTI</t>
  </si>
  <si>
    <t>Monitorear el nivel de atenciones realizadas en el componente de orientación psicosocial individual del servicio social Casas LGBTI, en el marco del Plan de Atención Integral del servicio, con la finalidad de evidenciar la gestión del equipo psicosocial.</t>
  </si>
  <si>
    <t xml:space="preserve">Diligenciamiento adecuado del instrumento Seguimiento psicosocial (FOR-PSS-424) que acompaña el Plan de Atención Integral. </t>
  </si>
  <si>
    <t>(Número de personas con más de una atención en el mes, desde el componente de orientación psicosocial individual del servicio Casas LGBTI / Número de personas LGBTI que cuentan con una sola atención en el periodo, desde el componente de orientación psicosocial individual del servicio Casas LGBTI) * 100</t>
  </si>
  <si>
    <t xml:space="preserve">Registro del Seguimiento psicosocial (FOR-PSS-424) que soportan las atenciones realizadas en el componente de orientación psicosocial individual del servicio Casas LGBTI.
</t>
  </si>
  <si>
    <t>1. Cada equipo psicosocial debe diligenciar el Formato Seguimiento psicosocial (FOR-PSS-424) de manera mensual.
2. Mensualmente, la coordinadora del componente de orientación psicosocial individual consolida en un solo archivo el seguimiento de las nuevas atenciones.
3. Para obtener el denominador, la gestora de la dependencia del SG identifica el número de personas que cuentan con una atención en el componente de orientación psicosocial individual. Y para calcular el numerador, se debe verificar el número de personas con más de una atención en el mismo componente, en la columna AA del instrumento Seguimiento psicosocial (FOR-PSS-424)
Nota: el reporte acumulado corresponde a la suma de los valores reportados de manera mensual.</t>
  </si>
  <si>
    <t xml:space="preserve">*Registro del Seguimiento psicosocial (FOR-PSS-424), con tabla resumen del resultado y análisis gráfico de la información. 
</t>
  </si>
  <si>
    <t xml:space="preserve">Durante el mes de enero 2023, el equipo de profesionales en psicología y trabajo social de las cuatro casas LGBTI del proyecto 7756 "Compromiso Social por la Diversidad en Bogotá", ubicadas en las localidades de Mártires, Teusaquillo, Suba y Rafael Uribe Uribe, atendió 36 personas de los sectores sociales LGBTI, sus familias y redes de apoyo, desde el componente de orientación psicosocial individual. Cabe resaltar que, 27 de ellas, recibieron más de una atención en el mes. Por lo cual es posible concluir que el 75% de las personas atendidas en enero 2023, recibieron más de una atención en el mes. </t>
  </si>
  <si>
    <t xml:space="preserve">09/03/2023:
Revisar en las evidencias, ya que de acuerdo a lo que se indica en las casillas de las columnas AA y AB, no es fácil identificar los 27 participantes que recibieron más de una atención (en lo que logro identificar me da 22 personas), les sugiero organizar mejor las casillas (que estén centradas, mismo tipo de letra, mismo color).
15/03/2023:
Luego de adelantada la reunión SPI, no se generan observaciones respecto al análisis reportado para el seguimiento del indicador. </t>
  </si>
  <si>
    <t>En febrero 2023, el equipo de profesionales psicosociales de las cuatro casas LGBTI del proyecto 7756 "Compromiso Social por la Diversidad en Bogotá", ubicadas en las localidades de Mártires, Teusaquillo, Suba y Rafael Uribe Uribe, atendió 19 personas de los sectores sociales LGBTI, sus familias y redes de apoyo, desde el componente de orientación psicosocial individual. Cabe resaltar que, 11 de ellas, recibieron más de una atención en el mes, por lo cual es posible concluir que el 58% de las personas atendidas en febrero 2023, recibieron más de una atención en el mismo mes. 
Los procesos de orientación psicosocial individual se realizan a demanda y de acuerdo a las necesidades de las personas de los sectores sociales LGBTI, sus familias o redes de apoyo. Las unidades operativas asociadas al proyecto 7756 Compromiso Social por la Diversidad en Bogotá, no generan procesos de atención supeditados a cupos o metas locales. De igual forma, es importante destacar que, antes de iniciar el proceso de orientación y acompañamiento psicosocial individual, el equipo profesional realiza una identificación de las necesidades a abordar y propone un plan de atención que es compartido con la persona participante, con el fin de ser apropiado y promover un ejercicio de corresponsabilidad consciente durante el desarrollo del proceso. El número de sesiones a las cuales asistirá la persona participante, también se define dentro de este plan de atención individual, que se enmarca en el protocolo de atención psicosocial de la Subdirección para Asuntos LGBTI.
Teniendo en cuenta lo anterior, es posible concluir, que el 58% de las personas atendidas desde el componente de orientación psicosocial individual, está generando adherencia a los procesos que acompañan los/as profesionales en psicología y trabajo social de las unidades operativas asociadas a la Subdirección para Asuntos LGBTI.</t>
  </si>
  <si>
    <t xml:space="preserve">09/03/2023:
Revisar en las evidencias, ya que de acuerdo a lo que se indica en las casillas de las columnas AA y AB, no es fácil identificar los 27 participantes que recibieron más de una atención (en lo que logro identificar me da 13 personas), les sugiero organizar mejor las casillas (que estén centradas, mismo tipo de letra, mismo color).
15/03/2023:
Luego de adelantada la reunión SPI, no se generan observaciones respecto al análisis reportado para el seguimiento del indicador. </t>
  </si>
  <si>
    <t>En el mes de marzo 2023, el equipo de profesionales en psicología y trabajo social de las cuatro casas LGBTI y de la Unidad Contra la Discriminación del proyecto 7756 "Compromiso Social por la Diversidad en Bogotá", atendió 51 personas de los sectores sociales LGBTI, sus familias y redes de apoyo, desde el componente de orientación psicosocial individual. Cabe resaltar que, 30 de ellas, recibieron más de una atención en el mes. Por lo cual es posible concluir que el 59% de las personas atendidas en marzo 2023, recibieron más de una atención en el mes. 
Es importante mencionar que, durante el mes de marzo 2023, se realizó un proceso de seguimiento y acompañamiento al equipo psicosocial de las cuatro casas LGBTI y la Unidad Contra la Discriminación, con el fin de garantizar los cierres de caso de las personas de los sectores sociales LGBTI, sus familias y redes de apoyo, que ya finalizaron proceso de atención en la vigencia 2022, desde el componente de orientación psicosocial individual. Esto con el fin de modificar sus estados de actuación en el Sistema de Información Misional de la entidad y también para garantizar el cumplimiento de los procedimientos asociados a la gestión documental de las historias sociales generadas durante la vigencia 2022 en las distintas unidades operativas de la Subdirección para Asuntos LGBTI.</t>
  </si>
  <si>
    <t xml:space="preserve">10/04/2023: 
Revisar la evidencia presentada, ya que al realizar el filtro en la columna denominada # de sesión, y dejar solo las que tienen más de 1, el número que arroja es 30 y no 28 (incluyendo una que en la columna de seguimiento no tiene información). Revisar y ajustar lo que haya lugar.
10/04/2023: 
No se generan observaciones respecto al análisis y evidencias reportados para el seguimiento del indicador. </t>
  </si>
  <si>
    <t>Durante el mes de abril 2023, el equipo misional de profesionales psicosociales de las cuatro casas LGBTI y de la Unidad Contra la Discriminación del proyecto 7756 "Compromiso Social por la Diversidad en Bogotá", ubicadas en las localidades de Mártires, Teusaquillo, Suba y Rafael Uribe Uribe, atendió 85 personas de los sectores sociales LGBTI, sus familias y redes de apoyo, desde el componente de orientación psicosocial individual. Cabe resaltar que, 37 de ellas, recibieron más de una atención en el mes, lo cual representa el 44% del total de atenciones realizadas en el mes.
Los procesos de orientación psicosocial individual se realizan a demanda y de acuerdo a las necesidades de las personas de los sectores sociales LGBTI, sus familias o redes de apoyo. Las unidades operativas asociadas al proyecto 7756 Compromiso Social por la Diversidad en Bogotá, no generan procesos de atención supeditados a cupos o metas locales. De igual forma, es importante destacar que, antes de iniciar el proceso de orientación y acompañamiento psicosocial individual, el equipo profesional realiza una identificación de las necesidades a abordar y propone un plan de atención que es compartido con la persona participante, con el fin de ser apropiado y promover un ejercicio de corresponsabilidad consciente durante el desarrollo del proceso. El número de sesiones a las cuales asistirá la persona participante, también se define dentro de este plan de atención individual, que se enmarca en el protocolo de atención psicosocial de la Subdirección para Asuntos LGBTI.</t>
  </si>
  <si>
    <t>10/05/2023: 
Se recomienda, seguir trabajando para poder alcanzar la meta propuesta, debido a que hasta el momento después de la actualización de la meta, la misma no se ha podido alcanzar, respecto a las evidencias no se generan observaciones.</t>
  </si>
  <si>
    <t>En el mes de mayo, se brindó atención a un total de 105 personas pertenecientes a los sectores sociales LGBTI, así como a sus familias y redes de apoyo, a través del componente de orientación psicosocial individual. Es importante destacar que de estas personas, 36 recibieron más de una atención durante dicho mes. Además, se registró que 30 personas que ingresaron por primera vez al servicio en abril de 2023, también recibieron más de una atención en el mes de mayo de 2023, sumando un total de 66 personas con múltiples atenciones.
En base a los datos presentados, se puede concluir que el 63% de las personas LGBTI, sus familias y redes de apoyo han recibido más de una atención a través de este componente de orientación y acompañamiento psicosocial.</t>
  </si>
  <si>
    <t>09/06/2023:
Hay que ajustar el reporte de cifras enviado, toda vez que como el indicador es de medición mensual, no se pueden consolidar cifras de varios meses, para pasar un reporte, además recuerden que el indicador es de tendencia constante y no creciente.
14/06/2023: 
Se recomienda, seguir trabajando para poder alcanzar la meta propuesta, debido a que hasta el momento después de la actualización de la meta, la misma no se ha podido alcanzar, aunque se reconoce el avance logrado para el presente mes respecto a las evidencias no se generan observaciones.</t>
  </si>
  <si>
    <t xml:space="preserve">
Durante el mes de junio 2023, el equipo de profesionales en psicología y trabajo social de la Subdirección para Asuntos LGBTI atendió 77 personas nuevas, de las cuales, 24 recibieron mas de una atención en el mismo mes. Además, se registró que 43 personas que ingresaron por primera vez al servicio en mayo de 2023, también recibieron más de una atención en junio 2023 y 9 personas que ingresaron por primera vez durante el mes de abril de 2023, también recibieron más de una atención en junio 2023, sumando un total de 76 personas con múltiples atenciones.
Teniendo en cuenta lo anterior, es posible concluir, que el 99% de las personas atendidas desde el componente de orientación psicosocial individual, está generando adherencia a los procesos que acompañan los/as profesionales en psicología y trabajo social de las unidades operativas asociadas a la Subdirección para Asuntos LGBTI.</t>
  </si>
  <si>
    <t xml:space="preserve">10/07/2023: 
No se generan observaciones respecto al análisis y evidencias reportados para el seguimiento del indicador. </t>
  </si>
  <si>
    <t xml:space="preserve">En julio se evidencia que se atienden 112 personas con una sola atención durante el mes, 54 corresponden a su primera sesión, 21 segunda sesión, 10 tercera, 14 cuarta sesión, 7 quinta sesión, 5 sexta sesión y 1 a la séptima sesión; además, 97 personas tienen más de una atención durante julio. 
Teniendo en cuenta lo anterior, es posible concluir, que del 100% de personas atendidas durante el mes de julio el 87% de estas tuvieron más de una atención durante el mes, evidenciando que las personas atendidas desde el componente de orientación psicosocial individual, están generando adherencia a los procesos que acompañan los/as profesionales en psicología y trabajo social de las unidades operativas asociadas a la Subdirección para Asuntos LGBTI. </t>
  </si>
  <si>
    <t xml:space="preserve">14/08/2023: 
Revisar las cifras reportadas, debido a que según lo reportado no concuerda con la evidencia (se evidencias más personas programadas y más atendidas).
18/08/2023: 
No se generan observaciones respecto al análisis y evidencias reportados para el seguimiento del indicador. </t>
  </si>
  <si>
    <r>
      <t>En el mes de agosto, se programaron y atendieron un total de 264 asesorías psicosociales. De este conjunto, 122 corresponden a personas que recibieron atención una vez durante el mes, mientras que las 142 restantes se relacionan con asesorías a individuos que se beneficiaron de más de una sesión.</t>
    </r>
    <r>
      <rPr>
        <sz val="9"/>
        <color theme="1"/>
        <rFont val="Arial"/>
        <family val="2"/>
      </rPr>
      <t xml:space="preserve"> De este último grupo, se detalla que 30 asesorías fueron de primera vez, 45 de segunda vez, 26 de tercera vez, 19 de cuarta vez, 13 de quinta vez, 8 de sexta vez y 1 de séptima vez.</t>
    </r>
    <r>
      <rPr>
        <sz val="9"/>
        <rFont val="Arial"/>
        <family val="2"/>
      </rPr>
      <t xml:space="preserve">
A partir de estos datos, podemos concluir que, en el mes de agosto, el 116% de las asesorías se realizaron con personas que recibieron atención en más de una ocasión. Este resultado demuestra que las personas atendidas a través del componente de orientación psicosocial individual están demostrando un alto nivel de compromiso, corresponsabilidad y continuidad en los procesos acompañados por los profesionales en psicología y trabajo social de las unidades operativas asociadas a la Subdirección para Asuntos LGBTI. Además, es evidente que estos procesos trascienden más allá de un mes de acompañamiento.
</t>
    </r>
  </si>
  <si>
    <t>11/09/2023:
Lo señalado en rojo, no da la totalidad que están reportando (da 115), revisar.
12/09/2023: 
No se generan observaciones respecto al análisis y evidencias reportados para el seguimiento del indicador.</t>
  </si>
  <si>
    <t>En septiembre 2023 se puede evidenciar que se atienden durante el mes 131 personas programadas con una sola atención.
Aunado a lo anterior, se puede además evidenciar que 152 personas recibieron más de una atención en el mes, esto se debe principalmente a que a este momento de la vigencia y debido a la atención de los casos en meses anteriores se hace usual que los seguimientos sean más cada mes, lo que nos lleva a determinar que el 116% de las orientaciones psicosociales  se realizaron con personas que recibieron más de una atención durante el mes.</t>
  </si>
  <si>
    <t xml:space="preserve">04/10/2023:
En lo reportado no queda claro finalmente cual es la cifra de ejecutado, 142 o 152?, ajustar redacción porque no concuerda. De igual manera en la evidencia no es claro porqué son 152, ya que están contando la columna con atención 1, que asumo es que tuvieron una atención, deben ajustar el reporte o la tabla resumen para que sea más entendible.
06/10/2023: 
No se generan observaciones respecto al análisis y evidencias reportados para el seguimiento del indicador.
</t>
  </si>
  <si>
    <t xml:space="preserve">En el mes de octubre de 2023, se observa que 146 personas recibieron una sola atención, mientras que 167 personas recibieron más de una atención. Este aumento en la cantidad de personas que recibieron múltiples atenciones se debe principalmente a la atención continuada de casos iniciados en meses anteriores, lo que ha llevado a un aumento en el número de seguimientos.
Por lo tanto, es posible concluir que el 114% de las orientaciones psicosociales realizadas en este mes se llevaron a cabo con personas que necesitaron más de una atención durante ese período. Esto refleja el compromiso de brindar un apoyo continuo y personalizado a aquellas personas que lo requieren.
Es importante destacar que, a partir del mes de noviembre de 2023, se anticipa que los cierres de los procesos de orientación y acompañamiento psicosocial, implementados por las Casas LGBTI y la Unidad Contra la Discriminación, serán más evidentes debido al cierre de la vigencia. 
</t>
  </si>
  <si>
    <t>07/11/2023: 
No se generan observaciones respecto al análisis y evidencias reportados para el seguimiento del indicador.</t>
  </si>
  <si>
    <t>En el mes de noviembre se atendieron 207 personas de los sectores sociales LGBTI, sus familias y redes de apoyo desde el componente de orientación psicosocial, de las cuales solamente 151 recibieron más de una atención, por lo cual es posible concluir que solamente el 73% de las orientaciones psicosociales  se realizaron con personas que recibieron más de una atención durante el mismo mes. Esto se debe principalmente a que en este momento de la vigencia están finalizando la mayoría de procesos de orientación y acompañamiento que se aperturaron en 2023, teniendo en cuenta que cada proceso se debe realizar con mínimo una (1) sesión de seguimiento y máximo seis (6).
Adicional a lo anterior, el protocolo de orientación y acompañamiento psicosocial (PTC-PSS-007) que administra la Subdirección para Asuntos LGBTI establece que: "una vez finalice la vigencia o año de atención, cada profesional psicosocial debe hacer entrega oficial de todas las historias sociales que generó a través de sus procesos de orientación y acompañamiento psicosocial, debidamente diligenciadas, cerradas y relacionadas en el Formato único de Inventario Documental (FUID) de la Casa LGBTI asignada".</t>
  </si>
  <si>
    <t>05/12/2023: 
No se generan observaciones respecto al análisis y evidencias reportados para el seguimiento del indicador.</t>
  </si>
  <si>
    <t>En el transcurso del mes de diciembre, se brindó atención a un total de 318 personas pertenecientes a los sectores sociales LGBTI, así como a sus familias y redes de apoyo. Es importante destacar que, de este grupo, 110 personas recibieron más de una atención a lo largo del mes y 208 recibieron una sola atención. 
La reducción en el número de seguimientos durante el mes de diciembre responde a la aplicación del Protocolo de orientación y acompañamiento psicosocial (PTC-PSS-007) que administra la Subdirección para Asuntos LGBTI  y que establece: "una vez finalice la vigencia o año de atención, cada profesional psicosocial debe hacer entrega oficial de todas las historias sociales que generó a través de sus procesos de orientación y acompañamiento psicosocial, debidamente diligenciadas, cerradas y relacionadas en el Formato único de Inventario Documental (FUID) de la Casa LGBTI asignada". 
Sin embargo, se resalta la diversidad de situaciones y necesidades abordadas, subrayando la importancia de continuar ofreciendo apoyo integral y personalizado a cada una de las personas participantes del servicio social.</t>
  </si>
  <si>
    <t>12/01/2024:
Ajustar redacción señalada en rojo (Creo que es al contrario), realizar análisis anual teniendo en cuenta lo indicado en el comité de gestores.
12/01/2024:
No se generan observaciones respecto al análisis y evidencias reportados para el seguimiento del indicador.</t>
  </si>
  <si>
    <t>Durante la vigencia 2023, el seguimiento a este indicador permitió evidenciar las acciones de gestión que realizan los profesionales en psicología y trabajo social de todas las unidades operativas asociadas al proyecto de inversión 7756 "Compromiso Social por la Diversidad en Bogotá". Lo anterior representó un logro en los procesos de planeación y seguimiento interno, debido a que el conteo de metas del proyecto se mide únicamente a través de personas únicas y esto evita visibilizar la cantidad de atenciones que una misma persona puede recibir en un mismo mes o en el mismo año.
No obstante, también fue posible evidenciar debilidades en el diligenciamiento de la matriz de seguimiento psicosocial (FOR-PSS-424) por parte de alguno/as profesionales en psicología y trabajo social, lo cual dificultó la consolidación de la información para su interpretación, análisis y reporte del seguimiento mensual. Adicional a lo anterior, el comportamiento del indicador fue muy variable debido a que la cantidad de seguimientos que se realizan desde el componente de orientación psicosocial, dependen de la demanda de la población, es decir, según la necesidad de las personas LGBTI, sus familias y redes de apoyo.
En conclusión, después de analizar el comportamiento mensual de este indicador de gestión durante la vigencia 2023, el equipo técnico del proyecto de inversión 7756 "Compromiso Social por la Diversidad en Bogotá" determinó que la acción a seguir en el mes de enero 2024 será gestionar su derogación, teniendo en cuenta que los seguimientos psicosociales realizados desde este componente del servicio "Casas LGBTI", ahora se registrarán directamente en el Sistema de Información Misional de la entidad, como una acción para  fortalecer la calidad del dato en la información y la mejora continua de los procesos internos de la dependencia.</t>
  </si>
  <si>
    <t>PSS-7757-001</t>
  </si>
  <si>
    <t>Circular N° 010 del 31/03/2022</t>
  </si>
  <si>
    <r>
      <t xml:space="preserve">Personas en riesgo de habitar la calle atendidas mediante la </t>
    </r>
    <r>
      <rPr>
        <sz val="9"/>
        <color theme="1"/>
        <rFont val="Arial"/>
        <family val="2"/>
      </rPr>
      <t>estrategia de prevención de la habitabilidad en calle</t>
    </r>
  </si>
  <si>
    <t>Medir el número de personas en riesgo de habitar calle identificadas y atendidas mediante la estrategia de prevención de la habitabilidad en calle, a fin de generar insumos con miras a optimizar la ruta para su abordaje.</t>
  </si>
  <si>
    <t>Identificación del nivel de riesgo de las personas vinculadas en la estrategia de prevención
Gestión de los recursos necesarios para la atención de las personas identificadas.</t>
  </si>
  <si>
    <t>(Número de personas en riesgo de habitar la calle atendidas mediante la estrategia / Número de personas  en riesgo de habitar la calle identificadas para ser atendidas mediante la estrategia) * 100</t>
  </si>
  <si>
    <t xml:space="preserve">
Base de datos de personas en riesgo atendidas  
Base de datos instrumento de tamizaje</t>
  </si>
  <si>
    <t>El valor del numerador corresponde al número de personas en riesgo de habitar la calle atendidas mediante la estrategia de prevención de la habitabilidad en calle. Este valor se encuentra registrado en la base de datos que administra la Subdirección para la Adultez.
El denominador hace referencia al número de personas en riesgo de habitar la calle identificadas para ser atendidas mediante la estrategia de prevención de la habitabilidad en calle. Este valor se encuentra detallado en la base de datos del instrumento de tamizaje.
Nota: el reporte acumulado corresponde al resultado obtenido al final de la vigencia, que reúne los datos recopilados a lo largo de la misma.</t>
  </si>
  <si>
    <t>Reporte de las personas atendidas en el periodo vs las personas identificadas mediante la herramienta de tamizaje.</t>
  </si>
  <si>
    <t xml:space="preserve">Durante el mes de enero se realizaron cualificaciones al equipo de trabajo contratado. Esto sirvió de base para la construcción del plan de acción de la vigencia 2023.
</t>
  </si>
  <si>
    <t>16/03/2023 No se generan observaciones respecto al análisis reportado para el seguimiento del indicador.</t>
  </si>
  <si>
    <t>El equipo de trabajo territorial recopiló los datos pertinentes al corte. Se identificaron en total 12 personas en riesgo de iniciar vida en calle, de las cuales 10 aceptaron la apertura de rutas de atención. Estas personas accedieron a acompañamiento psicosocial y a servicios complementarios para la garantía de derechos y el desarrollo de capacidades, bajo enfoque de género, diferencial y territorial.</t>
  </si>
  <si>
    <t>Para el corte de marzo de 2023 se identificó a 16 ciudadanas y ciudadanos en riesgo de habitar la calle, personas de las cuales 11 (68,75%) aceptaron la activación de rutas de atención, conforme a sus intereses. Esto arroja un avance de 70% en términos de la meta establecida para el indicador.
La atención proporcionada incluyó orientación y referenciación en pro de la garantía de derechos y el desarrollo de capacidades, especialmente en lo relevante a reconocimiento de intereses personales, oportunidades de inclusión socio-ocupacional, atención integral en salud, tratamiento del consumo problemático de sustancias psicoactivas y programas para flujos migratorios mixtos.</t>
  </si>
  <si>
    <t>19/04/2023 Se recomienda no cambiar la formulación en los cuadros de control y seguimiento. No se generan observaciones respecto al análisis reportado para el seguimiento del indicador.</t>
  </si>
  <si>
    <t>Durante el mes de abril, el equipo de trabajo interdisciplinario adelantó labores de abordaje territorial que contribuyeron a la identificación de entornos y situaciones individuales de riesgo para la habitabilidad en calle. A partir de ello se realizaron acciones con enfoque de prevención, que permitieron mitigar factores favorables a la vida en calle y generar oportunidades para la inclusión y el desarrollo de capacidades de las personas en riesgo.
Para el corte de abril se identificó a un total de 32 ciudadanas y ciudadanos en riesgo de habitar la calle, personas de las cuales 20 aceptaron la activación de rutas de atención, conforme a sus intereses. Las personas beneficiadas emprendieron planes de atención en territorio, recibieron acompañamiento en unidades operativas, o fueron objeto de orientación y/o referenciación externa al proyecto 7757, según sus necesidades.</t>
  </si>
  <si>
    <t>10/05/2023 No se generan observaciones respecto al análisis reportado para el seguimiento del indicador.</t>
  </si>
  <si>
    <t>Durante el mes de mayo, los equipos locales realizaron ejercicios de prevención universal, selectiva e indicada, bajo enfoque de género, diferencial y territorial. Esto contribuyó a la mitigación de riesgos y daños y al fortalecimiento de entornos protectores frente al riesgo de habitar la calle.
Entre enero y mayo se identificó a un total de 59 ciudadanas y ciudadanos en situación de riesgo, personas de las cuales 50 se beneficiaron con la apertura de rutas de atención según sus necesidades.</t>
  </si>
  <si>
    <t>13/06/2023  No se generan observaciones respecto al análisis reportado para el seguimiento del indicador.</t>
  </si>
  <si>
    <t>Para el corte de junio de 2023 se identificaron 96 ciudadanas y ciudadanos en riesgo de habitar la calle, personas de las cuales 84 (87,5%) aceptaron la activación de rutas de atención, conforme a sus intereses. 
Lo anterior arroja un avance de 89,3% respecto a la meta establecida para el indicador, logrando así un avance satisfactorio y una mejora respecto al trimestre anterior. Esta gestión se alcanzó mediante el plan de trabajo realizado con el equipo, consistente en  retroalimentación permanente de los factores a tener en cuenta en la estrategia de atención a población en riesgo de habitar la calle, reporte de información relacionada con el proceso, seguimiento a las personas identificadas en situación de riesgo de habitabilidad en calle y mayor incidencia de actividades de prevención selectiva y universal.</t>
  </si>
  <si>
    <t>13/07/2023 Se recomienda complementar el análisis del indicador.
17/07/2023  No se generan observaciones respecto al análisis reportado para el seguimiento del indicador.</t>
  </si>
  <si>
    <t>Para el corte de julio de 2023 se identificaron 119 ciudadanas y ciudadanos en riesgo de habitar la calle, de las cuales 106 aceptaron la activación de rutas de atención, conforme a sus intereses.  En cuanto al mes de julio, se identificaron 23 personas en riesgo de habitar calle, de las cuales se atendieron 21. Durante este periodo se brindó atención a dos personas identificadas en el mes de junio, quienes previamente habían rechazado la oferta de servicios. 
Se realizaron acciones de prevención universal, selectiva e indicada con enfoque de género, diferencial, territorial y de mitigación de riesgos y daños, promoviendo el fortalecimiento de entornos protectores.
Nota aclaratoria: tras una nueva revisión y validación de la información reportada con corte a mayo de 2023, se detectó duplicidad en un registro de atención a un ciudadano; por tanto, se procedió a realizar la corrección y se presentó en el soporte N° 1 del presente seguimiento (Informe mensual de identificación y atención de personas en riesgo de habitar la calle).</t>
  </si>
  <si>
    <t>15/08/2023  No se generan observaciones respecto al análisis reportado para el seguimiento del indicador.</t>
  </si>
  <si>
    <t>Durante el periodo se continuo con la identificación de posibles personas en riesgo, donde los factores de riesgo a nivel individual más recurrentes incluyeron la baja tolerancia a la frustración, la baja autoestima, necesidades básicas insatisfechas y la desintegración de redes familiares.
Adicionalmente, se hizo reconocimiento de entornos de riesgo y de necesidades integrales por parte de la población, para su posterior abordaje donde los factores relacionados con familiares/redes de apoyo y factores eventuales indican la necesidad de continuar el fortalecimiento de redes de apoyo a nivel familiar y comunidad, según corresponda, por lo tanto, se deberán orientar ejercicios de carácter comunitario para el fortalecimiento de redes y entornos protectores</t>
  </si>
  <si>
    <t>12/09/2023  No se generan observaciones respecto al análisis reportado para el seguimiento del indicador.</t>
  </si>
  <si>
    <r>
      <rPr>
        <strike/>
        <sz val="9"/>
        <color rgb="FF000000"/>
        <rFont val="Arial"/>
        <family val="2"/>
      </rPr>
      <t xml:space="preserve">
</t>
    </r>
    <r>
      <rPr>
        <sz val="9"/>
        <color rgb="FF000000"/>
        <rFont val="Arial"/>
        <family val="2"/>
      </rPr>
      <t xml:space="preserve">
Para el corte de septiembre de 2023 se identificaron 197 ciudadanas y ciudadanos en riesgo de habitar la calle de las cuales 182 (92%) aceptaron la activación de rutas de atención, conforme a sus intereses. Lo anterior, arroja un avance de 94% respecto a la meta establecida para el indicador logrando así un avance satisfactorio con relación a la última medición. 
La gestión realizada incluyó retroalimentación permanente de los factores a tener en cuenta en la estrategia de atención a población en riesgo de habitar la calle, reporte de información relacionada con el proceso, seguimiento a las personas identificadas en situación de riesgo de habitabilidad en calle y mayor incidencia de actividades de prevención selectiva y universal. </t>
    </r>
  </si>
  <si>
    <t>09/10/2023  No se generan observaciones respecto al análisis reportado para el seguimiento del indicador.</t>
  </si>
  <si>
    <r>
      <t>Durante el periodo se continuó con la identificación de personas en riesgo de habitar la calle, los factores de riesgo a nivel individual más recurrentes incluyeron la baja tolerancia a la frustración, la baja autoestima, necesidades básicas insatisfechas y la desintegración de redes familiares. Entre los meses de enero y octubre de 2023 se identificaron 229 ciudadanas y ciudadanos en riesgo de habitar la calle, de las cuales 217 aceptaron la activación de rutas de atención, conforme a sus intereses. En cuanto al mes de octubre, durante este periodo se identificaron 32  personas en riesgo de habitar calle, de las cuales</t>
    </r>
    <r>
      <rPr>
        <sz val="9"/>
        <color rgb="FFFF0000"/>
        <rFont val="Arial"/>
        <family val="2"/>
      </rPr>
      <t xml:space="preserve"> </t>
    </r>
    <r>
      <rPr>
        <sz val="9"/>
        <rFont val="Arial"/>
        <family val="2"/>
      </rPr>
      <t xml:space="preserve">35 aceptaron la activación de rutas de atención. La diferencia entre las personas identificadas de las que aceptaron ruta de atención se debe a que se activaron rutas de personas identificadas en periodos anteriores.
La gestión realizada incluyó retroalimentación permanente de los factores a tener en cuenta en la estrategia de atención a población en riesgo de habitar la calle, reporte de información relacionada con el proceso, seguimiento a las personas identificadas en situaciones de riesgo de habitabilidad en calle y mayor incidencia de actividades de prevención selectiva y universal con enfoque de género, diferencial, territorial y de mitigación de riesgos y daños.
</t>
    </r>
  </si>
  <si>
    <t>08/11/2023  No se generan observaciones respecto al análisis reportado para el seguimiento del indicador.</t>
  </si>
  <si>
    <t xml:space="preserve">Para el periodo correspondiente a este reporte, los equipos locales dieron continuidad al ejercicio de prevención universal, selectiva e indicada, bajo enfoque de género, diferencial y territorial.  Entre los meses de enero y noviembre, se identificaron 239 ciudadanas y ciudadanos en riesgo de habitar la calle de las cuales 227 se beneficiaron con la activación de rutas de atención, conforme a sus necesidades. Mas específicamente durante el mes de noviembre de 2023 se realizó la identificación de 23 ciudadanas y ciudadanos en riesgo de habitar calle de los cuales 20 aceptaron activación de rutas de atención integral. 
La intervención adelantada  promovió el reconocimiento y abordaje de ciudadanas y ciudadanos en riesgo de habitar la calle, contribuyendo al disfrute de sus derechos en temas como acceso a oportunidades laborales y atención en salud, y facilitando su participación en espacios para manejo del consumo de sustancias psicoactivas, lo mismo que su acceso a asistencia en casos de flujo migratorio, entre otras cuestiones. A su vez, se realizaron ejercicios pedagógicos de prevención en distintos territorios, los cuales propiciaron el fortalecimiento de redes y entornos protectores frente al riesgo de habitar la calle. </t>
  </si>
  <si>
    <t>05/12/2023  No se generan observaciones respecto al análisis reportado para el seguimiento del indicador.</t>
  </si>
  <si>
    <t xml:space="preserve">Durante el trimestre los equipos locales continuaron ejecutando acciones de prevención universal, selectiva e indicada, empleando enfoques de género, diferencial y territorial es así cómo entre los meses de enero y diciembre se identificaron 280 ciudadanas y ciudadanos en riesgo de habitar la calle de las cuales 261 se beneficiaron con la activación de rutas de atención, atendiendo sus necesidades. Durante el trimestre se identificaron 83 personas de las cuales 79 aceptaron dar apertura a rutas de atención, manteniendo la tendencia con respecto a la ultima medición realizada.  Más específicamente durante el mes de diciembre de 2023 se realizó la identificación de 28 ciudadanas y ciudadanos en riesgo de habitar calle de los cuales 24 aceptaron activación de rutas de atención integral.  
Las acciones adelantadas contribuyeron a la dignificación, reconocimiento y mejora de calidad de vida de los ciudadanos en riesgo de habitar la calle. A través de acceso a oportunidades laborales, atención oportuna en salud y promoción de su participación en espacios para manejo del consumo de sustancias psicoactivas, acceso a asistencia en casos de flujo migratorio, entre otras cuestiones se contribuyó al acceso de sus derechos. Así mismo mediante ejercicios de prevención se promovió el fortalecimiento de redes y entornos protectores frente a los riesgos de habitar la calle. </t>
  </si>
  <si>
    <t>10/01/2024  No se generan observaciones respecto al análisis reportado para el seguimiento del indicador.</t>
  </si>
  <si>
    <t xml:space="preserve">Durante la vigencia se obtuvo un porcentaje de cumplimiento de 95% en la identificación y atención de personas en riesgo de habitar calle. Resulta importante señalar que la aceptación de la atención mediante la estrategia de prevención parte de la autonomía y decisión propia de las ciudadanas y ciudadanos, es así como, durante la vigencia, 19 ciudadanos no aceptaron la apertura de la ruta de atención, lo que corresponde al 7%, no obstante, se logró un nivel de desempeño sobresaliente en el indicador. 
Es importante dar continuidad al proceso de identificación y fortalecimiento de la oferta de servicios de la entidad, a fin de generar procesos de mayor adherencia y aceptación en la apertura de rutas de atención ya que se  pretende la reducción de los riesgos y daños relacionados con el fenómeno.
</t>
  </si>
  <si>
    <t>7757 - Implementación de estrategias y servicios integrales para el abordaje del fenómeno de habitabilidad en calle en Bogotá</t>
  </si>
  <si>
    <t>PSS-7757-002</t>
  </si>
  <si>
    <t xml:space="preserve">Ciudadanas y ciudadanos habitantes de calle atendidos mediante Planes de Atención Individual para el Desarrollo de Capacidades </t>
  </si>
  <si>
    <t>Medir el número de personas habitantes de calle atendidas mediante Planes de Atención Individual para el Desarrollo de Capacidades, a fin de generar insumos con miras a la optimización de la estrategia de abordaje en calle.</t>
  </si>
  <si>
    <t>Identificación de las ciudadanas y ciudadanos habitantes de calle para su atención mediante los planes de atención.</t>
  </si>
  <si>
    <t>(Número de personas atendidas mediante los planes de atención individual para el desarrollo de capacidades / Número de personas identificadas como potenciales para ser atendidas mediante los planes de atención individual para el desarrollo de capacidades) * 100</t>
  </si>
  <si>
    <t>Registro 'Planes de Atención Individual para el Desarrollo de Capacidades' en SIRBE
Base de datos instrumento de identificación para planes de atención individual para el desarrollo de capacidades de la Subdirección para la Adultez</t>
  </si>
  <si>
    <t>Para el cálculo del número de ciudadanas y ciudadanos habitantes de calle atendidos en la Ruta Individual de Derechos (numerador), se deben consultar las personas únicas atendidas teniendo en cuenta el tipo de actuación de estado "1 Atendido día" y "2 Intervención" durante el periodo de interés. La consulta se debe realizar de la siguiente manera: 1. Ingresar a la herramienta SIRBE, pestaña superior "consulta" seleccionar "estado y actuaciones", luego seleccionar "consulta de actuaciones" 2. Definir el proyecto, modalidad Contacto y atención en calle- submodalidad Ruta Individual de derechos-RID, 3. Los campos siguientes de SLIS, CDS, localidad donde vive el beneficiario y filtro por actuaciones se dejan en blanco y solo se diligenciará la fecha inicial y la fecha final. 4. Se seleccionan las variables básicas necesarias, teniendo en cuenta nombre corto CDS para definir localidad y actuación. Sin embargo, para este conteo solo se filtrarán las actuaciones de Acompañamiento al proceso, Compromiso a derechos, Seguimiento a derechos y Atendido día a partir del 4 de noviembre de 2022. 5. Seleccionar Generar y exportar, comparado con el número de ciudadanas y ciudadanos habitantes de calle registrados en la base de datos del instrumento de identificación de la subdirección.
Esta información se divide entre la información suministrada por la Subdirección para la Adultez en la base de datos de identificación de posibles Planes de Atención Individual para el Desarrollo de Capacidades (denominador), la cual se recopila mediante la aplicación del formato Plan de Atención individual (FOR-PSS-128). A través de este instrumento se identifican las y los potenciales participantes en Planes de atención Individual para el Desarrollo de Capacidades (PIDC).
Nota: el reporte acumulado corresponde al resultado obtenido al final de la vigencia, que reúne los datos recopilados a lo largo de la misma.</t>
  </si>
  <si>
    <t>Reporte de las personas atendidas mediante los planes de atención individual para el desarrollo de capacidades vs personas identificadas como potenciales.</t>
  </si>
  <si>
    <t xml:space="preserve">En el mes de enero se realizaron espacios de cualificación con e equipo de trabajo contratado. Ello sirvió como base para la construcción del plan de acción de la vigencia, y a fin de optimizar la atención a la población en el marco de planes individuales para el desarrollo de capacidades.
</t>
  </si>
  <si>
    <t>A la fecha de corte no se hizo apertura de nuevos planes de atención individual para el desarrollo de capacidades, aunque se realizaron acciones en el marco de procesos previamente abiertos, y se identificaron potenciales beneficiarios de nuevos planes. En total se atendieron 10 personas como parte de los planes ya abiertos.</t>
  </si>
  <si>
    <t>Al corte de marzo se identificó a 4 potenciales beneficiarios de planes de atención individual para el desarrollo de capacidades en calle. Sin embargo, estas personas se atendieron en el marco de jornadas móviles de autocuidado y no como parte de planes individuales. Por eso se tuvo 0% de avance en la meta establecida para el indicador.
Cabe resaltar que a la fecha de corte se registraron 10 personas atendidas como parte de planes individuales abiertos previamente a la vigencia 2023. Estas personas no se consideraron en la medición del indicador, ya que el criterio técnico establecido para el efecto obliga a incluir únicamente a personas atendidas en el marco de planes abiertos durante la vigencia.
Adicionalmente, durante el mes de marzo se identificaron personas habitantes de calle interesadas en culminar sus estudios de nivel básico. Partiendo de ello, se brindó acompañamiento a una ciudadana habitante de la localidad de San Cristóbal, que desarrolló eficazmente dos módulos de formación escolar.</t>
  </si>
  <si>
    <t>Entre enero y abril de 2023, se identificó a 5 potenciales beneficiarios de planes de atención individual para el desarrollo de capacidades en calle. A su vez, se registraron 10 personas atendidas como parte de planes de trabajo abiertos antes de la vigencia 2023.</t>
  </si>
  <si>
    <t xml:space="preserve">Los equipos locales realizaron recorridos con miras a la identificación de ciudadanos y ciudadanas habitantes de calle interesados en abrir planes de atención individual para el desarrollo de capacidades. Sin embargo, las dinámicas territoriales dificultaron avanzar en la apertura de nuevos planes de atención.
Al corte de mayo, se continuaron realizando acciones de acompañamiento a proceso, compromiso a derechos y seguimiento a derechos, con base en planes de atención previamente abiertos. En este marco se atendió a un total de 12 personas, bajo perspectiva de dignificación de condiciones de vida y ampliación de capacidades.
</t>
  </si>
  <si>
    <t>Entre los meses de enero y junio se identificaron 17 posibles participantes en planes de atención individual en calle, personas de las cuales 5 (29,4%) aceptaron la oferta de servicios correspondiente. Esto arroja un avance de 42% en términos de la meta establecida para el indicador, que se cifra en 70%.
Los equipos locales realizaron recorridos para la identificación de personas interesadas en iniciar planes de atención individual, dando lugar a acciones de acompañamiento a proceso, compromiso a derechos y seguimiento a derechos. De esta manera se contribuyó a dignificar las condiciones de vida de la población atendida.
Sin embargo, cabe anotar que las dinámicas territoriales han dificultado el ingreso a algunas zonas de la ciudad y la apertura correspondiente de planes de atención.</t>
  </si>
  <si>
    <t>13/07/2023  No se generan observaciones respecto al análisis reportado para el seguimiento del indicador.</t>
  </si>
  <si>
    <t>Mediante la circular 025 del 31 de julio se oficializó la actualización del indicador de gestión en el cual se modificó el cálculo del indicador conforme con la armonización del SIRBE para el periodo 2020-2024. 
Por otro lado, durante el mes de julio se realizó atención, seguimiento y acompañamiento a 11 ciudadanas y ciudadanos habitantes de calle que se encuentran vinculados a planes de atención individual para el desarrollo de capacidades (PAIDC). Estas personas participaron en actividades individuales y grupales diseñadas por los equipos territoriales, que apuntan a la dignificación de la vida en calle.</t>
  </si>
  <si>
    <t>Se llevaron a cabo mesas de trabajo para la implementación de los Planes De Atención Individual para el Desarrollo de Capacidades - PAIDC existentes, en aras de fortalecer los procesos interdisciplinares generando planes continuos y flexibles. A la fecha de corte del informe no se hizo apertura de nuevos planes de atención individual para el desarrollo de capacidades, aunque se realizaron acciones en el marco de procesos previamente abiertos, y se identificaron potenciales beneficiarios de nuevos planes. En total se atendieron 11 personas como parte de los planes ya abiertos1.</t>
  </si>
  <si>
    <t xml:space="preserve">Entre los meses de enero y septiembre se identificaron 23 potenciales personas a ser atendidas mediante planes de atención individual en calle, de las cuales 9 (39,1%) aceptaron la oferta de servicios correspondiente. Esto arroja un avance de 56% en términos de la meta establecida para el indicador que se cifra en 70%, logrando así un avance respecto al trimestre anterior. 
Para el periodo, el equipo de abordaje territorial continuó ejecutando acciones de mejora mediante mesas de trabajo encaminadas a la implementación de los Planes de Atención Individual para el Desarrollo de Capacidades (PAIDC) existentes, en aras de fortalecer los procesos interdisciplinares para la generación de planes continuos y flexibles. </t>
  </si>
  <si>
    <t>09/10/2023  Revisar el avance cuantitativo reportado ya que se esta reportando acumulado y en la descripción del método de calculo se indica lo contrario.
12/10/2023  No se generan observaciones respecto al análisis reportado para el seguimiento del indicador.</t>
  </si>
  <si>
    <t xml:space="preserve">Los equipos locales realizaron recorridos con miras a la identificación de ciudadanos y ciudadanas habitantes de calle interesados en abrir planes de atención individual para el desarrollo de capacidades. Adicionalmente, se llevaron a cabo mesas de trabajo para la implementación de los planes individuales para el desarrollo de capacidades (PAIDC) en aras de fortalecer los procesos interdisciplinares generando planes continuos y flexibles.
</t>
  </si>
  <si>
    <t>Durante el periodo se  realizó seguimiento a los procesos establecidos con ciudadanas y ciudadanos habitantes de calle vinculados al Planes de atención Individual para el Desarrollo de Capacidades (PAIDC). Para ello, se realizó articulación con el eje de ampliación de capacidades y generación de oportunidades, en dos áreas fundamentales: el desarrollo de estudios de básica primaria y bachillerato, y la formación a nivel laboral. 
Por otra parte, el equipo interdisciplinario brindó acompañamiento y orientación a nivel individual y grupal para el manejo de emociones, el fortalecimiento de redes familiares y sociales, así como a la mitigación de daños asociados a la vida en calle. Es importante resaltar que se ha logrado que, desde calle los ciudadanos y las ciudadanas habitantes de calle tomen la decisión de iniciar procesos de deshabituación de la vida en calle y el fortalecimiento de un nuevo proyecto de vida.</t>
  </si>
  <si>
    <t xml:space="preserve">Entre los meses de enero y diciembre se identificaron 23 potenciales personas a ser atendidas mediante planes de atención individual en calle, de las cuales 9 aceptaron la oferta de servicios correspondiente. Esto arroja un avance de 39% en términos de la meta establecida para el indicador que se cifra en 70%, logrando así un comportamiento igual que en la ultima medición. 
Durante el periodo correspondiente a la medición se realizó seguimiento a los procesos establecidos con ciudadanas y ciudadanos habitantes de calle vinculados al Planes de atención individual para el desarrollo de capacidades (PAIDC), así mismo se continuó fortaleciendo los resultados en dos áreas fundamentales, el desarrollo de estudios de básica primaria y bachillerato, y la formación a nivel laboral. acciones adelantadas en articulación con el eje de ampliación de capacidades y generación de oportunidades. Como parte de la intervención el equipo interdisciplinario brindó acompañamiento y orientación a nivel individual y grupal para el manejo de emociones, el fortalecimiento de redes familiares y sociales, así como a la mitigación de daños asociados a la vida en calle. </t>
  </si>
  <si>
    <t xml:space="preserve">Respecto a los resultados obtenidos para el presente indicador, se precisa que su cumplimiento fue de 56%, se identificaron 23 potenciales personas a ser atendidas mediante planes de atención individual en calle, de las cuales 9 aceptaron la oferta de servicios correspondiente. A lo largo del año se obtuvo un comportamiento deficiente, respecto a la meta propuesta para la vigencia. Se observó la apertura, reformulación y cierre de planes de atención individual para el desarrollo de capacidades en territorio, así como, generación diferentes alternativas encaminadas a deshabituar la vida en calle y fortalecer los proyectos de vida de los ciudadanos y ciudadanos atendidos mediante planes de atención individual.
Se considera que el impacto generado al ampliar la base de potenciales participantes en planes de atención individual seria mayor, y generaría mayor alcance al indicador, no obstante, las limitaciones generadas alrededor de las necesidades del talento humano del proyecto lo dificultan.
</t>
  </si>
  <si>
    <t>PSS-7757-003</t>
  </si>
  <si>
    <t>Circular Nº 025 del 31/07/2023</t>
  </si>
  <si>
    <t xml:space="preserve">
Personas que participan en las acciones propuestas por la estrategia de abordaje comunitario</t>
  </si>
  <si>
    <t xml:space="preserve">
Medir el número de personas que participan en las acciones propuestas por la estrategia de abordaje comunitario, a fin de generar insumos para optimizar la intervención de conflictos en torno al fenómeno de habitabilidad en calle.</t>
  </si>
  <si>
    <t>Identificación de actores sociales para la vinculación del desarrollo de capacidades colectivas para la transformación de imaginarios.</t>
  </si>
  <si>
    <t>(Número de personas que participan en educación en calle como parte de la estrategia de abordaje comunitario / Número de personas identificadas en los territorios mediante el mapeo de actores sociales) * 100</t>
  </si>
  <si>
    <t>Registro 'Abordaje comunitario' en SIRBE
Base de datos instrumento de mapa de actores sociales de la Subdirección para la Adultez</t>
  </si>
  <si>
    <t>El valor del numerador corresponde con el número de personas que participan en educación en calle como parte de la estrategia de abordaje comunitario. El procedimiento de consulta en SIRBE comprende: 1. Ubicar y seleccionar en la parte superior de la pantalla la opción "Consultas". 2. Seleccionar la opción "Consulta información cursos" y luego "Cursos registrados". 3. Seleccionar el proyecto. 4. Seleccionar la modalidad "Abordaje comunitario". 5. En la pestaña de "Información de cursos" se debe de diligenciar, en los espacios de filtro de fechas, la opción "Cuya fecha de inicio esté entre", incorporando la fecha inicial de consulta. Y en el filtro "Cuya fecha de fin esté entre", se debe diligenciar la fecha final de la consulta (los demás espacios de fecha no se deben seleccionar). Las variables de consulta para esta pestaña son: actuación, actividad, código del curso, fecha fin, fecha inicio, nombre corto del CDS, nombre del curso, asistentes asignados e instructor. 6. Para conocer los asistentes a los cursos se debe ubicar la pestaña "Información de beneficiarios inscritos en curso" y seleccionar las variables básicas de consulta, como nombre, apellidos, etc. Las actividades para el filtro son "Diálogos comunitarios sobre el fenómeno" y "Diálogos comunitarios".
Por su parte, el denominador del indicador hace referencia al número total de personas registradas en la base de datos de mapeo de actores sociales de la Subdirección para la Adultez.
Nota: el reporte acumulado corresponde al resultado obtenido al final de la vigencia, que reúne los datos recopilados a lo largo de la misma.</t>
  </si>
  <si>
    <t>Reporte de las personas que participan en las acciones de la estrategia de abordaje comunitario vs personas identificadas en el territorio mediante el mapa de actores sociales.</t>
  </si>
  <si>
    <t>A lo largo del mes se realizaron ejercicios de lectura territorial, que permitieron identificar a actores sociales clave para efectos de la intervención de conflictos en torno al fenómeno de habitabilidad en calle.</t>
  </si>
  <si>
    <t>Al corte de febrero se realizaron 7 ejercicios de diálogo comunitario alrededor del fenómeno de habitabilidad en calle. En este contexto se facilitó el establecimiento de acuerdos para la mitigación de situaciones problemáticas generadas alrededor del fenómeno, como base del mejoramiento de la convivencia y la superación de imaginarios excluyentes sobre las personas en situación de calle.</t>
  </si>
  <si>
    <t>Al cierre de marzo de 2023, los equipos territoriales continuaron avanzando en el reconocimiento de actores sociales estratégicos y en el desarrollo de diálogos comunitarios para el abordaje de conflictos en torno al fenómeno de habitabilidad en calle. Se llevaron a cabo en total 21 espacios de diálogo.
Los ejercicios realizados se encaminaron al intercambio de percepciones y a la reflexión sobre situaciones problemáticas en torno al fenómeno social. Esto permitió establecer acuerdos y compromisos para el mejoramiento de la convivencia, desde una perspectiva de corresponsabilidad entre los diferentes actores de los territorios.</t>
  </si>
  <si>
    <t>Entre los meses de enero y abril de 2023, los equipos de trabajo avanzaron en el acercamiento con actores estratégicos de distintos territorios, incluyendo a ciudadanos habitantes de calle y habitantes de calle, miembros y líderes de la comunidad, integrantes de juntas de acción comunal, funcionarios públicos y representantes de organizaciones no gubernamentales. Partiendo de estos acercamientos, se dio lugar a la ejecución de 39 espacios de diálogo comunitario para el abordaje de conflictos existentes en torno al fenómeno de habitabilidad en calle. Ello permitió el intercambio de percepciones, emociones, inconformidades y necesidades respecto al uso del territorio, así como la definición de acuerdos y compromisos con miras a la resolución de situaciones problemáticas, bajo un marco de corresponsabilidad entre los diferentes actores.</t>
  </si>
  <si>
    <t>Entre enero y mayo de 2023, los equipos de trabajo avanzaron en el acercamiento con actores estratégicos de distintos territorios, entre los que se cuentan ciudadanos habitantes de calle y habitantes de calle, miembros y líderes de la comunidad, integrantes de juntas de acción comunal, funcionarios públicos y representantes de organizaciones no gubernamentales. Partiendo de estos acercamientos, se dio lugar al desarrollo de 64 espacios de diálogo comunitario para el abordaje de conflictos existentes alrededor del fenómeno de habitabilidad en calle. Ello permitió el intercambio de percepciones, inconformidades y necesidades respecto al uso del territorio, así como la definición de compromisos con miras a la resolución de situaciones problemáticas, bajo un marco de corresponsabilidad entre los diferentes actores.</t>
  </si>
  <si>
    <t>Entre enero y junio de 2023, se identificaron 333 actores estratégicos para el abordaje del fenómeno de habitabilidad de calle en la ciudad, de estas personas 128 (38,4%) tomaron parte en ejercicios de diálogo comunitario sobre el fenómeno. 
Lo anterior arroja un avance del 64% respecto a la meta establecida para el indicador, alcanzando un resultado deficiente, esto se debió a que el desarrollo de las acciones de diálogo comunitario dependen del interés de los actores estratégicos del territorio, por lo cual los actores identificados en varias ocasiones no son los mismos que participan de los ejercicios. Frente a ello, se estableció que las convocatorias para realizar los procesos de mediación de los conflictos asociados al fenómeno, sean más cercanas a las fechas de los diálogos. De igual manera, se establecieron mecanismos de seguimiento permanente al ejercicio de sistematización, con el fin de evidenciar cualquier tipo de dificultad en el cargue de la información, ya sea por errores humanos o de los sistemas utilizados.</t>
  </si>
  <si>
    <t>Mediante la circular 025 del 31 de julio se oficializó la actualización del indicador de gestión en el cual se modificó el cálculo del indicador conforme con la armonización del SIRBE para el periodo 2020-2024. 
Por otro lado, en el mes de julio se llevaron a cabo 26 diálogos comunitarios en las localidades urbanas del distrito capital. Sin embargo, en las localidades de Tunjuelito y Antonio Nariño no fue posible realizar acciones para la medición de los conflictos asociados al fenómeno debido a dinámicas territoriales que han dificultado el ingreso a algunas zonas de la ciudad.</t>
  </si>
  <si>
    <t>En el mes de agosto se llevaron a cabo 19 diálogos comunitarios en 14 de las 19 localidades urbanas del distrito capital con una asistencia 104 participantes1. Así mismo, se realizaron ejercicios de lectura de territorios en relación a escenarios y conflictos asociados al fenómeno de habitabilidad en calle. 
De otra parte, se realizaron en las 19 localidades urbanas del distrito capital las sesiones de los comités operativos locales del fenómeno de habitabilidad en calle, generando escenarios de participación, análisis y discusión para la implementación, seguimiento y evaluación de la Política Pública Distrital para el Fenómeno de Habitabilidad en calle, lo cual además permitió el posicionamiento en las agendas locales  no solo la atención de la población habitante de calle y la transformación de imaginarios, sino que además del tema de la  población de riesgo y las acciones de prevención.
Nota: para el instrumento, Matriz de identificación y caracterización del mapeo de actores Matriz de Mapeo de Actores – Prevención, se reporta un daño en el ODK, herramienta empleada para la información, finalizando el mes de julio, por ende, en este instrumento se encuentra como novedad de que no hay registros cargados en el formulario para el mes de agosto, por el motivo que anteriormente se nombra.</t>
  </si>
  <si>
    <t xml:space="preserve">Durante el mes de septiembre se llevaron a cabo 6 diálogos comunitarios en los cuales se contó con la asistencia de 39 participantes; de igual forma, se realizaron ejercicios para la lectura de territorios en relación a escenarios y conflictos asociados al fenómeno de habitabilidad en calle. Como resultado de la anterior medición se continúa procurando que la programación de las convocatorias a los procesos de mediación de los conflictos asociados al fenómeno sea más cercana a las fechas de los diálogos para así brindar soluciones oportunas a las propuestas planteadas por los actores.   
Para finalizar, durante el mes de septiembre se realizaron en las 19 localidades urbanas del distrito  las sesiones de los comités operativos locales del fenómeno de habitabilidad en calle, generando escenarios de participación, análisis y discusión para la implementación, seguimiento y evaluación de la Política Pública Distrital para el Fenómeno de Habitabilidad en calle, lo cual además permitió el posicionamiento en las agendas locales no solo la atención de la población habitante de calle y la transformación de imaginarios, sino que además del tema de la  población en riesgo y las acciones de prevención. </t>
  </si>
  <si>
    <t xml:space="preserve">Entre enero y octubre, los equipos de trabajo avanzaron en el acercamiento con actores estratégicos de distintos territorios, entre los que se cuentan ciudadanos habitantes de calle y habitantes de calle, miembros y líderes de la comunidad, integrantes de juntas de acción comunal y representantes de organizaciones no gubernamentales. Partiendo de estos acercamientos, se dio lugar al desarrollo de espacios de diálogo comunitario para el abordaje de conflictos existentes alrededor del fenómeno de habitabilidad en calle. Ello permitió el intercambio de percepciones, inconformidades y necesidades respecto al uso del territorio, así como la definición de compromisos con miras a la resolución de situaciones problemáticas, bajo un marco de corresponsabilidad entre los diferentes actores. Como resultado de la última medición, se continúa procurando que la programación de las convocatorias a los procesos de mediación de los conflictos asociados al fenómeno sea más cercana a las fechas de los diálogos para así brindar soluciones oportunas a las propuestas planteadas por los actores. Para finalizar, en el mes de octubre se realizaron en las 19 localidades urbanas del distrito las sesiones de los comités operativos locales del fenómeno de habitabilidad en calle, generando espacios de participación, análisis y discusión para la implementación, seguimiento y evaluación  de la Política Pública Distrital para el Fenómeno de Habitabilidad en Calle, lo cual además permitió el posicionamiento en las agendas locales no solo la atención de la población habitante de calle y la transformación de imaginarios, sino también los temas relacionados con la población en riesgo y las acciones de prevención. 
</t>
  </si>
  <si>
    <t>Durante el periodo del reporte se dio continuidad al desarrollo de los diálogos comunitarios sobre el fenómeno social de habitabilidad en calle, permitiendo el intercambio de percepciones, emociones, inconformidades y necesidades, que conllevaron a la definición de acuerdos y compromisos para la transformación de los imaginarios y conflictos asociados al fenómeno de habitabilidad en calle, desde un marco de corresponsabilidad entre los diferentes actores que confluyen en los territorios. Se continúa procurando que la programación de las convocatorias a los procesos de mediación de los conflictos asociados al fenómeno sea más cercana a las fechas de los diálogos para así brindar soluciones oportunas a las propuestas planteadas por los actores.
Como resultado de estos diálogos se logró identificar que, en las dinámicas de la ciudad, los mayores conflictos asociados al fenómeno de habitabilidad en calle hacen referencia a la relación con percepción de inseguridad, el uso del espacio público y la presencia de factores relacionados con la comercialización y consumo de sustancias psicoactivas legales o no.</t>
  </si>
  <si>
    <t xml:space="preserve">
Entre enero y diciembre de 2023, se identificaron 817  actores estratégicos para el abordaje del fenómeno de habitabilidad de calle en la ciudad, de los cuales 356 (44%)  personas tomaron parte en ejercicios de diálogo comunitario sobre el fenómeno de habitabilidad en calle. 
Es importante mencionar como logro el fortalecimiento de redes de actores sociales en los territorios que se vinculan a las actividades y procesos liderados por el equipo territorial, en especial como actores incidentes en los espacios de participación local formales y comunitarios, que en el transcurso del 2023 se logró consolidar con la expedición de las resoluciones locales que les otorgan un carácter formal y vinculante.
</t>
  </si>
  <si>
    <t>Como análisis anual del presente indicador se obtiene un porcentaje de cumplimiento de 73%,  respecto del número de personas que participan en las acciones propuestas por la estrategia de abordaje comunitario (356 de 817). Por lo tanto, se evidencia un rezago de 27% frente a la meta fijada para la vigencia. 
Pese al avance significativo con relación a la consolidación de la estrategia en lo local, en el año 2023, en especial en el segundo semestre, se presentó como dificultad, el desarrollo de la jornada electoral local, ya que dificultó la programación de reuniones o acciones de grupo, algunos de los actores con los cuales se trabajó, se vincularon al ejercicio electoral, se cancelaron algunos diálogos programados debido a la posibilidad de que ellos hicieran presencia personas que aspiraban a cargos de elección popular lo que generaría riesgos de desvirtuar el ejercicio o generar tensiones con las comunidades. Adicionalmente, el cierre de administración genero apatía en algunos actores que manifestaban, esperarían la administración entrante para posicionar sus propuestas ante la atención del fenómeno social de habitabilidad en calle.
En consecuencia, se debe mantener este indicador durante el año 2024 y realizar acciones de cualificación a los equipos en territorio encaminados a fortalecer procesos de sistematización de información. Así mismo se requiere definir estrategias que permita mayor interés y adhesión de los diferentes actores a los espacios de dialogo y espacios de participación e incidencia ciudadana como lo son los comités operativos locales de habitabilidad en calle y las mesas de habitabilidad en calle.</t>
  </si>
  <si>
    <t>PSS-7757-004</t>
  </si>
  <si>
    <t>Circular Ni 025 del 31/07/2023</t>
  </si>
  <si>
    <t>Servicios adaptados desde los enfoques diferencial, de género y territorial para la atención de ciudadanas y ciudadanos habitantes de calle o en riesgo de estarlo</t>
  </si>
  <si>
    <t>Medir el número de servicios adaptados bajo enfoque diferencial, de género y territorial para la atención de personas habitantes de calle o en riesgo de estarlo, a fin de generar insumos con miras a optimizar la oferta del proyecto 7757.</t>
  </si>
  <si>
    <t>Adaptar la prestación de los servicios, brindando una atención diferencial con enfoque de género y territorial.</t>
  </si>
  <si>
    <t>(Número de servicios adaptados desde los enfoques diferencial, de género y territorial / Número de servicios en funcionamiento) * 100</t>
  </si>
  <si>
    <t>Herramienta de valoración y seguimiento de la implementación de los enfoques diferencial, de género y territorial de la Subdirección para la Adultez</t>
  </si>
  <si>
    <t>El valor del numerador corresponde al número de servicios adaptados con enfoque diferencial, de género y territorial verificados a partir de la implementación de la herramienta de valoración y seguimiento.
El denominador hace referencia al número de servicios implementados por la entidad en el marco del proyecto 7757, que se encuentran en funcionamiento para la vigencia.</t>
  </si>
  <si>
    <t>Reporte del avance en la adaptación de los enfoques en los servicios en funcionamiento.</t>
  </si>
  <si>
    <t>En el mes de enero se socializaron los resultados de la medición del indicador para la vigencia 2022, con miras al fortalecimiento de la calidad de los servicios ofrecidos por el proyecto.</t>
  </si>
  <si>
    <t>El equipo de trabajo avanzó en la planeación pertinente a la medición del indicador de servicios sociales adaptados, teniendo en cuenta las lecciones aprendidas para su optimización en la vigencia 2022.</t>
  </si>
  <si>
    <t>Para el corte de marzo, el eje de ampliación de capacidades del proyecto acompañó a los equipos de los distintos servicios en la implementación de acciones con enfoque diferencial, de género y territorial, particularmente en lo referente a la inclusión ocupacional de mujeres y personas con movilidad reducida. A su vez, se efectuó un ejercicio de análisis para el ajuste de la programación del indicador, teniendo en cuenta los resultados obtenidos en su medición durante las vigencias anteriores.</t>
  </si>
  <si>
    <t>Al corte del mes de abril, se avanzó en la implementación de acciones bajo enfoque diferencial, de género y territorial por parte de los distintos servicios, con acompañamiento del eje de ampliación de capacidades y generación de oportunidades del proyecto 7757. Esto se refleja, entre otras cuestiones, en el desarrollo de la estrategia del botón de inclusión, que mediante la alianza con empresas y alcaldías locales, ha permitido el acceso de personas con experiencias en calle a oportunidades de empleo (incluyendo a mujeres y a personas con condiciones de movilidad reducida). También se refleja en el desarrollo de la escuela de liderazgo y participación para ciudadanas y ciudadanos habitantes de calle, que cuenta con el apoyo de la Casa Pastoral del Distrito Lasallista de Bogotá.</t>
  </si>
  <si>
    <t>Los equipos de trabajo, con acompañamiento del eje de ampliación de capacidades del proyecto, implementaron acciones bajo enfoque diferencial, de género y territorial en los distintos servicios sociales. Esto propició, entre otras cuestiones, la inclusión ocupacional de mujeres y de personas con movilidad reducida participantes en los servicios.</t>
  </si>
  <si>
    <t>En el mes de junio, por medio de los equipos del proyecto, se propició un espacio de análisis en relación con el indicador. Éste dio lugar a que desde la Subdirección se tomara la decisión de elevar la meta correspondiente de acuerdo con los resultados previamente obtenidos, así como a acuerdos operativos con miras al levantamiento de la información requerida.
El ajuste del indicador se justifica debido a que mostró tendencia a la sobre ejecución en las mediciones realizadas durante 2021 y 2022: para 2021 tuvo como resultado 57,1%, sobre una meta de 50% (avance de 114,2%); y para 2022, un resultado de 83,3%, sobre una meta de 55% (avance de 151,5%). Además, el ajuste se hizo necesario también conforme a los avances cualitativos reportados por los equipos de los servicios en el desarrollo de sus actividades.</t>
  </si>
  <si>
    <t>Mediante la circular 025 del 31 de julio se oficializó la actualización del indicador de gestión en cuyo contenido se ajustó la meta del mismo incrementándola de 55% a 90% para la vigencia 2023; adicionalmente, se ajustó la precisión relacionada con los servicios que cubre el indicador relacionando solo aquellos que están vinculados al proyecto 7757. 
Durante el mes de julio se ha avanzado en la organización y planeación del proceso de medición, estableciendo cronogramas y herramientas de mejora para la adaptación de los servicios desde los enfoques diferencial, de género y territorial para la atención de ciudadanas y ciudadanos habitantes de calle o en riesgo de estarlo.</t>
  </si>
  <si>
    <t>Durante el mes de agosto se avanza en la estructuración de los parámetros de recolección de información. Asimismo, se realiza revisión de la herramienta de recolección de información, se establece la adaptación para la medición, la cual se basará en un formato realizado por la DADE, lo que permitirá recolectar la información de mejor manera. Del mismo modo, se avanza en la socialización de resultados obtenidos durante el año 2022 y se establecen las fechas para el pilotaje propuesto</t>
  </si>
  <si>
    <t>Para el mes de septiembre se continúa con el proceso de estructuración de los parámetros de recolección de información. Así mismo, se realizó revisión y pruebas en la herramienta de recolección de información, estableciéndose las adaptaciones requeridas para medición, para ello desde la DADE se encuentran parametrizadas las variables requeridas de conformidad al indicador. Lo anterior, permitirá recolectar la información de mejor manera. Del mismo modo, se continuó con la socialización de resultados obtenidos durante el año 2022 y se establecen las fechas para el pilotaje propuesto.</t>
  </si>
  <si>
    <t>En el mes de octubre se analizaron los resultados del pilotaje de recolección de información recientemente realizado. De acuerdo con lo anterior, teniendo presente los resultados obtenidos, se establecieron recomendaciones que el equipo recolector está teniendo en cuenta para el instrumento recolección de información definitivo.</t>
  </si>
  <si>
    <t xml:space="preserve">Durante el mes de noviembre finalizó la estructuración de los parámetros de recolección de información a recoger en la medición; asimismo, se revisó la herramienta de recolección de información y se adaptó para la medición programada. Adicionalmente, se socializó el cronograma de la recolección de información, realizando algunos ajustes en la programación. En el marco de este ejercicio, también se contó con un proceso de cualificación al equipo recolector, así como visitas a los diferentes servicios del proyecto y el registro de la información presentada en relación a este proceso. 
</t>
  </si>
  <si>
    <t>Para medir este indicador se realizó la revisión de 14 servicios entre las diferentes modalidades y estrategias, los resultados indican que, 9 de ellos se encuentran adaptados a los diferentes enfoques, lo que señala un porcentaje acumulado de avance en la adaptación de los servicios a los enfoques diferenciales, territoriales y de género del 64%. No obstante, no se logra alcanzar la meta establecida para el año 2023. La ponderación da cuenta de un cumplimiento del 71% de la meta esperada para la vigencia. Por tanto, el desempeño del indicador no superó las expectativas programadas para el año. 
El seguimiento permitió evidenciar que los servicios a pesar de estar implementando acciones centradas en su adaptación a los enfoques diferencial, de género y territorial, no contribuyen al cumplimiento del indicador o las evidencias empleadas no dan cuenta de las acciones que se llevan a cabo. Resulta crucial fortalecer el desarrollo de las acciones a nivel pedagógico para que la totalidad de los servicios se adapten a los enfoques evaluados, cualificar al talento humano en el desarrollo de las acciones y su documentación, así como estandarizar las evidencias que dan cuenta de los avances y logros obtenidos en la materia.</t>
  </si>
  <si>
    <t>La medición de este indicador englobó 2 estrategias territoriales, 13 unidades operativas, se realizó la revisión de 14 servicios entre las diferentes modalidades y estrategias. La ponderación arrojó que 9 servicios (64%) se encuentran adaptados por enfoques de trabajo. Al realizar la medición de la meta esperada con el periodo se encuentra un 71% de cumplimiento de la meta establecida para la vigencia, representando un desempeño del indicador por debajo de las expectativas correspondientes a su programación anual.
Se observó que, las acciones orientadas a la adaptación de servicios con enfoque diferencial, de género y territorial, aunque son importantes y muestran avances significativos para la atención de la población, aun no permiten cumplir a satisfacción el indicador. Por tanto, se hace necesario fortalecer a nivel pedagógico el desarrollo de las acciones, pues algunas de éstas se ajustan a los enfoques evaluados, mas no están construidas a partir de ellos y es necesario cualificar al talento humano tanto en el desarrollo de las acciones a adelantar cono en la forma de documentar las acciones que se realizan.</t>
  </si>
  <si>
    <t>Prestación de servicios sociales para la inclusión social</t>
  </si>
  <si>
    <t>PSS-7757-005</t>
  </si>
  <si>
    <t>Ciudadanos y ciudadanas habitantes de calle y en riesgo de estarlo con avances en procesos de inclusión social</t>
  </si>
  <si>
    <t>Medir el número de ciudadanas y ciudadanos habitantes de calle y en riesgo de estarlo con avances en procesos de inclusión social, a fin de generar insumos para optimizar su abordaje integralmente.</t>
  </si>
  <si>
    <t>Acciones promovidas desde los servicios frente a los procesos de inclusión social de los participantes.</t>
  </si>
  <si>
    <t>(Número de personas habitantes de calle y en riesgo de estarlo que participan en los servicios sociales y logran avances en sus planes de atención individual / Número de personas habitantes de calle y en riesgo de estarlo que participan en los servicios sociales y cuentan con planes de atención individual activos) * 100</t>
  </si>
  <si>
    <t>Base de datos de personas registradas a partir de la herramienta de monitoreo y seguimiento a los procesos de inclusión social de la Subdirección para la Adultez</t>
  </si>
  <si>
    <t>El valor del numerador corresponde al número de personas con avances en sus planes de atención individual, según la herramienta de monitoreo y seguimiento de la Subdirección para Adultez.
El denominador se refiere al número de personas vinculadas a los servicios sociales que cuentan con planes de atención individual activos.</t>
  </si>
  <si>
    <t>Informe de seguimiento a los procesos de inclusión social de las personas atendidas en los servicios del proyecto.</t>
  </si>
  <si>
    <t>Se socializaron los resultados de la medición del indicador para el año 2022, en aras del fortalecimiento de las estrategias de atención desarrolladas por los servicios vinculados al proyecto.</t>
  </si>
  <si>
    <t>El equipo dio inicio a la planeación de actividades del indicador sobre avances individuales en procesos de inclusión social, considerando las necesidades identificadas durante el ejercicio en 2022.</t>
  </si>
  <si>
    <t>Al corte del mes de marzo, se adelantó un ejercicio de análisis para el ajuste de la programación del indicador. Este ejercicio tomó en consideración los resultados de las mediciones del indicador correspondientes a vigencias anteriores.</t>
  </si>
  <si>
    <t>En el mes de abril, el equipo de trabajo adelantó discusiones sobre las condiciones operativas para la medición del indicador, incluyendo las relevantes a los tiempos y el talento humano requeridos. Se procurará un espacio con la Subdirección de Diseño, Evaluación y Sistematización, a fin de definir las mejores condiciones para el cumplimiento de la tarea.</t>
  </si>
  <si>
    <t>En el mes de mayo, el equipo transversal de la Subdirección para la Adultez tuvo un espacio de análisis con la Subdirección de Diseño, Evaluación y Sistematización, en aras de definir las condiciones operativas más adecuadas para la medición del indicador. Las observaciones realizadas sobre las condiciones del ejercicio, y en particular sobre sus tiempos, se discutirán con el eje de ampliación de capacidades y con el equipo técnico del proyecto, a fin de tomar las decisiones pertinentes.</t>
  </si>
  <si>
    <t>En el mes de junio, por medio de los equipos del proyecto, se propició un espacio de análisis en relación con el indicador, el cual dio lugar a que desde la subdirección se tomara la decisión de elevar la meta correspondiente de acuerdo con los resultados previamente obtenidos, así como a acuerdos operativos con miras al levantamiento de la información requerida.
El ajuste del indicador se justifica debido a que para 2021 se tuvo un resultado de 65,3%, sobre una meta de 50% (avance de 130,7%); y para 2022, un resultado de 66,4%, sobre una meta de 55% (avance de 120,8%). Además, el ajuste se hizo necesario también contemplando los avances cualitativos reportados por los equipos de los servicios en el desarrollo de sus actividades. De otro lado, se identificó la necesidad de actualizar parte de la terminología empleada para el indicador conforme a la resolución Ni 218 de 2023. De acuerdo con ésta, las labores de la entidad se estructuran en ‘servicios’ y no en ‘estrategias’ ni en ‘modalidades’, como se indicaba anteriormente.</t>
  </si>
  <si>
    <t>Mediante la circular 025 del 31 de julio se oficializó la actualización del indicador de gestión en cuyo contenido se ajustó la meta del mismo incrementándola de 55% a 67 para la vigencia 2023%; adicionalmente, se ajustó la terminología usada sustituyendo las referencias a “estrategias” y “modalidades” por “servicios sociales”, lo anterior de acuerdo con la resolución 218 de 2023 de la entidad.
Durante el mes de julio se ha avanzado en la organización y planeación del proceso de medición, estableciendo cronogramas y herramientas de mejora para dicho ejercicio.</t>
  </si>
  <si>
    <t>Para el mes de agosto se avanza en la estructuración de los parámetros de recolección de información, y se realiza revisión de la herramienta a emplear para la recolección de información. Se establece la adaptación para la medición, la cual se basará en un formato elaborado por la DADE, lo que permitirá recolectar la información de mejor manera. Del mismo modo, se avanza en la socialización de resultados obtenidos en el año 2022 y se generan las fechas para el pilotaje propuesto. Se establece la revisión de este indicador en el servicio hogar de paso y se realiza la respectiva socialización con los coordinadores de dichos servicios.</t>
  </si>
  <si>
    <t>Para el mes de septiembre se continuó con la definición y estructuración de los parámetros para la recolección de información, y se realiza revisión de la herramienta a emplear para la recolección de información. Por lo anterior, se definió adaptar la medición, la cual, desde la DADE se encuentra desarrollando una herramienta encaminada a mejorar la forma en la que se recolecta la información. Del mismo modo, se avanza en la socialización de resultados obtenidos en el año 2022 y se generan las fechas para el pilotaje propuesto. Se establece la revisión de este indicador en el servicio hogar de paso y se realiza la respectiva socialización con los coordinadores de dichos servicios.</t>
  </si>
  <si>
    <t xml:space="preserve">En el mes de octubre se analizaron los resultados del pilotaje de recolección de información recientemente realizado. De acuerdo con lo anterior, teniendo presente los resultados obtenidos, se establecieron recomendaciones que el equipo recolector está teniendo en cuenta para el instrumento recolección de información definitivo. </t>
  </si>
  <si>
    <t xml:space="preserve">Durante el mes de noviembre finalizó la estructuración de los parámetros de recolección de información a recoger en la medición; asimismo, se revisó la herramienta de recolección de información y se adaptó para la medición programada. Adicionalmente, se socializó el cronograma de la recolección de información, realizando algunos ajustes en la programación. En el marco de este ejercicio, también se contó con un proceso de cualificación al equipo recolector, así como visitas a los diferentes servicios del proyecto y el registro de la información presentada en relación a este proceso. </t>
  </si>
  <si>
    <r>
      <rPr>
        <sz val="9"/>
        <color theme="1"/>
        <rFont val="Arial"/>
        <family val="2"/>
      </rPr>
      <t>Para evaluación de este indicador, se identificó a 421 personas habitantes de calle y en riesgo de estarlo que participan en los servicios y cuentan con planes de atención individual activos. De este grupo, 222 personas (que representan el 53%), reportaron haber logrado avances significativos en la realización de sus compromisos u objetivos laborales. Al comparar esta cifra con la meta de cumplimiento del 67% establecida para este período, se registró un progreso total del 79%. Por lo tanto, el rendimiento del indicador fue considerado insatisfactorio según la planificación inicial.
Este ejercicio permitió identificar a ciudadanos y ciudadanas con diversos niveles de avance en sus procesos de inclusión. No obstante, en algunos casos se observó falta de conocimiento sobre los objetivos o compromisos planteados para este propósito. En varias instancias, los seguimientos realizados por los equipos psicosociales no se llevaron a cabo de manera alineada con compromisos claros, no reflejaron los objetivos establecidos o no se llevaron a cabo con la frecuencia adecuada.</t>
    </r>
    <r>
      <rPr>
        <sz val="9"/>
        <color rgb="FFFF0000"/>
        <rFont val="Arial"/>
        <family val="2"/>
      </rPr>
      <t xml:space="preserve">
</t>
    </r>
  </si>
  <si>
    <t>La medición de este indicador incorporó a 421 personas habitantes de calle y en riesgo atendidas por el proyecto 7757. De estas personas, 222 (53%) reportaron avances importantes en la ejecución de sus compromisos u objetivos de trabajo. Al contrastar esta cifra con la meta de 67% de cumplimiento formulada para la vigencia, se obtuvo un avance total de 79%. Por ende, el desempeño del indicador fue deficiente de acuerdo a su programación.
El ejercicio permitió identificar a ciudadanas y ciudadanos con distintos grados de avance en sus procesos de inclusión. Sin embargo, en ocasiones se notó desconocimiento de los objetivos o compromisos planteados para el efecto. Algunas veces, los seguimientos de los equipos psicosociales no se desarrollaron de cara a compromisos claros, no dieron cuenta de los objetivos formulados, o no se realizaron con regularidad suficiente.</t>
  </si>
  <si>
    <t>PSS-7768-001</t>
  </si>
  <si>
    <t>Circular N.º 29 del 26/09/2022</t>
  </si>
  <si>
    <t>Cumplimiento de las Tareas del plan de acción de la vigencia del proyecto de inversión</t>
  </si>
  <si>
    <t>Monitorear el cumplimiento de las tareas programadas en el plan de acción del proyecto de inversión 7768</t>
  </si>
  <si>
    <t xml:space="preserve">Imprevistos en la contratación del Talento humano
Cuarentenas estrictas que impidan la circulación y visitas a hogares
Por restricciones
normativas no entregar los Bonos de Oportunidad </t>
  </si>
  <si>
    <t xml:space="preserve">
(Número de tareas realizadas del plan de acción a la fecha del corte del período reportado / Número de tareas  programadas del plan de acción al período reportado)*100
</t>
  </si>
  <si>
    <t>Plan de Acción Proyecto 7768 corresponde a los soportes relacionados en el Plan de Acción:
Matriz de Seguimiento, Documentos Técnicos,
Informes de proceso y  tablero de Control</t>
  </si>
  <si>
    <t xml:space="preserve">
El numerador corresponderá al número total de tareas realizadas del plan de acción a la fecha del corte del período reportado y el denominador corresponderá al número total de tareas programadas al periodo de reporte.
Nota: el resultado del indicador de gestión corresponderá al total tareas realizadas en la vigencia
La cantidad de tareas programadas puede variar según las dinámicas propias del proyecto las cuales se verán reflejadas en plan de acción actualizado.</t>
  </si>
  <si>
    <t xml:space="preserve">Reporte en Excel de los soportes programados para cada periodo. Este contendrá el listado de tareas con: fecha de creación de la tarea, fecha programada de ejecución, fecha de ejecución y observaciones
</t>
  </si>
  <si>
    <t>En el mes de enero no se tienen programadas tareas y soportes que den cuenta del avance del indicador.</t>
  </si>
  <si>
    <t>A la fecha del reporte se encuentran programadas 4 tareas según el plan de acción del proyecto aprobado en el mes de enero del 2023 las cuales registran su avance mediante 4 soportes
Actualmente se avanza para la medición del indicador en el desarrollo de las siguientes tareas por cada meta:
META 1. Tarea 1. Implementar un (1) plan de recorridos en los territorios priorizados para la identificación de hogares por la Tropa Social, que permita el reconocimiento de las dinámicas que fomentan la segregación socio espacial de las poblaciones a través de los resultados de las caracterizaciones
Soporte 1. Matriz de planeación, caracterización y seguimiento de recorridos territoriales de la Tropa Social
META 2. Tarea 1. Desarrollar un (1) informe de las acciones de acompañamiento y enrutamiento a la oferta público social del Distrito, en el marco del Servicio de Acompañamiento a Hogares Pobres
Soporte 1. Informe de las acciones de acompañamiento y enrutamiento a la oferta público social y privada del Distrito, en el marco del servicio de Acompañamiento a Hogares Pobres
META 3. Tarea 1. Elaborar un (1) tablero de control con el monitoreo de logros, avances y dificultades de los compromisos concertados en los contratos sociales familiares suscritos por los hogares acompañados por el servicio de Acompañamiento a Hogares Pobres
Soporte 1. Tablero de control y monitoreo de logros, avances y dificultades de los compromisos concertados en los contratos sociales familiares suscritos por los hogares acompañados por el servicio Acompañamiento a Hogares Pobres
META 4. Tarea 2. Reactivar los proyectos de vida de personas identificadas en pobreza oculta y priorizadas para su atención en el servicio Tropa social a tu hogar y su modalidad Redes de soporte social para la reactivación de proyectos de vida de personas adultas y sus familias en pobreza oculta.
Soporte 1. Informe del proceso de alistamiento, acompañamiento y enrutamiento a las redes de soporte para la reactivación de proyectos de vida, de personas identificadas en pobreza oculta y priorizadas para su atención.</t>
  </si>
  <si>
    <t>Para el mes de marzo se encuentran programadas 5 tareas según el plan de acción del proyecto aprobado en el mes de enero del 2023 las cuales registran su avance mediante 5 soportes, así
META 1. Tarea 1. Implementar un (1) plan de recorridos en los territorios priorizados para la identificación de hogares por la Tropa Social, que permita el reconocimiento de las dinámicas que fomentan la segregación socio espacial de las poblaciones a través de los resultados de las caracterizaciones
Soporte 1. 2 Matrices de planeación, caracterización y seguimiento de recorridos territoriales de la Tropa Social
Tarea 2. Construir un (1) documento sobre el reconocimiento de las dinámicas de segregación socio espacial, que permita profundizar en la lectura del contexto territorial de los hogares caracterizados por la Tropa Social
Soporte 1. 1 Documento técnico de reconocimiento de las dinámicas de segregación socio espacial resultado del proceso de caracterización de la Tropa Social  
META 2 Tarea 1. Vincular al servicio Tropa Social a tu Hogar a hogares, para su atención y el fortalecimiento de proyectos de vida de personas identificadas en pobreza, vulnerabilidad y fragilidad social
Soporte 1. Informe de la vinculación de hogares al servicio Tropa Social a tu Hogar, para el fortalecimiento de proyectos de vida de personas identificadas en pobreza, vulnerabilidad y fragilidad social
META 3 Tarea 1. Elaborar un (1) tablero de control con el monitoreo de logros, avances y dificultades de los compromisos concertados en los contratos sociales familiares suscritos por los hogares acompañados por el servicio de Acompañamiento a Hogares Pobres
Soporte 1. 2 Tableros de control y monitoreo de logros, avances y dificultades de los compromisos concertados en los contratos sociales familiares suscritos por los hogares acompañados por el servicio Acompañamiento a Hogares Pobres
META 4 Tarea 1. Desarrollar un (1) informe de las acciones de identificación, caracterización y priorización a la población en situación de pobreza oculta.
Soporte 1. Informe del proceso de identificación, caracterización, priorización y oferta de servicios del distrito a la población en situación de pobreza oculta.
Durante el primer trimestre de la vigencia se registra un avance en el indicador de gestión del proyecto de inversión 7768, mediante la programación de 9 tareas según el plan de acción del proyecto, las cuales registran su avance acumulado mediante 9 soportes, logrando un cumplimiento del 100%.</t>
  </si>
  <si>
    <t>07/03/2023 Se recomienda verificar las cifras reportadas, ya que en el análisis se indican 5, en el avance cuantitativo 9 y en la evidencia 8. Así mismo, para los siguientes reportes se recomienda tener en cuenta la estructura sugerida para redactar el análisis del indicador. 
18/04/2023 No se generan más observaciones respecto al análisis reportado para el seguimiento del indicador.</t>
  </si>
  <si>
    <r>
      <t xml:space="preserve">A la fecha del reporte se encuentran programadas 4 tareas según el plan de acción del proyecto aprobado en el mes de enero del 2023 las cuales registran su avance mediante 4 soportes.
Actualmente se avanza para la medición del indicador en el desarrollo de las siguientes tareas por cada meta:
META 1. Tarea 1. Implementar un (1) plan de recorridos en los territorios priorizados para la identificación de hogares por la Tropa Social, que permita el reconocimiento de las dinámicas que fomentan la segregación socio espacial de las poblaciones a través de los resultados de las caracterizaciones
Soporte 1. 2 Matrices de planeación, caracterización y seguimiento de recorridos territoriales de la Tropa Social
META 2 Tarea 1. Vincular al servicio Tropa Social a tu Hogar a hogares, para su atención y el fortalecimiento de proyectos de vida de personas identificadas en pobreza, vulnerabilidad y fragilidad social
Soporte 1. Informe de la vinculación de hogares al servicio Tropa Social a tu Hogar, para el fortalecimiento de proyectos de vida de personas identificadas en pobreza, vulnerabilidad y fragilidad social
</t>
    </r>
    <r>
      <rPr>
        <i/>
        <sz val="9"/>
        <color indexed="8"/>
        <rFont val="Arial"/>
        <family val="2"/>
      </rPr>
      <t xml:space="preserve">NOTA: En el presente reporte no se evidencian ingresos de beneficiarias nuevas en el servicio de Acompañamiento a Hogares Pobres, porque el servicio se encuentra en el tránsito de nuevos criterios de priorización y población objetivo según la nueva ficha técnica de servicio, oficializada mediante la resolución 218 de 2023, estamos a la espera del listado de focalización enviado por DADE, por lo cual no se hace entrega del soporte programado. A partir de los nuevos listados de focalización remitidos por la Dirección de Análisis y Diseño Estratégico se espera que durante el mes de mayo se de inicio a la vinculación y atención de nuevos hogares con lo cual se dará cumplimiento a la entrega de soportes programadas en el plan de acción, por tanto la tarea 1 de la meta 2 no se realiza para este corte. 
</t>
    </r>
    <r>
      <rPr>
        <sz val="9"/>
        <color indexed="8"/>
        <rFont val="Arial"/>
        <family val="2"/>
      </rPr>
      <t>META 3 Tarea 1. Elaborar un (1) tablero de control con el monitoreo de logros, avances y dificultades de los compromisos concertados en los contratos sociales familiares suscritos por los hogares acompañados por el servicio de Acompañamiento a Hogares Pobres
Soporte 1. 2 Tableros de control y monitoreo de logros, avances y dificultades de los compromisos concertados en los contratos sociales familiares suscritos por los hogares acompañados por el servicio Acompañamiento a Hogares Pobres
META 4 Tarea 2. Reactivar los proyectos de vida de personas identificadas en pobreza oculta y priorizadas para su atención en el servicio Tropa social a tu hogar y su modalidad Redes de soporte social para la reactivación de proyectos de vida de personas adultas y sus familias en pobreza oculta.
Soporte 1. Informe del proceso de alistamiento, acompañamiento y enrutamiento a las redes de soporte para la reactivación de proyectos de vida, de personas identificadas en pobreza oculta y priorizadas para su atención.</t>
    </r>
  </si>
  <si>
    <t xml:space="preserve">
09/05/2023 No se generan más observaciones respecto al análisis reportado para el seguimiento del indicador.</t>
  </si>
  <si>
    <t>A la fecha del reporte se encuentran programadas 4 tareas según el plan de acción del proyecto aprobado en el mes de enero del 2023 las cuales registran su avance mediante 4 soportes.
Actualmente se avanza para la medición del indicador en el desarrollo de las siguientes tareas por cada meta:
META 1. Tarea 1. Implementar un (1) plan de recorridos en los territorios priorizados para la identificación de hogares por la Tropa Social, que permita el reconocimiento de las dinámicas que fomentan la segregación socio espacial de las poblaciones a través de los resultados de las caracterizaciones
Soporte 1. Matrices de planeación, caracterización y seguimiento de recorridos territoriales de la Tropa Social
META 2 Tarea 1. Vincular al servicio Tropa Social a tu Hogar a hogares, para su atención y el fortalecimiento de proyectos de vida de personas identificadas en pobreza, vulnerabilidad y fragilidad social
Soporte 1. Informe de la vinculación de hogares al servicio Tropa Social a tu Hogar, para el fortalecimiento de proyectos de vida de personas identificadas en pobreza, vulnerabilidad y fragilidad social
NOTA: En el presente reporte no se evidencian ingresos de beneficiarias nuevas en el servicio de Acompañamiento a Hogares Pobres, porque el servicio se encuentra en el tránsito de nuevos criterios de priorización y población objetivo según la nueva ficha técnica de servicio, oficializada mediante la resolución 218 de 2023. A partir de los nuevos listados de focalización remitidos por la Dirección de Análisis y Diseño Estratégico, se iniciara el mes de junio la vinculación y atención de nuevos hogares, con lo cual se dará cumplimiento a la entrega de soportes programadas en el plan de acción, por tanto la tarea 1 de la meta 2 no se realiza para este corte. 
META 3 Tarea 1. Elaborar un (1) tablero de control con el monitoreo de logros, avances y dificultades de los compromisos concertados en los contratos sociales familiares suscritos por los hogares acompañados por el servicio de Acompañamiento a Hogares Pobres
Soporte 1. 2 Tableros de control y monitoreo de logros, avances y dificultades de los compromisos concertados en los contratos sociales familiares suscritos por los hogares acompañados por el servicio Acompañamiento a Hogares Pobres
META 4 Tarea 1. Desarrollar un (1) informe de las acciones de identificación, caracterización y priorización a la población en situación de pobreza oculta.
Soporte 1. Informe del proceso de identificación, caracterización, priorización y oferta de servicios del distrito a la población en situación de pobreza oculta.</t>
  </si>
  <si>
    <t xml:space="preserve">
15/06/2023 No se generan más observaciones respecto al análisis reportado para el seguimiento del indicador.</t>
  </si>
  <si>
    <t>Para el mes de junio se encuentran programadas 6 tareas según el plan de acción del proyecto aprobado en el mes de enero del 2023 las cuales registran su avance mediante 6 soportes, así
META 1. Tarea 1. Implementar un (1) plan de recorridos en los territorios priorizados para la identificación de hogares por la Tropa Social, que permita el reconocimiento de las dinámicas que fomentan la segregación socio espacial de las poblaciones a través de los resultados de las caracterizaciones
Soporte 1. Matrices de planeación, caracterización y seguimiento de recorridos territoriales de la Tropa Social
Tarea 2. Construir un (1) documento sobre el reconocimiento de las dinámicas de segregación socio espacial, que permita profundizar en la lectura del contexto territorial de los hogares caracterizados por la Tropa Social
Soporte 1. Documento técnico de reconocimiento de las dinámicas de segregación socio espacial resultado del proceso de caracterización de la Tropa Social  
META 2 Tarea 1. Vincular al servicio Tropa Social a tu Hogar a hogares, para su atención y el fortalecimiento de proyectos de vida de personas identificadas en pobreza, vulnerabilidad y fragilidad social Soporte 1. Informe de la vinculación de hogares al servicio Tropa Social a tu Hogar, para el fortalecimiento de proyectos de vida de personas identificadas en pobreza, vulnerabilidad y fragilidad social
META 3 Tarea 1. Elaborar un (1) tablero de control con el monitoreo de logros, avances y dificultades de los compromisos concertados en los contratos sociales familiares suscritos por los hogares acompañados por el servicio de Acompañamiento a Hogares Pobres
Soporte 1. Tableros de control y monitoreo de logros, avances y dificultades de los compromisos concertados en los contratos sociales familiares suscritos por los hogares acompañados por el servicio Acompañamiento a Hogares Pobres. Tarea 2. Elaborar un (1) documento técnico y conceptual, a partir de los resultados del proceso de monitoreo de logros, avances y dificultades de las condiciones que permiten la movilidad social de las mujeres jefas de hogar y sus familias. Soporte 1. Documento técnico y conceptual sobre movilidad social 
META 4 Tarea 2. Reactivar los proyectos de vida de personas identificadas en pobreza oculta y priorizadas para su atención en el servicio Tropa social a tu hogar y su modalidad Redes de soporte social para la reactivación de proyectos de vida de personas adultas y sus familias en pobreza oculta. Soporte 1. Informe del proceso de alistamiento, acompañamiento y enrutamiento a las redes de soporte para la reactivación de proyectos de vida, de personas identificadas en pobreza oculta y priorizadas para su atención
Durante el segundo trimestre de la vigencia se registra un avance en el indicador de gestión del proyecto de inversión 7768, mediante la programación de 12 tareas según el plan de acción del proyecto, las cuales registran su avance acumulado mediante 12 soportes, logrando un cumplimiento del 100%.
Nota: Se realiza reprogramación al plan de acción por medio de memorando I22023016716 del 8 de junio, donde se reprograma la ponderación de los soportes de la meta 2 y 4, quedando programado para el mes de Mayo 2 tareas las cuales registran su avance mediante 2 soportes, así: 
META 1. Tarea 1. Implementar un (1) plan de recorridos en los territorios priorizados para la identificación de hogares por la Tropa Social, que permita el reconocimiento de las dinámicas que fomentan la segregación socio espacial de las poblaciones a través de los resultados de las caracterizaciones
Soporte 1. Matrices de planeación, caracterización y seguimiento de recorridos territoriales de la Tropa Social
META 3 Tarea 1. Elaborar un (1) tablero de control con el monitoreo de logros, avances y dificultades de los compromisos concertados en los contratos sociales familiares suscritos por los hogares acompañados por el servicio de Acompañamiento a Hogares Pobres. Soporte 1. 2 Tableros de control y monitoreo de logros, avances y dificultades de los compromisos concertados en los contratos sociales familiares suscritos por los hogares acompañados por el servicio Acompañamiento a Hogares Pobres. Adicional, se reporta tarea con su soporte que no se reporto en el mes de abril.</t>
  </si>
  <si>
    <t>10/07/2023 Se recomienda realizar el análisis de forma estratégica y puntual, así mismo emplear la estructura sugerida. 
No se generan más observaciones respecto al análisis reportado para el seguimiento del indicador.</t>
  </si>
  <si>
    <t xml:space="preserve">
Para el mes de julio se encuentran programadas 2 tareas según el plan de acción del proyecto aprobado en el mes de enero del 2023 las cuales registran su avance mediante 2 soportes:
1. El proyecto de inversión implemento el plan de recorridos en los territorios priorizados para la identificación de hogares por la Tropa Social, lo cual permitió el reconocimiento de las dinámicas que fomentan la segregación socio espacial de las poblaciones a través de los resultados de las caracterizaciones, estos se evidencian en la matriz de planeación, caracterización y seguimiento de recorridos territoriales de la Tropa Social, la cual, da cuenta de las características territoriales que se identifican en el marco de las acciones realizadas por el equipo operativo del proyecto.
2. Se continúa reportando el seguimiento en el tablero de control con el monitoreo de logros, avances y dificultades de los compromisos concertados en los contratos sociales familiares suscritos por los hogares acompañados por el servicio de Acompañamiento a Hogares Pobres, por parte del equipo operativo del proyecto.
</t>
  </si>
  <si>
    <t>14/08/2023 Se recomienda realizar el análisis de forma estratégica y puntual, así mismo emplear la estructura sugerida. 
18/08/2023 No se generan más observaciones respecto al análisis reportado para el seguimiento del indicador.</t>
  </si>
  <si>
    <t>Para el mes de agosto se encuentran programadas 5 tareas según el plan de acción del proyecto aprobado en el mes de enero del 2023 las cuales registran su avance mediante 5 soportes:
1. El proyecto de inversión implemento el plan de recorridos en los territorios priorizados para la identificación de hogares por la Tropa Social, lo cual permitió el reconocimiento de las dinámicas que fomentan la segregación socio espacial de las poblaciones a través de los procesos de caracterizaciones, concertación de contratos sociales familiares y acompañamiento territorial, estos se evidencian en la matriz de planeación, caracterización y seguimiento de recorridos territoriales de la Tropa Social, la cual, da cuenta de las características territoriales que se identifican en el marco de las acciones realizadas por el equipo operativo del proyecto.
2. Se presenta un informe de las acciones de acompañamiento y enrutamiento a la oferta público social y privada del Distrito, de hogares ingresados al servicio de Acompañamiento hogares pobres, quienes mediante la concertación de compromisos e identificación de oferta pertinente buscan avanzar en condiciones que permitan la movilidad social.
3. Se continúa reportando el seguimiento en el tablero de control con el monitoreo de logros, avances y dificultades de los compromisos concertados en los contratos sociales familiares suscritos por los hogares acompañados por el servicio de Acompañamiento a Hogares Pobres, por parte del equipo operativo del proyecto.
4. Desde el servicio de acompañamiento a hogares en pobreza oculta y vulnerabilidad se realiza el informe del proceso de identificación, caracterización, priorización y oferta de servicios del distrito a la población en situación de pobreza oculta que da cuenta del avance de ingreso de beneficiarios al servicio al corte del reporte. 
5. De igual forma desde el servicio de acompañamiento a hogares en pobreza oculta y vulnerabilidad se presenta informe del proceso de alistamiento, acompañamiento y enrutamiento a las redes de soporte para la reactivación de proyectos de vida, de personas identificadas en pobreza oculta y priorizadas para su atención, en el cual se desglosan las acciones realizadas por el servicio para ayudar a la reactivación de los proyectos de vida de personas identificadas y priorizadas para su atención en el servicio de acompañamiento a hogares en pobreza oculta y vulnerabilidad.</t>
  </si>
  <si>
    <t>11/09/2023 Se recomienda listar las tareas, con el fin de identificarlas claramente.
12/09/2023 No se generan más observaciones respecto al análisis reportado para el seguimiento del indicador.</t>
  </si>
  <si>
    <t xml:space="preserve">Para el mes de septiembre se encuentran programadas 4 tareas según el plan de acción del proyecto aprobado en el mes de enero del 2023 las cuales registran su avance mediante 4 soportes:
1. El proyecto de inversión implemento el plan de recorridos en los territorios priorizados para la identificación de hogares por la Tropa Social, lo cual permitió el reconocimiento de las dinámicas que fomentan la segregación socio espacial de las poblaciones a través de los procesos de caracterizaciones, concertación de contratos sociales familiares y acompañamiento territorial, estos se evidencian en la matriz de planeación, caracterización y seguimiento de recorridos territoriales de la Tropa Social, la cual, da cuenta de las características territoriales que se identifican en el marco de las acciones realizadas por el equipo operativo del proyecto.
2. Se continua con la construcción del documento técnico de reconocimiento de las dinámicas de segregación socio espacial resultado del proceso de caracterización de la Tropa Socia
3. Se presenta un informe de las acciones vinculación de hogares al servicio Acompañamiento a hogares pobres, para el fortalecimiento de proyectos de vida de personas identificadas en pobreza, vulnerabilidad y fragilidad social. 
4. Se continúa reportando el seguimiento en el tablero de control con el monitoreo de logros, avances y dificultades de los compromisos concertados en los contratos sociales familiares suscritos por los hogares acompañados por el servicio de Acompañamiento a Hogares Pobres, por parte del equipo operativo del proyecto. 
Durante el trimestre se avanzo en 91% del cumplimiento de las tareas del plan de acción de la vigencia del proyecto de inversión con un rezago en la actualización del soporte de monitoreo, dadas las diferencias entre los registros de SIRBE y los reportes del servicio, para el siguiente reporte se presentara el soporte actualizado de manera que se de cumplimento a la programación de tareas. 
En la vigencia el proyecto tiene un nivel de avance del 97% del cumplimiento de las tareas del plan de acción de la vigencia del proyecto de inversión con un rezago en la actualización de un soporte en el mes de septiembre, dadas las diferencias entre los registros del sistema misional y los reportes del servicio, para el siguiente reporte se presentara el soporte actualizado de manera que se de cumplimento a la programación del 100% de las tareas. </t>
  </si>
  <si>
    <t>03/10/2023 Se recomienda adicionar un análisis del trimestre y de lo corrido de la vigencia, indicando como va el cumplimiento respecto a la meta y su justificación, según el caso.
09/10/2023 No se generan más observaciones respecto al análisis reportado para el seguimiento del indicador.</t>
  </si>
  <si>
    <t xml:space="preserve">Para el mes de octubre se encuentran programadas 4 tareas según el plan de acción del proyecto aprobado en el mes de enero del 2023 las cuales registran su avance mediante 4 soportes:
1. El proyecto de inversión implemento el plan de recorridos en los territorios priorizados para la identificación de hogares por la Tropa Social, lo cual permitió el reconocimiento de las dinámicas que fomentan la segregación socio espacial de las poblaciones a través de los procesos de caracterizaciones, concertación de contratos sociales familiares y acompañamiento territorial, estos se evidencian en la matriz de planeación, caracterización y seguimiento de recorridos territoriales de la Tropa Social, la cual, da cuenta de las características territoriales que se identifican en el marco de las acciones realizadas por el equipo operativo del proyecto. 
2. Se presenta un informe de las acciones de acompañamiento y enrutamiento a la oferta público social y privada del Distrito, de hogares ingresados al servicio de Acompañamiento hogares pobres, quienes mediante la concertación de compromisos e identificación de oferta pertinente buscan avanzar en condiciones que permitan la movilidad social.
3. Se continúa reportando el seguimiento en el tablero de control con el monitoreo de logros, avances y dificultades de los compromisos concertados en los contratos sociales familiares suscritos por los hogares acompañados por el servicio de Acompañamiento a Hogares Pobres, por parte del equipo operativo del proyecto.
4. De igual forma desde el servicio de acompañamiento a hogares en pobreza oculta y vulnerabilidad se presenta informe del proceso de alistamiento, acompañamiento y enrutamiento a las redes de soporte para la reactivación de proyectos de vida, de personas identificadas en pobreza oculta y priorizadas para su atención, en el cual se desglosan las acciones realizadas por el servicio para ayudar a la reactivación de los proyectos de vida de personas identificadas y priorizadas para su atención en el servicio de acompañamiento a hogares en pobreza oculta y vulnerabilidad.
</t>
  </si>
  <si>
    <t>09/11/2023 No se generan más observaciones respecto al análisis reportado para el seguimiento del indicador.</t>
  </si>
  <si>
    <t xml:space="preserve">Para el mes de noviembre se encuentran programadas 4 tareas, según el plan de acción del proyecto aprobado en el mes de enero del 2023, las cuales registran su avance mediante 4 soportes:
1. El proyecto de inversión implemento el plan de recorridos en los territorios priorizados para la identificación de hogares por la Tropa Social, lo cual permitió el reconocimiento de las dinámicas que fomentan la segregación socio espacial de las poblaciones a través de los procesos de caracterizaciones, concertación de contratos sociales familiares y acompañamiento territorial, estos se evidencian en la matriz de planeación, caracterización y seguimiento de recorridos territoriales de la Tropa Social, la cual, da cuenta de las características territoriales que se identifican en el marco de las acciones realizadas por el equipo operativo del proyecto.
2. Se presenta un informe de las acciones de acompañamiento y enrutamiento a la oferta público social y privada del Distrito, de hogares ingresados al servicio de Acompañamiento hogares pobres, quienes mediante la concertación de compromisos e identificación de oferta pertinente buscan avanzar en condiciones que permitan la movilidad social.
3. Se continúa reportando el seguimiento en el tablero de control con el monitoreo de logros, avances y dificultades de los compromisos concertados en los contratos sociales familiares suscritos por los hogares acompañados por el servicio de Acompañamiento a Hogares Pobres, por parte del equipo operativo del proyecto.
4. Desde el servicio de acompañamiento a hogares en pobreza oculta y vulnerabilidad se realiza el informe del proceso de identificación, caracterización, priorización y oferta de servicios del distrito a la población en situación de pobreza oculta que da cuenta del avance de ingreso de beneficiarios al servicio al corte del reporte. </t>
  </si>
  <si>
    <t>07/12/2023 No se generan más observaciones respecto al análisis reportado para el seguimiento del indicador.</t>
  </si>
  <si>
    <t xml:space="preserve">Para el mes de diciembre se encuentran programadas 8 tareas, según el plan de acción del proyecto aprobado en el mes de enero del 2023, y se ejecutaron 9 tareas, una corresponde a la programación del mes de septiembre:  
1. El proyecto de inversión implemento el plan de recorridos en los territorios priorizados para la identificación de hogares por la Tropa Social, lo cual permitió el reconocimiento de las dinámicas que fomentan la segregación socio espacial de las poblaciones a través de los procesos de caracterizaciones, concertación de contratos sociales familiares y acompañamiento territorial, estos se evidencian en la matriz de planeación, caracterización y seguimiento de recorridos territoriales de la Tropa Social, la cual, da cuenta de las características territoriales que se identifican en el marco de las acciones realizadas por el equipo operativo del proyecto.
2. Se finaliza el documento técnico de reconocimiento de las dinámicas de segregación socio espacial resultado del proceso de caracterización de la Tropa Social durante la vigencia 2023.
3. Se presenta un informe final de las acciones vinculación de hogares al servicio Acompañamiento a hogares pobres, para el fortalecimiento de proyectos de vida de personas identificadas en pobreza, vulnerabilidad y fragilidad social. 
4. Se presenta un informe final de las acciones de acompañamiento y enrutamiento a la oferta público social y privada del Distrito, de hogares ingresados al servicio de Acompañamiento hogares pobres, quienes mediante la concertación de compromisos e identificación de oferta pertinente buscan avanzar en condiciones que permitan la movilidad social.
5 y 6. Se finaliza el reporte del seguimiento realizado en el 2023 en el tablero de control con el monitoreo de logros, avances y dificultades de los compromisos concertados en los contratos sociales familiares suscritos por los hogares acompañados por el servicio de Acompañamiento a Hogares Pobres, por parte del equipo operativo del proyecto, este soportes presentaba un retraso reportado en el mes de septiembre, el cual se subsana mediante el consolidado de las tareas del ultimo trimestre y se incluye la de septiembre, por lo tanto este soportes reporta para este corte 2 tareas.
7. Se finaliza el documento técnico y conceptual sobre la movilidad social, 
8. Desde el servicio de acompañamiento a hogares en pobreza oculta y vulnerabilidad se finaliza el informe del proceso de identificación, caracterización, priorización y oferta de servicios del distrito a la población en situación de pobreza oculta que da cuenta del avance de ingreso de beneficiarios al servicio al corte del reporte. 
9. De igual forma desde el servicio de acompañamiento a hogares en pobreza oculta y vulnerabilidad se presenta informe final del proceso de alistamiento, acompañamiento y enrutamiento a las redes de soporte para la reactivación de proyectos de vida, de personas identificadas en pobreza oculta y priorizadas para su atención, en el cual se desglosan las acciones realizadas por el servicio para ayudar a la reactivación de los proyectos de vida de personas identificadas y priorizadas para su atención en el servicio de acompañamiento a hogares en pobreza oculta y vulnerabilidad.
Durante el  tercer trimestre se desarrollaron 17 tareas, de las cuales 16 están programadas para este trimestre y una corresponde a la programación del mes de septiembre, esto debido a que se realiza subsanación de la actividad pendiente, frente a la actualización del soporte No 5 de monitoreo. Por lo tanto se registran 17 tareas ejecutadas al corte del reporte, que son la suma de las tareas programadas y ejecutadas del ultimo trimestre mas la tarea que no se cumplió en el mes de septiembre, lo anterior evidencia un cumplimiento del 100% de las tareas programadas del plan de acción del 2023. </t>
  </si>
  <si>
    <t>09/01/2024 Se recomienda:
* En el avance cualitativo anexar el análisis del trimestre.
* Verificar la evidencia y profundizar el análisis de diciembre (serian 9 y no 8),  ya que da una ejecución total de 16 y no de 17 según lo reportado (4+4+8).
* En  el avance anual verificar el total, según lo reportado son 48 y no 8.
12/01/2024 No se generan más observaciones respecto al análisis reportado para el seguimiento del indicador.</t>
  </si>
  <si>
    <t>Durante la vigencia 2023, se programó la ejecución de 48 tareas para dar cumplimiento al plan de acción del proyecto de inversión 7768, lo cual se evidencia mediante la entrega del 100% de los soportes que responden a las acciones realizadas en cada tarea durante toda la vigencia.
Los soportes programados y entregados dan cumplimiento a todas las tareas programadas para las metas proyecto No. 1, 2, 3 y 4, y realizadas durante toda la vigencia, los cuales hacen referencia a la fase de la implementación de la estrategia de acompañamiento a hogares pobres con mayor pobreza evidente y oculta en Bogotá, y el acompañamiento familiar propuesto por los Servicios de hogares pobres y en pobreza oculta y vulnerabilidad del proyecto de inversión 7768.
La verificación del indicador de gestión, puede ser constatado por medio del Plan de Acción del proyecto, en lo concerniente a la programación de Tareas y Soportes, el cual da cuenta del número de soportes programados y entregados durante la vigencia 2023.</t>
  </si>
  <si>
    <t>PSS-7770-001</t>
  </si>
  <si>
    <t>Porcentaje de Personas Mayores que se encuentran activas (en atención) en el servicio de Apoyos Económicos para persona mayor</t>
  </si>
  <si>
    <r>
      <t xml:space="preserve">Identificar y evaluar el porcentaje de personas mayores que se encuentran en atención en el servicio de Apoyos Económicos, a partir de </t>
    </r>
    <r>
      <rPr>
        <sz val="9"/>
        <color rgb="FF00B050"/>
        <rFont val="Arial"/>
        <family val="2"/>
      </rPr>
      <t xml:space="preserve"> </t>
    </r>
    <r>
      <rPr>
        <sz val="9"/>
        <rFont val="Arial"/>
        <family val="2"/>
      </rPr>
      <t>las personas programadas para la vigencia.</t>
    </r>
  </si>
  <si>
    <t>Implementar los procedimientos establecidos para garantizar los ingresos de personas mayores, en el marco de la rotación de cupos del servicio.</t>
  </si>
  <si>
    <t>(Número de personas (en atención) en el servicio de Apoyos Económicos para persona mayor para la vigencia / Número de Personas programadas para la vigencia en el servicio de Apoyos Económicos para persona mayor) *100</t>
  </si>
  <si>
    <t>* Sistema de Información  misional  (SIRBE) (A, B y B Desplazados y D) conteo de meta.
* Programación conteo de meta del plan de acción del proyecto de inversión 7770.</t>
  </si>
  <si>
    <t>La SDES remite a la subdirección para la Vejez el reporte del conteo de la meta 1  del proyecto de inversión 7770, en éste, se debe tomar el total de personas de la hoja denominada vigencia. (Numerador)
Del plan de acción del proyecto de inversión 7770 se toma la programación de personas para la vigencia de la meta 1 (Denominador).
Para el avance del indicador,  se tomará el acumulado del reporte de conteo de meta 1 suministrado por la SDES al corte a reportar, conforme a los cupos programados en el plan de acción. 
El avance acumulado del indicador se toma con base en el último dato reportado.</t>
  </si>
  <si>
    <t>*Apoyos Económicos - Conteo de Meta suministrado por SDES.
*Plan de Acción del proyecto 7770.</t>
  </si>
  <si>
    <t>Para el periodo reportado (mes de enero), se logró un cumplimiento del 101%, de acuerdo con lo programado para el mes de enero de 2023, teniendo en cuenta la rotación de cupos en el servicio de apoyos económicos.
En el mes de enero de 2023 ingresaron al servicio 227 personas mayores, teniendo en cuenta la validación y verificación del cumplimiento de criterios de ingreso de las personas que se encontraban en lista de espera, para así garantizar que cuente con un ingreso económico que aporta a sus necesidades básicas.</t>
  </si>
  <si>
    <t>Para el periodo reportado (mes de febrero), el indicador logró un cumplimiento del 100%, de acuerdo con lo programado para el mes de febrero de 2023, teniendo en cuenta la rotación de cupos en el servicio de apoyos económicos.
En el mes de febrero de 2023 ingresaron al servicio 265 personas mayores, teniendo en cuenta la validación y verificación del cumplimiento de criterios de ingreso de las personas que se encontraban en lista de espera, para así garantizar que cuente con un ingreso económico que aporta a sus necesidades básicas.</t>
  </si>
  <si>
    <t>Para el periodo reportado (mes de marzo), el indicador logró un cumplimiento del 97%, de acuerdo con lo programado para el mes de marzo de 2023, teniendo en cuenta la rotación que se presenta de cupos en el servicio de apoyos económicos.
En el mes de marzo de 2023 ingresaron al servicio 1.042 personas mayores, teniendo en cuenta la validación y verificación del cumplimiento de criterios de ingreso de las personas que se encontraban en lista de espera, para así garantizar que cuente con un ingreso económico que aporta a sus necesidades básicas.</t>
  </si>
  <si>
    <t xml:space="preserve">13/04/2023:
No se generan observaciones respecto al análisis y evidencias reportados para el seguimiento del indicador. </t>
  </si>
  <si>
    <t>Para el periodo reportado (mes de abril), el indicador logró un cumplimiento del 97%, de acuerdo con lo programado para este periodo, teniendo en cuenta la rotación de cupos en el servicio de apoyos económicos.
En el mes de Abril de 2023 ingresaron al servicio 233 personas mayores, teniendo en cuenta la validación y verificación del cumplimiento de criterios de ingreso de las personas que se encontraban en lista de espera, para así garantizar que cuente con un ingreso económico que aporta a sus necesidades básicas.</t>
  </si>
  <si>
    <t>Para el periodo reportado (mes de mayo), el indicador logró un cumplimiento del 97%, de acuerdo con lo programado para el mismo mes, teniendo en cuenta la rotación de cupos en el servicio de apoyos económicos.
En el mes de mayo  de 2023 ingresaron al servicio 229 personas mayores, teniendo en cuenta la validación y verificación del cumplimiento de criterios de ingreso de las personas que se encontraban en lista de espera, para así garantizar que cuente con un ingreso económico que aporta a sus necesidades básicas.</t>
  </si>
  <si>
    <t xml:space="preserve">14/06/2023:
No se generan observaciones respecto al análisis y evidencias reportados para el seguimiento del indicador. </t>
  </si>
  <si>
    <t>Para el periodo reportado (mes de junio), el indicador logró un cumplimiento del 98%, de acuerdo con lo programado para el mismo mes, teniendo en cuenta los ingresos nuevos en el servicio de apoyos económicos.
En el mes de junio de 2023 ingresaron al servicio 1.587 personas mayores, teniendo en cuenta la validación y verificación del cumplimiento de criterios de ingreso de las personas que se encontraban en lista de espera, para así garantizar que cuente con un ingreso económico que aporta a sus necesidades básicas.</t>
  </si>
  <si>
    <t xml:space="preserve">11/07/2023: 
Revisar evidencia conteo de meta, ya que no contiene información para poder verificar lo reportado.
11/07/2023:
Ajustado
</t>
  </si>
  <si>
    <t>Para el periodo reportado (mes de julio), el indicador logró un cumplimiento del 98%, de acuerdo con lo programado para el mes de julio de 2023, teniendo en cuenta los ingresos nuevos en el servicio de apoyos económicos.
En el mes de julio de 2023 ingresaron al servicio 493 personas mayores, teniendo en cuenta la validación y verificación del cumplimiento de criterios de ingreso de las personas que se encontraban en lista de espera, para así garantizar que cuente con un ingreso económico que aporta a sus necesidades básicas.</t>
  </si>
  <si>
    <t xml:space="preserve">
10/08/2023:
No se generan observaciones respecto al análisis y evidencias reportados para el seguimiento del indicador. </t>
  </si>
  <si>
    <t>Para el periodo reportado (mes de agosto, el indicador logró un cumplimiento del 100,3%, de acuerdo con lo programado para el mes de agosto de 2023, teniendo en cuenta los ingresos nuevos en el servicio de apoyos económicos.
En el mes de agosto de 2023 ingresaron al servicio 455 personas mayores, teniendo en cuenta la validación y verificación del cumplimiento de criterios de ingreso de las personas que se encontraban en lista de espera, para así garantizar que cuente con un ingreso económico que aporta a sus necesidades básicas.</t>
  </si>
  <si>
    <t>Para el periodo reportado (mes de septiembre), el indicador logró un cumplimiento del 101%, de acuerdo con lo programado para el mes de septiembre de 2023, teniendo en cuenta los ingresos nuevos en el servicio de apoyos económicos.
En el mes de septiembre de 2023 ingresaron al servicio 225 personas mayores, teniendo en cuenta la validación y verificación del cumplimiento de criterios de ingreso de las personas que se encontraban en lista de espera, para así garantizar que cuente con un ingreso económico que aporta a sus necesidades básicas.</t>
  </si>
  <si>
    <t xml:space="preserve">
06/10/2023:
No se generan observaciones respecto al análisis y evidencias reportados para el seguimiento del indicador. </t>
  </si>
  <si>
    <t>Para el periodo reportado (mes de octubre, el indicador logró un cumplimiento del 100%, de acuerdo con lo programado para el mes de octubre de 2023, teniendo en cuenta los ingresos nuevos en el servicio de apoyos económicos.
En el mes de octubre de 2023 ingresaron al servicio 216  personas mayores, teniendo en cuenta la validación y verificación del cumplimiento de criterios de ingreso de las personas que se encontraban en lista de espera, para así garantizar que cuente con un ingreso económico que aporta a sus necesidades básicas.</t>
  </si>
  <si>
    <t xml:space="preserve">
09/11/2023:
No se generan observaciones respecto al análisis y evidencias reportados para el seguimiento del indicador. </t>
  </si>
  <si>
    <t>Para el periodo reportado (mes de noviembre, el indicador logró un cumplimiento del 101%, de acuerdo con lo programado para el mes de noviembre de 2023, teniendo en cuenta los ingresos nuevos en el servicio de apoyos económicos.
En el mes de noviembre de 2023 ingresaron al servicio 612  personas mayores, teniendo en cuenta la validación y verificación del cumplimiento de criterios de ingreso de las personas que se encontraban en lista de espera, para así garantizar que cuente con un ingreso económico que aporta a sus necesidades básicas.</t>
  </si>
  <si>
    <t xml:space="preserve">05/12/2023:
No se generan observaciones respecto al análisis y evidencias reportados para el seguimiento del indicador. </t>
  </si>
  <si>
    <t>Para el periodo reportado (mes de diciembre, el indicador logró un cumplimiento del 102%, de acuerdo con lo programado para el mes de diciembre de 2023, teniendo en cuenta los ingresos nuevos en el servicio de apoyos económicos para personas mayores.
En el mes de diciembre de 2023 ingresaron al servicio 589  personas mayores, de acuerdo con la validación y verificación del cumplimiento de criterios de ingreso de las personas que se encontraban en lista de espera, para así garantizar que cuente con un ingreso económico que aporta a sus necesidades básicas.</t>
  </si>
  <si>
    <t xml:space="preserve">10/01/2024:
Ajustar redacción análisis anual.
11/01/2024:
No se generan observaciones respecto al análisis y evidencias reportados para el seguimiento del indicador. </t>
  </si>
  <si>
    <t>Para la vigencia 2023 el indicador evidenció una  sobre ejecución del 102%  teniendo en cuenta la rotación, egresos realizados por validación de condiciones, verificación del cumplimiento de criterios establecidos en la resolución 218 de 2023, e ingresos para cubrir los cupos liberados por egreso.
Como acción de mejora es necesario revisar el índice de rotación y lo meta proyectada para la vigencia 2024.</t>
  </si>
  <si>
    <t>PSS-7770-002</t>
  </si>
  <si>
    <t xml:space="preserve">
Nivel de cumplimiento en la entrega de Apoyos económicos con relación a los cupos programados para giro.</t>
  </si>
  <si>
    <r>
      <t xml:space="preserve">Identificar el porcentaje total de Abonos Efectivos realizados a las personas </t>
    </r>
    <r>
      <rPr>
        <strike/>
        <sz val="9"/>
        <rFont val="Arial"/>
        <family val="2"/>
      </rPr>
      <t xml:space="preserve"> </t>
    </r>
    <r>
      <rPr>
        <sz val="9"/>
        <rFont val="Arial"/>
        <family val="2"/>
      </rPr>
      <t>participantes del servicio de Apoyos Económicos para Persona Mayor, respecto al total de cupos programados para giro en el servicio.</t>
    </r>
  </si>
  <si>
    <t>Realizar la gestión de desbloqueo a personas mayores, o efectuar el egreso del servicio de acuerdo con el procedimiento específico.</t>
  </si>
  <si>
    <t>(Número de Abonos Efectivos en el periodo / Total de Cupos programados para giro en el periodo) * 100</t>
  </si>
  <si>
    <t xml:space="preserve">
* Informes de Nómina al Corte (Cofinanciado) proveniente del Departamento Administrativo para la Prosperidad Social.          
*Base en Excel Sistema de Información  misional de los abonos autorizados en el mes.
* Sistema de Información  misional  (SIRBE) (A, B y B Desplazados). 
*Balance del programa Colombia Mayor Apoyo Económico cofinanciado tipo D.</t>
  </si>
  <si>
    <t>Exportar  la información del Sistema Misional SIRBE, se toma el total de personas mayores que se encuentran en atención en los Apoyos Tipo A, B y B Desplazados, en específico a las personas que se les realizó el abono efectivo. Para los tipo Cofinanciado, se toma la cantidad de personas que están en atención y cuyo pago fue programado en nómina, de acuerdo con el balance referenciado por el programa Colombia Mayor (O quien haga sus veces). Los anteriores valores deben sumarse para obtener el numerador.
Exportar la información del Sistema Misional SIRBE, tomando el total de personas mayores que se encuentran en atención en los Apoyos Tipo A, B y B Desplazados, el cual se debe sumar con el total de personas reportadas en Balance del programa Colombia Mayor Apoyo Económico cofinanciado tipo D para obtener el denominador. Es importante aclarar, que los datos que se toman para el denominador, obedecen a la información del mes anterior de las personas que quedaron en atención. 
El avance acumulado del indicador se toma con base en el último dato reportado.</t>
  </si>
  <si>
    <t>*Listados de Nómina del Programa Colombia Mayor (Apoyos Cofinanciados).
*Base de abonos autorizados SDIS y no autorizados SDIS.        
(Numerador).
*Reporte de cupos programados para giro en el periodo.
(Denominador).</t>
  </si>
  <si>
    <t>Para el periodo reportado (mes de enero), el indicador logró un cumplimiento del 42%, teniendo en cuenta que en el mes enero de 2023, no se realizó el giro del apoyo económico cofinanciado D- programa Colombia .
El no cumplimiento del indicador obedece al proceso de contratación que esta realizando el Departamento Administrativo de prosperidad Social del operador que realiza la entrega del apoyo económico a nivel nacional. 
En las evidencias no se adjunta matriz de Colombia Mayor, dado que no se presentaron giros.</t>
  </si>
  <si>
    <t>Para el periodo reportado (mes de febrero), el indicador logra un cumplimiento del 42%, teniendo en cuenta que en el mes febrero de 2023, no se realizó el giro del apoyo económico cofinanciado D- programa Colombia .
El no cumplimiento del indicador obedece al proceso de contratación que esta realizando el Departamento Administrativo de prosperidad Social para el operador que realiza la entrega del apoyo económico a nivel nacional.
En las evidencias no se adjunta matriz de Colombia Mayor, dado que no se presentaron giros.</t>
  </si>
  <si>
    <t>Para el periodo reportado (marzo), el indicador logró un cumplimiento del 99% Teniendo en cuenta que en este periodo se realizó el giro de los apoyos económico Cofinanciado D - Programa Colombia Mayor de los meses de enero y febrero de 2023.
En los adjuntos se entrega la nomina del mes de enero y febrero de 2023, que fueron entregadas a las personas mayores del 16 al 31 de marzo de 2023.</t>
  </si>
  <si>
    <t xml:space="preserve">13/04/2023:
Revisar las cifras reportadas, porque en la evidencia adjunta se cuentan 37.898 abonos autorizados en cuanto a lo ejecutado, y para lo programado aparece un total de 144.464, no lo que se está reportando cuantitativamente.
17/04/2023:
No se generan observaciones respecto al análisis y evidencias reportados para el seguimiento del indicador. </t>
  </si>
  <si>
    <t>Para el periodo reportado (mes de abril), el indicador logra un cumplimiento del 97% teniendo en cuenta que en este periodo se realizó el giro de los apoyos económicos Cofinanciado D - Programa Colombia Mayor del 2023.
En los adjuntos se entrega la nomina del marzo de 2023, que fueron entregadas a las personas mayores en el mes de abril de 2023.</t>
  </si>
  <si>
    <t>Para el periodo reportado (mayo), el indicador logra un cumplimiento del 97% Teniendo en cuenta que en este periodo se realizó el giro de los apoyos económicos Cofinanciado D - Programa Colombia Mayor del mes de abril  2023.
En los adjuntos se entrega la nomina del Abril de 2023, que fueron entregadas a las personas mayores en el mes del mayo a 13 de junio de 2023.</t>
  </si>
  <si>
    <t xml:space="preserve">13/06/2023:
Revisar la cifra reportada en el denominador, porque si se revisa la ultima hoja del archivo Sistema de información misional SIRBE, la sumatoria de la cobertura es 89.843.
14/06/2023:
No se generan observaciones respecto al análisis y evidencias reportados para el seguimiento del indicador. </t>
  </si>
  <si>
    <t>Para el periodo reportado (Junio), el indicador logra un cumplimiento del 98% teniendo en cuenta que con corte al 30 de mayo de 2023 se contó con 1.177 cupos vacíos no habilitados para pago de junio.
En los adjuntos se entrega la nomina de mayo de 2023, que se encuentra en proceso de pago del 4 al 17 julio de 2023 (este tipo de apoyo económico se esta entregando a las personas mayores mes vencido).</t>
  </si>
  <si>
    <t xml:space="preserve">11/07/2023: 
Revisar  las cifras reportadas, la sumatoria del numerador según los dos archivos adjuntos da 87.188, adicional en la evidencia denominada cupos programados para giro, indican que el corte es al 30 de abril, y el periodo del reporte va de abril a junio, revisar.
11/07/2023:
De acuerdo con la validación de la información se ratifica las cifras entregadas desde la subdirección, para dar seguimiento al indicador.
Adicional, el indicador tiene una periodicidad mensual más no trimestral. 
</t>
  </si>
  <si>
    <t xml:space="preserve">Para el periodo reportado (Julio), el indicador logra un cumplimiento del 99% Teniendo en cuenta que con corte al junio de 2023 se contó con 63 cupos vacíos no habilitados para pago de julio.
En los adjuntos se entrega la nómina del junio de 2023, que se encuentra en proceso de pago del 19 de julio al 4 agosto de 2023 (este tipo de apoyo económico se está entregando a las personas mayores mes vencido).
</t>
  </si>
  <si>
    <t xml:space="preserve">10/08/2023:
Los archivos enviados como evidencia no tienen información, se deben ajustar.
14/08/2023:
Las cifras reportadas en las evidencias no coinciden con lo reportado en el avance: se detectan en el listado de nómina 50.321 y en la base de bonos autorizados 38.166, lo que da un total de 88.487, revisar.
15/08/2023:
No se generan observaciones respecto al análisis y evidencias reportados para el seguimiento del indicador. </t>
  </si>
  <si>
    <t>Para el periodo reportado (agosto), el indicador logra un cumplimiento del 99% Teniendo en cuenta que con corte al julio de 2023 se contó con 5 cupos vacíos no habilitados para pago de Agosto.
En los adjuntos se entrega la nomina del agosto de 2023, nomina programada del 7 al 20 de septiembre de 2023 ( este tipo de apoyo económico se esta entregando a las personas mayores mes vencido).</t>
  </si>
  <si>
    <t>Para el periodo reportado (septiembre), el indicador logra un cumplimiento del 98% Teniendo en cuenta que con corte al agosto  de 2023 se contó con 3 cupos vacíos no habilitados para pago de septiembre.
Así mismo no se giro por novedades en los cruces de bases de datos a 748 casos y 7 casos egresados  del apoyo tipo A, B, B desplazado y 825 casos del apoyos económico Cofinanciado D.
En los adjuntos se entrega la nomina del septiembre de 2023, nomina programada del 5 al 17 de octubre de 2023 ( este tipo de apoyo económico se esta entregando a las personas mayores mes vencido).</t>
  </si>
  <si>
    <t>Para el periodo reportado (octubre), el indicador logra un cumplimiento del 98% Teniendo en cuenta que con corte al septiembre  de 2023 se contó con 7 cupos del apoyo tipo B y 230 cupos del apoyo Cofinanciado D vacíos no habilitados para pago de octubre. Así mismo no se giro por novedades en los cruces de bases de datos a 932 casos y 8 casos  egresados  del apoyo tipo A, B, B desplazado y 900 casos del apoyos económico Cofinanciado D.
En los adjuntos se entrega la nomina del octubre  de 2023, nomina programada del 1 al 16 de noviembre de 2023 ( este tipo de apoyo económico se esta entregando a las personas mayores mes vencido).</t>
  </si>
  <si>
    <t>Para el periodo reportado (noviembre), el indicador logra un cumplimiento del 98% Teniendo en cuenta que con corte al noviembre de 2023 se contó con 3 cupos del apoyo tipo B y 451 cupos del apoyo Cofinanciado D vacíos no habilitados para pago de octubre.
Así mismo no se giro por novedades en los cruces de bases de datos a 894 casos y 10 casos  egresados  del apoyo tipo A, B, B desplazado y 491 casos del apoyos económico Cofinanciado D.
En los adjuntos se entrega la nomina del noviembre  de 2023, nomina programada del 1 al 16 de diciembre de 2023 ( este tipo de apoyo económico se esta entregando a las personas mayores mes vencido).</t>
  </si>
  <si>
    <t xml:space="preserve">
05/12/2023:
No se generan observaciones respecto al análisis y evidencias reportados para el seguimiento del indicador. </t>
  </si>
  <si>
    <t>Para el periodo reportado, el indicador logra un cumplimiento del 98%, teniendo en cuenta que con corte al 30 de noviembre de 2023 se contó con 89,543 cupos habilitados para giro, y además teniendo en cuenta que a este corte se tenían 4 cupos  vacíos del apoyo tipo B y 300 cupos del apoyo Cofinanciado D .
Así mismo no se giró por presentar novedades en los cruces de bases de datos a 939 casos y 10 casos egresados del apoyo tipo A, B, B desplazado y 464 casos del apoyos económico Cofinanciado D.
En los adjuntos se entrega la nomina del diciembre de 2023, nomina programada del  27 de diciembre al 10 de enero de 2024 ( este tipo de apoyo económico se esta entregando a las personas mayores mes vencido).</t>
  </si>
  <si>
    <t>10/01/2024:
Ajustar redacción análisis anual.
11/01/2024:
No se generan observaciones respecto al análisis y evidencias reportados para el seguimiento del indicador.</t>
  </si>
  <si>
    <t>En lo corrido de la vigencia el indicador evidencio una ejecución del 100% de los abonos programados para giro en la vigencia 2023, lo anterior teniendo en cuenta los puntos de control, gestión realizada por la Subdirección para la Vejez.</t>
  </si>
  <si>
    <t>PSS-7770-003</t>
  </si>
  <si>
    <t xml:space="preserve">Porcentaje de Participación en las actividades de las personas mayores en el Servicio  Centro Día  Casa de la Sabiduría </t>
  </si>
  <si>
    <t>Realizar seguimiento a la participación en las actividades  de desarrollo humano por parte de las personas mayores en el Servicio Centro Día  Casa de la Sabiduría.</t>
  </si>
  <si>
    <t xml:space="preserve">Implementar acciones de seguimiento que promuevan el acompañamiento interdisciplinario por parte de los equipos locales, a fin de garantizar la continuidad de las estrategias de participación de las personas mayores en el servicio. </t>
  </si>
  <si>
    <t>(Número de asistencias registradas en las actividades  de desarrollo humano del Servicio Centro Día Casa de la Sabiduría  / Número de asistencias programadas de las personas mayores en las actividades  de desarrollo humano en el Servicio Centro Día Casa de la Sabiduría  )*100</t>
  </si>
  <si>
    <t>*Sistema de Información y Registro misional (SIRBE), registro de asistencia por actuaciones de intervención. 
*Matriz de programación de asistencia en unidades operativas.</t>
  </si>
  <si>
    <t>Para el cálculo del numerador la información se obtiene del Sistema de Información misional (SIRBE), con base en las personas mayores en atención con registro de asistencia para el periodo programado. La información suministrada, se debe tomar de los registros de actuaciones de intervención.
En el denominador se incluye el dato del número de asistencias programadas para el mes lo cual se obtiene de la matriz de programación de asistencia en unidades operativas.
El avance acumulado del indicador se toma con base en el último dato reportado.</t>
  </si>
  <si>
    <t>*Reporte SIRBE de asistencias mensuales del Servicio Centro Día  Casa de la Sabiduría (Numerador)
*Matriz de programación de asistencia en unidades operativas (Denominador)</t>
  </si>
  <si>
    <t xml:space="preserve">Para el periodo reportado (mes de enero), se presentaron en Atención 41.067 personas mayores como beneficiarios del servicio social Centro Día, modalidad Casa de la Sabiduría y estrategia Centro Día al Barrio (personas mayores con 75% de participación).
Para el mes, se presentó una atención de 2.767 personas mayores acorde con lo programado, debido a que las unidades operativas realizaron actividades de identificación de nuevos participantes en diferentes territorios como respuesta al ejercicio de egreso (por cumplimiento de proceso/ retiro voluntario / inasistencia) que se adelantan periódicamente en cada unidad operativa.
Así mismo, se tuvieron en operación, los 13 convenios de asociación con los cuales se presta atención la Estrategia Centro Día al Barrio, esta metodología de atención tercerizada favorece la participación de las personas mayores en espacios comunales y barriales donde las personas mayores no cuentan con la posibilidad de asistir a las unidades operativas. </t>
  </si>
  <si>
    <t>Para el periodo reportado (mes de febrero), se presentaron en Atención 41.067 personas mayores como beneficiarios del servicio social Centro Día, modalidad Casa de la Sabiduría y estrategia Centro Día al Barrio (personas mayores con 75% de participación).
Para el mes, se presentó una atención de 2.767 personas mayores acorde con lo programado, debido a que las unidades operativas realizaron actividades de identificación de nuevos participantes en diferentes territorios como respuesta al ejercicio de egreso (por cumplimiento de proceso/ retiro voluntario / inasistencia) que se adelantan periódicamente en cada unidad operativa.
Así mismo, se tuvieron en operación, los 13 convenios de asociación con los cuales presta atención la Estrategia Centro Día al Barrio, esta metodología de atención tercerizada favorece la participación de las personas mayores en espacios comunales y barriales donde las personas mayores no cuentan con la posibilidad de asistir a las unidades operativas. El reporte des mes de febrero, es igual al del mes de enero, puesto que los reportes arrojan que en estos meses se atendió a las mismas personas mayores.</t>
  </si>
  <si>
    <t>Para el periodo reportado (marzo), las unidades operativas del servicio Centro Día Casa de la Sabiduría presentan una participación de las personas mayores reflejada en 53,445 asistencias mensuales de las 109,890 programadas para el marzo, lo que representa un 49% de asistencia programada. Estos datos reflejan la necesidad de fortalecer inmediatamente los ejercicios de seguimiento a las personas mayores en atención y así mismo, incrementar los escenarios de socialización, sensibilización e identificación de personas mayores en los territorios, dando a conocer la oferta y horarios de participación al servicio.</t>
  </si>
  <si>
    <t xml:space="preserve">13/04/2023:
En las evidencias hace falta el reporte SIRBE de asistencias mensuales del Servicio Centro Día  Casa de la Sabiduría para poder identificar el numerador.
17/04/2023:
No se generan observaciones respecto al análisis y evidencias reportados para el seguimiento del indicador. </t>
  </si>
  <si>
    <t>Para el periodo abril 2023, las unidades operativas del servicio Centro Día Casa de la Sabiduría presentan una participación de las personas mayores reflejada en 41.326 asistencias mensuales de las 109,890 programadas para abril, lo que representa un 38% de asistencia programada para el periodo. Estos resultados se presentan como novedad debido a que las unidades operativas han venido realizando cierres de los procesos o culminación de la participación por tiempos de atención, mostrando la necesidad de incrementar los ejercicios de identificación de nuevos participantes, acorde con la socialización, sensibilización y divulgación de la oferta y horarios de participación al servicio.</t>
  </si>
  <si>
    <t>10/05/2023:
Se recomienda realizar las acciones necesarias para lograr el cumplimiento de la meta, ya que hasta el momento el indicador se encuentra en rango deficiente, en cuanto a las evidencias reportadas no se generan observaciones.</t>
  </si>
  <si>
    <t xml:space="preserve">Para el periodo mayo 2023, las unidades operativas del servicio Centro Día Casa de la Sabiduría presentan una participación de las personas mayores reflejada en 49.017 asistencias mensuales de las 109.890 programadas para mayo, lo que representa un 45% de asistencia programada para el periodo. Estos datos presentan un mínimo incremento de asistencia acorde con la regularidad de asistencia de personas mayores frente al proceso de atención en unidades que presentarán cambios en los horarios. Igualmente continúan las jornadas de identificación y georreferenciación de nuevas personas, mediante la articulación entre el servicio Centro Día Casa de la Sabiduría y la Estrategia Redes de Cuidado Comunitario. </t>
  </si>
  <si>
    <t xml:space="preserve">13/06/2023:
En las evidencias aportadas no fue posible, ubicar la cifra de 109.890, en el archivo denominado, Reporte SIRBE de asistencias mensuales del Servicio Centro día, la cifra más cercana que se identifica es en la pestaña de atendido con 10.942, revisar.
14/06/2023:
No se generan observaciones respecto al análisis y evidencias reportados para el seguimiento del indicador. </t>
  </si>
  <si>
    <t>Para el periodo junio 2023, las unidades operativas del servicio Centro Día Casa de la Sabiduría presentan un incremento en la participación de las personas mayores reflejada en 42.436 asistencias mensuales de las 93.334 programadas para el presente periodo, lo que representa un 45% de efectividad en la asistencia programada. Esta diferencia positiva, se sustenta debido a novedades presentadas en la operación del servicio Centro Día Casa de la Sabiduría que, acorde con la transformación y optimización que se viene presentando en la atención del servicio, se está paulatinamente pasando a una jornada integral en toda la mañana, consolidando acciones integrales de acompañamiento complementarias con apoyo alimentario de servido de comida caliente para junio 2023 desde 9 de las 26 unidades operativas (Macondo - Tunjuelito, Rincón Intercultural - Bosa, Acacias - Ciudad Bolívar, Mí Refugio - Los Mártires, Alegría de Vivir - Suba, Carlos Gaviria - Suba, El Bosque - Engativá, Años Dorados - Santa fe, Cerezos - Engativá).
Estos datos reflejan un incremento de asistencia acorde con la regularidad de asistencia de personas mayores en una sola jornada respecto. Igualmente, continúan las jornadas de identificación y georreferenciación de nuevas personas, mediante la articulación entre el servicio Centro Día Casa de la Sabiduría y los diferentes espacios de participación.</t>
  </si>
  <si>
    <t xml:space="preserve">11/07/2023: 
Revisar  las cifras reportadas, en el análisis mencionan 28% de cumplimiento y en la cifra se reporta 45% (que realmente es la cifra). Ajustar la redacción que está en azul, ya que como está se entienden como cifras aparte las que se están reportando, debe ser claro de donde salen las cifras del ejecutado y del programado (ser un poco más concretos).
11/07/2023:
De acuerdo a las observaciones realizadas, se ajusta el porcentaje de asistencias.
Para el numerador se realiza la sumatoria de la participación de asistencias a unidades con cocina y sin cocina, lo que nos da un total de 42.436 asistencias </t>
  </si>
  <si>
    <t>Para el periodo julio 2023, las unidades operativas del servicio Centro Día Casa de la Sabiduría presentan un leve descenso en el registro de participación de las personas mayores participantes del servicio Centro Día, relacionando 38.866 asistencias mensuales de las 93234 programadas para el presente periodo en las 27 unidades operativas, lo que representa un 42% de efectividad en la asistencia programada. 
Esta diferencia sustenta su descenso debido a que entraron en operación dos nuevas unidades operativas (San David y Campo Verde) donde se suman nuevos cupos (300 para San David y 180 Campo Verde) que, acorde con los procesos de ampliación y optimización del servicio, determinan un ingreso paulatino de las y los  participantes a medida que se va difundiendo y se van posicionando los nuevos puntos y la jornada de atención. Adicionalmente, con la entrada secuencial de atención integral - donde con apoyo alimentario de servido de comida caliente también determinará el incremento de asistencia acorde con la regularidad de asistencia de personas mayores. No obstante, continúan las jornadas de identificación y georreferenciación de nuevas personas, mediante la articulación entre el servicio Centro Día Casa de la Sabiduría y los diferentes espacios de participación.</t>
  </si>
  <si>
    <t xml:space="preserve">
10/08/2023:
No se generan observaciones respecto al análisis y evidencias reportados para el seguimiento del indicador. Sin embargo, se recomienda revisar la ejecución de las actividades que se realizan para lograr el cumplimiento de la meta, que en este momento se encuentra en rango deficiente.</t>
  </si>
  <si>
    <t>Para el periodo agosto 2023, la asistencia a las unidades operativas del servicio Centro Día Casa de la Sabiduría presentan retraso en el registro de participación de las personas mayores participantes, relacionando 46.384 asistencias mensuales de las 122.295 programadas para el presente periodo en las 27 unidades operativas, lo que representa un 38% de efectividad en la asistencia programada.
Esta diferencia presenta como análisis que su descenso se revisa en dos vías, se cuentan con dos nuevas unidades operativas (San David y Campo Verde) que tienen unos ingresos lentos de población y así posicionar horarios y jornada de atención. No obstante, continúan las jornadas de identificación y georreferenciación de nuevas personas, mediante la articulación entre el servicio Centro Día Casa de la Sabiduría y los diferentes espacios de participación.</t>
  </si>
  <si>
    <t>Para el periodo septiembre 2023, la asistencia a las unidades operativas del servicio Centro Día Casa de la Sabiduría presentan un incremento importante en los registro de participación de las personas mayores participantes, relacionando 45,255 asistencias mensuales de las 86.849 programadas para el presente periodo en las 27 unidades operativas, lo que representa un 52% de efectividad en la asistencia programada.
Este incremento se produce debido al aumento de unidades operativas que cuentan con operación de atención integral (14 unidades), estableciendo una nueva lógica de participación acorde con los servicios definidos en al Ley 1276 de 2009. No obstante, se cuentan con dos unidades operativas (San David y Campo Verde) que por su aforo de atención y tener una atención en dos horarios en la mañana, no favorecen el incremento de asistencias por unidad. Así mismo, se continúa con jornadas de identificación y georreferenciación de nuevas personas, mediante la articulación entre el servicio Centro Día Casa de la Sabiduría y los diferentes espacios de participación.</t>
  </si>
  <si>
    <t>Para el periodo octubre  2023, la asistencia a las unidades operativas del servicio Centro Día Casa de la Sabiduría presentan un incremento porcentual en los registro de participación de las personas mayores participantes, relacionando 47.611 asistencias mensuales de las 89.391  programadas para el presente periodo, en las 27 unidades operativas, representando un 53% de efectividad en la asistencia programada, para este periodo se resalta la operación integral con 15 unidades operativas, de las 27 existentes en Bogotá. De esta forma, este porcentaje refleja que la transición a una operación integral ha sido progresiva (mes a mes) entendiendo que las condiciones operativas necesarias para alcanzar una asistencia unificada en las unidades operativas se ha visto afectada por procesos contractuales (conjuntas - dotaciones - alimentos) paralelos a esta transformación, generando retrasos en la entrada de nuevas operativas a este nuevo formato.
No obstante, con la nueva lógica de participación, acorde con los servicios definidos en la Ley 1276 de 2009, representa una gestión mas fuerte de jornadas de identificación y territorialización de nuevas personas, logrando mayor articulación entre el servicio Centro Día Casa de la Sabiduría y los diferentes espacios de participación</t>
  </si>
  <si>
    <t>09/11/2023: 
Dentro de las evidencias reportadas se identifica para el numerador una cifra de 47.611, revisar y ajustar lo que sea necesario.</t>
  </si>
  <si>
    <t>Para el periodo noviembre 2023, la asistencia a las unidades operativas del servicio Centro Día Casa de la Sabiduría presentan un incremento porcentual en los registro de participación de las personas mayores participantes, relacionando 47.776 asistencias mensuales de las 83.823 programadas para el presente periodo, en las 27 unidades operativas, representando un 57% de efectividad en la asistencia programada. Para este periodo se resalta la operación integral (apoyo alimentario / servido caliente) con 16 unidades operativas, de las 27 existentes en Bogotá.
De esta forma, este porcentaje refleja el incremento que han tenido las asistencias acorde con la transición de operación integral progresiva (desde julio de 2023). No obstante, con la nueva estructura de participación, acorde con los servicios definidos en la Ley 1276 de 2009, esta transformación representa una gestión mas fortalecida en los territorios con jornadas de identificación de nuevas personas, logrando mayor articulación entre el servicio Centro Día Casa de la Sabiduría y los diferentes espacios de participación</t>
  </si>
  <si>
    <t xml:space="preserve">Para el periodo diciembre 2023, la asistencia a las unidades operativas del servicio Centro Día Casa de la Sabiduría presentan un leve descenso porcentual en los registros de participación de las personas mayores participantes, relacionando 42.712 asistencias mensuales de las 76.396 programadas para el presente periodo en las 27 unidades operativas, representando un 56% de efectividad en la asistencia programada.
En este periodo se resalta que la operación integral (apoyo alimentario / servido caliente) con 17 unidades operativas, de las 27 existentes en Bogotá, lo que refleja que la transición de operación integral del servicio ha generado una reorganización en las dinámicas y tiempos de participación de las personas mayores, acorde con los nuevos horarios de participación. No obstante, es importante destacar que diciembre es un periodo que  representa una disponibilidad de tiempos diferente por parte las personas mayores, cierre de año/celebraciones religiosas/tiempos en familia, determinan una disminución en la participación y cierres de procesos que orientan a los equipos a reforzar procesos de identificación y georreferenciación en el territorio. </t>
  </si>
  <si>
    <t>Durante el 2023, el servicio Centro Día Casa de la Sabiduría presentó una transición operativa que reconfiguró la participación y asistencia de las personas mayores, acorde con los tiempos de atención de las unidades operativas. En este proceso, reajustar y reformular la línea técnica orientó a las Casas de la Sabiduría a direccionar la oferta integral acorde con los gustos, intereses y preferencias de la población mayor que ingresa al servicio Centro Día.
En este sentido, el indicador no alcanzó el resultado esperado que buscaba alcanzar el total de asistencias mensuales programadas; si bien, el indicador alcanzó un 50% de cumplimiento según lo programado, en algunos periodos se presentaron retrasos en el avance debido a que las unidades operativas tuvieron novedades para la adquisición de elementos mobiliarios, menaje, industriales con los cuales se esperaba nivelar la operación del servicio acorde con las condiciones territoriales. Estas novedades implicaron que la operación no se estabilizara y estandarizara, condiciones que impidieron alcanzar el resultado propuesto en el indicador, finalmente, se han trabajado estrategias administrativas y contractuales que permitan contar con la dotación necesaria y así lograr la eficacia en las asistencias de los participantes.</t>
  </si>
  <si>
    <t>PSS-7770-004</t>
  </si>
  <si>
    <t xml:space="preserve">Personas mayores en el Servicio Cuidado Transitorio Día - Noche que participan en las actividades de los centros de cuidado transitorio definidas en el Plan de Atención Institucional </t>
  </si>
  <si>
    <t>Determinar el porcentaje de personas que participan en las actividades de los centros de cuidado transitorio (Día - Noche) definidas en el Plan de Atención Institucional.</t>
  </si>
  <si>
    <t>Efectuar estrategias para promover la participación de las personas mayores en las actividades formuladas en el Plan de Atención Institucional sobre los centros de cuidado transitorio.</t>
  </si>
  <si>
    <t>(Número de personas mayores participantes en actividades formuladas en el Plan de Atención Institucional  de los centros de Cuidado Transitorio / Total personas participantes que se encuentran en los centros de Cuidado Transitorio) * 100</t>
  </si>
  <si>
    <t>*Sistema de Información misional (SIRBE).</t>
  </si>
  <si>
    <r>
      <t xml:space="preserve">Del reporte enviado por la SDES con el número de personas mayores participantes en las actividades formuladas en el Plan de Atención Institucional en los centros de Cuidado Transitorio para el periodo a reportar tanto en la jornada diurna como nocturna, cantidades que se sumaran para obtener el numerador.
Para obtener el denominador se toma el </t>
    </r>
    <r>
      <rPr>
        <strike/>
        <sz val="9"/>
        <rFont val="Arial"/>
        <family val="2"/>
      </rPr>
      <t xml:space="preserve"> </t>
    </r>
    <r>
      <rPr>
        <sz val="9"/>
        <rFont val="Arial"/>
        <family val="2"/>
      </rPr>
      <t>reporte remitido por la SDES referente al total de personas participantes que se encuentran en los centros de Cuidado Transitorio en la jornada diurna y nocturna, cantidades que se sumaran para obtener el denominador, este resultado se multiplicará por 100% obteniendo el resultado final. 
El avance acumulado del indicador se toma con base en el último dato reportado.</t>
    </r>
  </si>
  <si>
    <t>*Registro de personas con actuación de seguimiento PAI en el SIRBE reportado por el SDES (Numerador).
*Reporte de conteo de metas dado por SDES (Denominador).</t>
  </si>
  <si>
    <t xml:space="preserve">Para el periodo reportado (mes de enero), se tomó como referencia el seguimiento a la participación de las personas mayores en los encuentros y actividades del Plan de Atención Institucional PAI. Estos encuentros buscan promover el autocuidado y la dignificación de la persona mayor. En los encuentros se abordan temáticas como: promoción de derechos humanos y activación de rutas de atención; habilidades para la vida; fortalecimiento de habilidades físicas, cognitivas, comunicativas y sociales; transformación de imaginarios adversos sobre la vejez; salud mental; hábitos de autocuidado; promoción del buen trato y prevención de violencias. Así las cosas, de los 469 participantes atendidos en la modalidad de Cuidado Transitorio durante el mes de enero, 398 participaron en estos encuentros; registrándose una participación del 84% de las personas mayores atendidas en los encuentros señalados.  Cabe recordar que la participación en cada uno de los encuentros es voluntaria, respetando siempre la autonomía y toma de decisiones de las personas mayores participantes. Sin embargo, se realizará sensibilización a las personas mayores para que participen en las diferentes actividades ofertadas en los Centros de Cuidado Transitorio. </t>
  </si>
  <si>
    <t xml:space="preserve">Para el periodo reportado (mes de febrero, se tomó como referencia el seguimiento a la participación de las personas mayores en los encuentros y actividades del Plan de Atención Institucional PAI. Estos encuentros buscan promover el autocuidado y la dignificación de la persona mayor. En los encuentros se abordan temáticas como: promoción de derechos humanos y activación de rutas de atención; habilidades para la vida; fortalecimiento de habilidades físicas, cognitivas, comunicativas y sociales; transformación de imaginarios adversos sobre la vejez; salud mental; hábitos de autocuidado; promoción del buen trato y prevención de violencias. Así las cosas, de los 471 participantes atendidos en la modalidad de Cuidado Transitorio durante el mes de febrero, 391 participaron en estos encuentros; registrándose una participación del 84% de las personas mayores atendidas en los encuentros señalados.  Se recuerda que la participación en cada uno de los encuentros es voluntaria, respetando siempre la autonomía y toma de decisiones de las personas mayores participantes. Sin embargo, se continuará realizando sensibilización a las personas mayores para que participen en las diferentes actividades ofertadas en los Centros de Cuidado Transitorio. </t>
  </si>
  <si>
    <t xml:space="preserve">Para el periodo reportado trimestre (enero-febrero-marzo), se tomó como referencia el seguimiento a la participación de las personas mayores en los encuentros y actividades del Plan de Atención Institucional PAI. Estos encuentros buscan promover el autocuidado y la dignificación de la persona mayor. En los encuentros se abordaron temáticas como: promoción de derechos humanos y activación de rutas de atención; habilidades para la vida; fortalecimiento de habilidades físicas, cognitivas, comunicativas y sociales; transformación de imaginarios adversos sobre la vejez; salud mental; hábitos de autocuidado; promoción del buen trato y prevención de violencias. Así las cosas, de los 555 participantes atendidos en la modalidad de Cuidado Transitorio durante el trimestre (enero-febrero-marzo), 469 participaron en los encuentros anteriormente mencionados; registrándose una participación del 85 % de las personas mayores atendidas en los encuentros señalados.  Se recuerda que la participación en cada uno de los encuentros es voluntaria, respetando siempre la autonomía y toma de decisiones de las personas mayores participantes. 
</t>
  </si>
  <si>
    <t xml:space="preserve">13/04/2023:
Este indicador es de medición trimestral, por lo tanto el análisis debe ir redactado en este sentido, revisar que las cifras correspondan al trimestre (enero - marzo). De igual manera en las evidencias para el numerador, se adjunta la base solo con fecha de marzo y hay un total de 4184 registros, revisar.
14/04/2023:
No se generan observaciones respecto al análisis y evidencias reportados para el seguimiento del indicador. </t>
  </si>
  <si>
    <t xml:space="preserve">Para el periodo reportado (abril), se tomó como referencia el seguimiento a la participación de las personas mayores en los encuentros y actividades del Plan de Atención Institucional PAI. Estos encuentros buscan promover el autocuidado y la dignificación de la persona mayor. En los encuentros se abordan  temáticas como: promoción de derechos humanos y activación de rutas de atención; habilidades para la vida; fortalecimiento de habilidades físicas, cognitivas, comunicativas y sociales; transformación de imaginarios adversos sobre la vejez; salud mental; hábitos de autocuidado; promoción del buen trato y prevención de violencias. Así las cosas, de los 509 participantes atendidos en la modalidad de Cuidado Transitorio durante el mes de abril, 394 participaron en los encuentros anteriormente mencionados; registrándose una participación del 77 % de las personas mayores atendidas en los encuentros señalados.  Se recuerda que la participación en cada uno de los encuentros es voluntaria, respetando siempre la autonomía y toma de decisiones de las personas mayores participantes. </t>
  </si>
  <si>
    <t>Para el periodo reportado (mayo), se tomó como referencia el seguimiento a la participación de las personas mayores en los encuentros y actividades enmarcadas en el Plan de Atención Institucional PAI establecido en cada uno de los centros de Cuidado Transitorio. Cabe recordar que estos encuentros buscan promover el autocuidado y la dignificación de la persona mayor. En estos encuentros se abordan temáticas como: promoción de derechos humanos y activación de rutas de atención; habilidades para la vida; fortalecimiento de habilidades físicas, cognitivas, comunicativas y sociales; transformación de imaginarios adversos sobre la vejez; salud mental; hábitos de autocuidado; promoción del buen trato y prevención de violencias. Así las cosas, de los 491 participantes atendidos en el Servicio de Cuidado Transitorio durante el mes de mayo, 468 participaron en los encuentros anteriormente mencionados; registrándose una participación del 95% de las personas mayores atendidas en los encuentros señalados.  Se recuerda que la participación en cada uno de los encuentros es voluntaria, respetando siempre la autonomía y toma de decisiones de las personas mayores participantes.</t>
  </si>
  <si>
    <t xml:space="preserve">13/06/2023:
No se generan observaciones respecto al análisis reportado para el seguimiento del indicador. </t>
  </si>
  <si>
    <t>Para el periodo reportado (abril - mayo - junio), se tomó como referencia el seguimiento a la participación de las personas mayores en los encuentros y actividades enmarcadas en el Plan de Atención Institucional PAI establecido en cada uno de los centros de Cuidado Transitorio. Cabe recordar que estos encuentros buscan promover el autocuidado y la dignificación de la persona mayor. En estos encuentros se abordan temáticas como: promoción de derechos humanos y activación de rutas de atención; habilidades para la vida; fortalecimiento de habilidades físicas, cognitivas, comunicativas y sociales; transformación de imaginarios adversos sobre la vejez; salud mental; hábitos de autocuidado; promoción del buen trato y prevención de violencias. Así las cosas, de los 1499 participantes atendidos en el Servicio de Cuidado Transitorio durante el trimestre abril-mayo-junio, 1291 participaron en los encuentros anteriormente mencionados; registrándose una participación del 86% de las personas mayores atendidas en los encuentros señalados.  Se recuerda que la participación en cada uno de los encuentros es voluntaria, respetando siempre la autonomía y toma de decisiones de las personas mayores participantes.</t>
  </si>
  <si>
    <t>11/07/2023:
Revisar lo reportado y recordar que este indicador es de medición trimestral, no mensual, adicionalmente revisar las evidencias cargadas, tienen muchas pestañas con cifras que no son comprensibles, para poder identificar lo reportado. 
11/07/2023:
Ajustado el reporte cuantitativo, cualitativo y evidencias del trimestre }</t>
  </si>
  <si>
    <t>Para el periodo reportado (julio), se tomó como referencia el seguimiento a la participación de las personas mayores en los encuentros y actividades enmarcadas en el Plan de Atención Institucional PAI establecido en cada uno de los 5 centros de Cuidado Transitorio del Servicio. Cabe recordar que estos encuentros buscan promover el autocuidado y la dignificación de la persona mayor. En estos encuentros se abordan temáticas como: promoción de derechos humanos y activación de rutas de atención; habilidades para la vida; fortalecimiento de habilidades físicas, cognitivas, comunicativas y sociales; transformación de imaginarios adversos sobre la vejez; salud mental; hábitos de autocuidado; promoción del buen trato y prevención de violencias. Así las cosas, de los 509 participantes atendidos en el Servicio de Cuidado Transitorio durante el mes de julio,, 493 participaron en los encuentros anteriormente mencionados; registrándose una participación del 97% de las personas mayores atendidas en los encuentros señalados.  Se recuerda que la participación en cada uno de los encuentros es voluntaria, respetando siempre la autonomía y toma de decisiones de las personas mayores participantes.</t>
  </si>
  <si>
    <t xml:space="preserve">
10/08/2023:
No se generan observaciones respecto al análisis reportado para el seguimiento del indicador. </t>
  </si>
  <si>
    <t>Para el periodo reportado (agosto), se tomó como referencia el seguimiento a la participación de las personas mayores en los encuentros y actividades enmarcadas en el Plan de Atención Institucional (PAI) establecido en cada uno de los 5 centros de Cuidado Transitorio del Servicio. Cabe recordar que estos encuentros buscan promover el autocuidado y la dignificación de la persona mayor. En estos encuentros se abordan temáticas como: promoción de derechos humanos y activación de rutas de atención; habilidades para la vida; fortalecimiento de habilidades físicas, cognitivas, comunicativas y sociales; transformación de imaginarios adversos sobre la vejez; salud mental; hábitos de autocuidado; promoción del buen trato y prevención de violencias. Así las cosas, de los 518 participantes atendidos en el Servicio de Cuidado Transitorio durante el mes de agosto, 496 participaron en los encuentros anteriormente mencionados; registrándose una participación del 96% de las personas mayores atendidas en los encuentros señalados.  Se recuerda que la participación en cada uno de los encuentros es voluntaria, respetando siempre la autonomía y toma de decisiones de las personas mayores participantes.</t>
  </si>
  <si>
    <t>Para el periodo reportado (julio, agosto, septiembre), se tomó como referencia el seguimiento a la participación de las personas mayores en los encuentros y actividades enmarcadas en el Plan de Atención Institucional (PAI) establecido en cada uno de los 5 centros de Cuidado Transitorio del Servicio. Cabe señalar que estos encuentros buscan promover el autocuidado y la dignificación de la persona mayor. En estos encuentros se abordan temáticas como: promoción de derechos humanos y activación de rutas de atención; habilidades para la vida; fortalecimiento de habilidades físicas, cognitivas, comunicativas y sociales; transformación de imaginarios adversos sobre la vejez; salud mental; hábitos de autocuidado; promoción del buen trato y prevención de violencias. Así las cosas, de los 1575 participantes atendidos en el Servicio de Cuidado Transitorio durante trimestre referido, 1475 participaron en los encuentros anteriormente mencionados; registrándose una participación del 97% de las personas mayores atendidas en los encuentros realizados.  Se recuerda que la participación en cada uno de los encuentros es voluntaria, respetando siempre la autonomía y toma de decisiones de las personas mayores participantes.</t>
  </si>
  <si>
    <t xml:space="preserve">
06/10/2023:
No se generan observaciones respecto al análisis reportado para el seguimiento del indicador. </t>
  </si>
  <si>
    <t>Para el periodo reportado (octubre), se tomó como referencia el seguimiento a la participación de las personas mayores en los encuentros y actividades enmarcadas en el Plan de Atención Institucional (PAI) establecido en cada uno de los 5 centros de Cuidado Transitorio del Servicio. Cabe señalar que estos encuentros buscan promover el autocuidado y la dignificación de la persona mayor. En estos encuentros se abordan temáticas como: promoción de derechos humanos y activación de rutas de atención; habilidades para la vida; fortalecimiento de habilidades físicas, cognitivas, comunicativas y sociales; transformación de imaginarios adversos sobre la vejez; salud mental; hábitos de autocuidado; promoción del buen trato y prevención de violencias. Así las cosas, de los 513 participantes atendidos en el Servicio de Cuidado Transitorio durante el mes reportado, 494 participaron en los encuentros anteriormente mencionados; registrándose una participación del 96% de las personas mayores atendidas en los encuentros realizados.  Se recuerda que la participación en cada uno de los encuentros es voluntaria, respetando siempre la autonomía y toma de decisiones de las personas mayores participantes.</t>
  </si>
  <si>
    <t>Para el periodo reportado (noviembre), se tomó como referencia el seguimiento a la participación de las personas mayores en los encuentros y actividades enmarcadas en el Plan de Atención Institucional (PAI) establecido en cada uno de los 5 centros de Cuidado Transitorio del Servicio. Cabe señalar que estos encuentros buscan promover el autocuidado y la dignificación de la persona mayor. En estos encuentros se abordan temáticas como: promoción de derechos humanos y activación de rutas de atención; habilidades para la vida; fortalecimiento de habilidades físicas, cognitivas, comunicativas y sociales; transformación de imaginarios adversos sobre la vejez; salud mental; hábitos de autocuidado; promoción del buen trato y prevención de violencias. Así las cosas, de los 517 participantes atendidos en el Servicio de Cuidado Transitorio durante el mes referido, 495 participaron en los encuentros anteriormente mencionados; registrándose una participación del 96% de las personas mayores atendidas en los encuentros realizados.  Se recuerda que la participación en cada uno de los encuentros es voluntaria, respetando siempre la autonomía y toma de decisiones de las personas mayores participantes.</t>
  </si>
  <si>
    <t xml:space="preserve">
05/12/2023:
No se generan observaciones respecto al análisis reportado para el seguimiento del indicador. </t>
  </si>
  <si>
    <t>Para el periodo reportado (octubre-noviembre-diciembre), se tomó como referencia el seguimiento a la participación de las personas mayores en los encuentros y actividades enmarcadas en el Plan de Atención Institucional (PAI) establecido en cada uno de los 5 centros de Cuidado Transitorio del Servicio. Cabe señalar que estos encuentros buscan promover el autocuidado y la dignificación de la persona mayor. En estos encuentros se abordan temáticas como: promoción de derechos humanos y activación de rutas de atención; habilidades para la vida; fortalecimiento de habilidades físicas, cognitivas, comunicativas y sociales; transformación de imaginarios adversos sobre la vejez; salud mental; hábitos de autocuidado; promoción del buen trato y prevención de violencias. Así las cosas, de los 1543 participantes atendidos en el Servicio de Cuidado Transitorio durante el trimestre referido, 1478 participaron en los encuentros anteriormente mencionados; registrándose una participación del 96% de las personas mayores atendidas en los encuentros realizados.  Se recuerda que la participación en cada uno de los encuentros es voluntaria, respetando siempre la autonomía y toma de decisiones de las personas mayores participantes.</t>
  </si>
  <si>
    <t xml:space="preserve">En el desarrollo del recorrido anual del 2023 y la ejecución en la prestación del servicio de cuidado transitorio, se realizó una atención de un total de 5.124 participantes que asistieron a los cinco centros en los que se realiza la atención, con una participación de 4.713 personas mayores que hicieron parte de los encuentros PAI; La participación en los encuentros del PAI muestra una tendencia positiva a lo largo de los trimestres, con un porcentaje final del 97%.
Se destaca que la participación en los encuentros es voluntaria, respetando siempre la autonomía y toma de decisiones de las personas mayores participantes. El seguimiento de la participación en los encuentros y actividades del Plan de Atención Institucional (PAI) refleja un compromiso continuo con la promoción del autocuidado y la dignificación de las personas mayores en el Servicio de Cuidado Transitorio. La consistente participación voluntaria, así como la variedad de temáticas abordadas, indican un enfoque integral en el bienestar físico, cognitivo y emocional de los participantes. La tendencia positiva en los porcentajes de participación a lo largo de los trimestres sugiere una creciente aceptación y aprecio por estas actividades. Donde se abordaron diversas temáticas, incluyendo derechos humanos, habilidades para la vida, fortalecimiento físico y cognitivo, transformación de imaginarios sobre la vejez, salud mental, hábitos de autocuidado, promoción del buen trato y prevención de violencias. </t>
  </si>
  <si>
    <t>PSS-7770-008</t>
  </si>
  <si>
    <t xml:space="preserve">Porcentaje  de Personas mayores vinculadas en Redes de Cuidado Comunitario 
</t>
  </si>
  <si>
    <t>Establecer el porcentaje de personas mayores que participan como mínimo en el 75% de las actividades establecidas   en las Redes de Cuidado Comunitario.</t>
  </si>
  <si>
    <t>Realizar acciones de acompañamiento  y seguimiento a las personas mayores para su permanencia en las actividades que se desarrollen en las redes de cuidado.</t>
  </si>
  <si>
    <t>(Número de personas mayores vinculadas a las redes de cuidado comunitario / Número de personas inscritas en las Redes de Cuidado Comunitario) * 100</t>
  </si>
  <si>
    <t xml:space="preserve">
*Sistema de Información y misional (SIRBE). </t>
  </si>
  <si>
    <t>Se entiende como persona mayor vinculada en Redes de Cuidado Comunitario, aquella que participa en mínimo el 75% del total de las actividades programadas en los módulos de la estrategia.
La información se obtiene del Sistema Misional SIRBE exportando el registro de personas mayores inscritas a cursos, establecidos para cada uno de los módulos programados para la estrategia. Con esta información, se verifica la participación de cada una de las personas a las sesiones programadas, las cuales deben ser del 75% o más para que cuente como persona vinculada en las Redes de Cuidado para el cálculo del numerador. 
Por otro lado, la información que se obtiene del Sistema Misional SIRBE exportando el registro de personas mayores inscritas mediante ficha genérica de cursos establecida para cada uno de los módulos programados para la estrategia es el insumo para el denominador.
El avance acumulado del indicador se toma con base en el último dato reportado.</t>
  </si>
  <si>
    <t>*Reporte de personas mayores vinculadas - Sistema de Información misional (SIRBE). (Numerador)
*Reporte de personas inscritas en las Redes de Cuidado Comunitario - Sistema de Información misional (SIRBE). (Denominador)</t>
  </si>
  <si>
    <t>Para el periodo reportado (mes de enero), se presentó la vinculación de 61 personas mayores en la Estrategia de Redes de Cuidado Comunitario, participantes que cumplimiento con 75% de participación en las líneas de acción determinadas por la Estrategia de Redes de Cuidado Comunitario.
De este modo, se continúa con el acompañamiento y consolidación de grupos que favorezcan  la participación e integración de personas mayores del territorio, logrando atender sus intereses y gustos desde un escenario generacional e intergeneracional.</t>
  </si>
  <si>
    <t>Para el periodo reportado (mes de febrero), se presentó la vinculación de 38 personas mayores en la Estrategia de Redes de Cuidado Comunitario, participantes que cumplimiento con 75% de participación en de las líneas de acción determinadas por la Estrategia de Redes de Cuidado Comunitario.
Para este periodo se trabajó puntualmente en la cartografía local que permita la identificación de espacios de interlocución para las personas mayores, permitiendo ofertar estos espacios a personas mayores que egresan del servicio Centro Día Casa de la Sabiduría.</t>
  </si>
  <si>
    <t xml:space="preserve">Para el periodo reportado (mes de marzo), se presentó la vinculación de 40 personas mayores en la Estrategia de Redes de Cuidado Comunitario, participantes que cumplieron con el 75% de participación en de las líneas de acción determinadas por la Estrategia de Redes de Cuidado Comunitario.
Por lo tanto, el dar continuidad con la identificación de espacios para la interlocución con las personas mayores y cooperantes, permite ofertar las diferentes actividades dirigidas a personas mayores desde la estrategia y así lograr un mayor cumplimiento. </t>
  </si>
  <si>
    <t xml:space="preserve">13/04/2023:
No se generan observaciones respecto al análisis reportado para el seguimiento del indicador. </t>
  </si>
  <si>
    <t xml:space="preserve">Para el periodo reportado, no se presentaron personas mayores vinculadas en la Estrategia de Redes de Cuidado Comunitario (de acuerdo con las condiciones de reporte) que tengan cumplimiento del 75% de participación en de las líneas de acción determinadas para la Estrategia.
En este sentido, con el proceso de identificación de nuevas organizaciones de personas mayores se ha realizado un ejercicio de consolidación para que las personas mayores alcancen la vinculación, según las condiciones de atención en la Estrategia. 
Así mismo, el equipo han venido articulando acciones con 28 nuevos cooperantes identificados así: 101 Ideas - para las localidades de Bosa, Chapinero, Ciudad Bolívar, Kennedy, Puente Aranda y Teusaquillo; Casa de la justicia para la localidad de Puente Aranda;  Fundación Innova en la localidad de Teusaquillo; Manzana del cuidado-Manitas en la localidad de Ciudad Bolívar; ONG Americares en las localidades de Ciudad Bolívar, Sumapaz, Tunjuelito y Usme;  Secretaria Distrital de Salud, Subred Centro oriente en Teusaquillo; Secretaria de Seguridad, Convivencia  y Justicia en la localidad de Kennedy; Subred Centro Oriente en las localidades de Antonio Nariño, La Candelaria, Los Mártires, Rafael Uribe Uribe, San Cristóbal y Santa fe; Subred Norte en la localidad de Teusaquillo; Subred Sur Occidente en las localidades de Bosa, Fontibón y  Kennedy. </t>
  </si>
  <si>
    <t xml:space="preserve">Para el periodo reportado, la Estrategia de Redes de Cuidado Comunitario vienen consolidando los procesos de acompañamiento a grupos y organizaciones de personas mayores con las cuales se viene suministrando información, herramientas y ofertas que favorezcan el autogestión de los grupos, acorde con sus objetivos e intereses. En este sentido, para este periodo se continua con el proceso que permita la vinculación (75% de asistencia) de las personas mayores  participantes de la Estrategia. Así mismo, el equipo de la Estrategia identificó 7 nuevas organizaciones en las localidades de: Ciudad Bolívar, Kennedy (3), Rafael Uribe Uribe y Suba (2).
Finalmente, se articularon acciones con 59 nuevos cooperantes, para un total 180 cooperantes sumados a la Estrategia para mayo de 2023. </t>
  </si>
  <si>
    <t>Para el primer semestre de 2023, la Estrategia de Redes de Cuidado Comunitario presentó el acompañamiento a grupos y organizaciones de personas mayores que articularon información, herramientas u ofertas que favorezca la autogestión de los grupos, acorde con sus objetivos e intereses. En este sentido, para el periodo del 1 de enero al 30 de junio de 2023 se identificaron como participantes 1.382 personas mayores de las cuales 164 personas mayores han referenciado vinculación (75% de asistencia) a los procesos conformados. Igualmente, como parte de las acciones efectuadas para la conformación de redes y nodos comunitarios, la estrategia adelantó procesos (cursos SIRBE) programados entre 4, 10 y 14 sesiones acorde con las particularidades de las temáticas abordadas que se orientan acorde con necesidades, gustos y preferencias de las y los participantes.
Como complemento a lo anterior, en el primer semestre de 2023 se conformaron de 17 redes y nodos en 10 localidades de Bogotá; así mismo, se articularon acciones con 87 nuevos cooperantes a la Estrategia para el periodo presentado.</t>
  </si>
  <si>
    <t xml:space="preserve">11/07/2023:
No se generan observaciones respecto al análisis y evidencias reportados para el seguimiento del indicador. Sin embargo, se recomienda revisar el indicador, debido al bajo cumplimiento de la meta hasta el momento, encontrandose en rango deficiente. </t>
  </si>
  <si>
    <t>Para julio de 2023, la Estrategia de Redes de Cuidado Comunitario realizó acompañamiento a grupos de personas mayores con los cuales se hizo articulación para conformar, consolidar y brindar información que favorezca la autogestión de su organización acorde con sus objetivos e intereses. En este sentido, para el periodo del 1 de enero al 30 de julio de 2023 se han identificado como participantes 1.661 personas mayores de las cuales, para julio, 134 nuevas personas mayores que se referencian como vinculadas (75% de asistencia) a los procesos de fortalecimiento y autogestión. Igualmente, como parte de las acciones efectuadas para la conformación de redes y nodos comunitarios, la estrategia adelantó procesos (cursos SIRBE) programados entre 8,10 y 14 sesiones acorde con las particularidades de las temáticas abordadas que se orientan acorde con necesidades, gustos y preferencias de las y los participantes.
Como complemento a lo anterior, en el primer semestre de 2023 se conformaron de 32 redes y nodos en 12 localidades de Bogotá; así mismo, se articularon acciones con 20 nuevos cooperantes a la Estrategia para el periodo presentado.</t>
  </si>
  <si>
    <t xml:space="preserve">Para agosto de 2023, la Estrategia de Redes de Cuidado Comunitario realizó acompañamiento y seguimiento a grupos de personas mayores con los cuales se hizo articulación para conformar, consolidar y brindar información que favorezca la autogestión y fortalecimiento de su organización acorde con sus objetivos e intereses. En este sentido, para el periodo del 1 de enero al 31 de agosto de 2023, 407 personas mayores son referenciadas como vinculadas (75% de asistencia) de las 1.889 personas mayores inscritas en los procesos los diferentes ejercicios de fortalecimiento y autogestión, para el mes de agosto 109 personas mayores se identifican como nuevas en esta vinculación. Igualmente, como parte de las acciones efectuadas para la conformación de redes y nodos comunitarios, la estrategia adelantó procesos (cursos SIRBE) programados en diferentes sesiones acorde con las particularidades de las temáticas abordadas que se orientan acorde con necesidades, gustos y preferencias de las y los participantes.
Como complemento a lo anterior, en el primer semestre de 2023 se conformaron de 32 redes y nodos en 12 localidades de Bogotá; así mismo, se articularon acciones con 20 nuevos cooperantes a la Estrategia para el periodo presentado. </t>
  </si>
  <si>
    <t>Para septiembre de 2023, la Estrategia de Redes de Cuidado Comunitario presentó acompañamiento y seguimiento a organizaciones y grupos de personas mayores con los cuales se articulan acciones de autogestión y fortalecimiento en procesos de participación organización acorde con sus objetivos e intereses.
En este sentido, para el periodo del 1 de enero al 31 de septiembre de 2023, 740 personas mayores son referenciadas como vinculadas (75% de asistencia) de las 2.023 personas mayores inscritas en los procesos los diferentes ejercicios de fortalecimiento y autogestión, para el mes de septiembre 333 personas mayores se identifican como vinculadas en estos proceso. Igualmente, como parte de las acciones efectuadas para la conformación de redes y nodos comunitarios, la estrategia adelantó procesos (cursos SIRBE) programados en diferentes sesiones acorde con las particularidades de las temáticas abordadas que se orientan acorde con necesidades, gustos y preferencias de las y los participantes.</t>
  </si>
  <si>
    <t>Para octubre de 2023, la Estrategia de Redes de Cuidado Comunitario presentó acompañamiento y seguimiento a organizaciones y grupos de personas mayores con los cuales se articulan acciones de autogestión y fortalecimiento en procesos de participación organización acorde con sus objetivos e intereses.
En este sentido, para el periodo del 1 de enero al 31 de octubre de 2023, 793 personas mayores son referenciadas como vinculadas (75% de asistencia) de las 2.072 personas mayores inscritas en los procesos los diferentes ejercicios de fortalecimiento y autogestión, para el mes de octubre 53 personas mayores se identifican como vinculadas en estos proceso. Igualmente, como parte de las acciones efectuadas para la conformación de redes y nodos comunitarios, la estrategia adelantó procesos (cursos SIRBE) programados en diferentes sesiones acorde con las particularidades de las temáticas abordadas que se orientan acorde con necesidades, gustos y preferencias de las y los participantes.</t>
  </si>
  <si>
    <t>Para noviembre de 2023, la Estrategia de Redes de Cuidado Comunitario presentó acompañamiento y seguimiento a organizaciones y grupos de personas mayores con los cuales se fortalece la autogestión y el fortalecimiento en procesos de participación ciudadana y organización civil acorde con sus objetivos e intereses.
En este sentido, para el periodo del 1 de enero al 30 de noviembre de 2023, de las 2.106 personas mayores identificadas en actividades de la Estrategia, a corte noviembre, 846 personas mayores son referencian como vinculadas (75% de asistencia) a los procesos apoyados desde la Estrategia, lo que corresponde que en el noviembre 53 personas mayores se identifican como vinculadas en estos proceso.
Igualmente, como parte de las acciones efectuadas para la conformación de redes y nodos comunitarios, la estrategia adelantó procesos (cursos SIRBE) programados en diferentes sesiones acorde con las particularidades de las temáticas abordadas que se orientan acorde con necesidades, gustos y preferencias de las y los participantes.</t>
  </si>
  <si>
    <t>Para diciembre de 2023, la Estrategia de Redes de Cuidado Comunitario continuó con el acompañamiento y seguimiento a organizaciones y grupos de personas mayores con los cuales se fortaleció la autogestión y consolidación de los procesos de participación ciudadana en cada uno de los territorios identificados, lo cual permitió reconocer mayores recursos y atributos organizacionales y comunitarios para la vinculación de proceso de cuidados generacionales desde los procesos colectivos de vinculación.
En este sentido, en lo corrido del segundo semestre de 2023 se identificaron 757 personas mayores identificadas en actividades de socialización las cuales voluntariamente se inscribieron para hacer parte de la Estrategia, no obstante para el conteo de personas mayores vinculadas (75% de asistencia) el segundo semestre reporta 745 personas mayores (63 personas mayores en diciembre) las cuales tienen registro de personas mayores vinculadas desde procesos iniciados en el primer semestre, acorde con los procesos apoyados desde la Estrategia.
Igualmente, como parte de las acciones efectuadas para la conformación de redes y nodos comunitarios, la estrategia adelantó procesos (cursos SIRBE) programados en diferentes sesiones acorde con las particularidades de las temáticas abordadas que se orientan acorde con necesidades, gustos y preferencias de las y los participantes.</t>
  </si>
  <si>
    <t>Para la vigencia 2023, desde los objetivos propuestos por la Subdirección para la Vejez en la Estrategia de Redes de Cuidado Comunitario, el haber consolidado los ejercicios de socialización en la ciudad con instancias de participación, organizaciones sociales y comunitarias, así como con entidades, permitió que la Estrategia lograse ampliar su atención territorial con la participación y vinculación de personas mayores y organizaciones interesadas en fortalecimiento de acciones dirigidas al cuidado colectivo. 
De acuerdo con lo anterior, en la vigencia 2023 la meta no se alcanzó debido a que de las 2.139 personas mayores inscritas sólo el 42% (909 personas mayores) cumplieron con el 75% de asistencias de acuerdo con la programación de sesiones en cada uno de los grupos u organizaciones participantes. Si bien el proceso de acompañamiento institucional permitió las redes de apoyo potenciaran las capacidades de las personas mayores vinculadas, al corte de diciembre de 2023 no todos los grupos u organizaciones avanzaron en el 75% de asistencias de las sesiones contempladas, por lo cual será necesario ajustar el indicador acorde con las apuesta y consolidación de la Estrategia para el 2024.</t>
  </si>
  <si>
    <t>PSS-7770-010</t>
  </si>
  <si>
    <t>Personas mayores atendidas por parte del Servicio Bogotá Te Acompaña en la Vejez</t>
  </si>
  <si>
    <t xml:space="preserve">Determinar el porcentaje de personas mayores  atendidas por parte del Servicio  Bogotá Te Acompaña en la Vejez </t>
  </si>
  <si>
    <t xml:space="preserve">Generar las acciones necesarias para atender a las personas mayores, en el marco de la  implementación del Servicio Social Bogotá Te Acompaña en la Vejez </t>
  </si>
  <si>
    <t>(Número de personas mayores atendidas por parte del Servicio  Bogotá Te Acompaña en la Vejez / Número de personas mayores que solicitan el servicio en Bogotá Te Acompaña en la Vejez) * 100</t>
  </si>
  <si>
    <t>*Sistema de Información misional (SIRBE).
*Formato Registro y seguimiento de casos  (FOR-PSS-546).</t>
  </si>
  <si>
    <t>La información se obtiene del Sistema de Información misional  (SIRBE), la cual es remitida por parte de la SDES. Del reporte suministrado se tiene en cuenta el número de personas mayores atendidas por parte del Servicio  Bogotá Te Acompaña en la Vejez durante el periodo a reportar obteniendo el numerador.
De igual manera la información que se obtiene del total de registro de solicitudes de atención de personas mayores para el periodo de reporte, conforme el Formato Registro y seguimiento de casos (FOR-PSS-546) se obtiene el denominador. Esta información es suministrada por parte del Servicio Bogotá Te Acompaña en la Vejez. 
Para reportar el avance cuantitativo acumulado, se tomará la suma de cada uno de los periodos reportados.</t>
  </si>
  <si>
    <t>*Reporte de personas atendidas Sistema de Información misional  (SIRBE).
(Numerador)
*Reporte generado de la consolidación del Formato Registro y seguimiento de casos (FOR-PSS-546) diligenciado.
(Denominador)</t>
  </si>
  <si>
    <t>Para el periodo reportado (mes de marzo), se atendieron 68 personas mayores en el servicio Bogotá Te Acompaña en la Vejez; las cuales corresponden al 100 % de las personas mayores en riesgo y vulneración de derechos, víctimas de violencia o en habitabilidad en calle de las 20 localidades de Bogotá, que fueron reportadas al servicio. Los reportes se reciben a través de la red social WhatsApp, o mediante derechos de petición; posteriormente se activan rutas de acceso a la justicia y salud, brindando asesoría jurídica en los casos de violencia, abandono y negligencia familiar, acompañando la vinculación a la oferta de servicios institucionales de la Secretaría Distrital de Integración Social o de otros sectores y el restablecimiento de redes de apoyo familiar y social.</t>
  </si>
  <si>
    <t xml:space="preserve">13/04/2023:
La formula del indicador está en términos de cantidad no de porcentaje, ajustar las cifras reportadas. De igual forma hace falta dentro de las evidencias el reporte de personas atendidas Sistema de Información misional  (SIRBE), para poder identificar el numerador.
17/04/2023:
No se generan observaciones respecto al análisis y evidencias reportados para el seguimiento del indicador. </t>
  </si>
  <si>
    <t>Para el periodo reportado (mes de abril), se atendieron 56 personas mayores en el servicio Bogotá Te Acompaña en la Vejez; las cuales corresponden al 100 % de las personas mayores en riesgo y vulneración de derechos, víctimas de violencia o en habitabilidad en calle de las 20 localidades de Bogotá, que fueron reportadas al servicio.
Los reportes se reciben a través de la red social WhatsApp, o mediante derechos de petición; posteriormente se activan rutas de acceso a la justicia y salud, brindando asesoría jurídica en los casos de violencia, abandono y negligencia familiar, acompañando la vinculación a la oferta de servicios institucionales de la Secretaría Distrital de Integración Social o de otros sectores y el restablecimiento de redes de apoyo familiar y social de acuerdo con el protocolo dispuesto para tal fin.</t>
  </si>
  <si>
    <t>Para el periodo reportado (mayo), se atendieron 64 personas mayores en el servicio Bogotá Te Acompaña en la Vejez; las cuales corresponden al 98.5 % de las personas mayores en riesgo y vulneración de derechos, víctimas de violencia o en habitabilidad en calle de las 20 localidades de Bogotá, que fueron reportadas al servicio. El caso restante se allega al servicio el último día del mes, por lo que se abordará para el siguiente mes.
Los reportes se reciben a través de la red social WhatsApp, la línea de atención telefónica del servicio (3108794571) o mediante derechos de petición; posteriormente se activan rutas de acceso a la justicia y salud con el “Protocolo Asesoría jurídica y activación de rutas de atención de personas mayores  PTC-PSS-071”.
Se brinda asesoría jurídica en los casos de violencia, abandono y negligencia familiar, acompañando la vinculación a la oferta de servicios institucionales de la Secretaría Distrital de Integración Social o de otros sectores y el restablecimiento de redes de apoyo familiar y social, con el “Protocolo Técnico de abordaje familiar y reconstrucción de redes familiares y comunitarias de personas mayores en situación de violencia y maltrato PTC-PSS-073".</t>
  </si>
  <si>
    <t xml:space="preserve">13/06/2023:
No se generan observaciones respecto al análisis y evidencias reportados para el seguimiento del indicador. </t>
  </si>
  <si>
    <t>Para el periodo reportado (junio), se atendieron 73 personas mayores en el servicio Bogotá Te Acompaña en la Vejez; las cuales corresponden al 100 % de las personas mayores en riesgo y vulneración de derechos, víctimas de violencia o en habitabilidad en calle de las 20 localidades de Bogotá, que fueron reportadas al servicio. Los reportes se reciben a través de la red social WhatsApp, la línea de atención telefónica del servicio (3108794571) o mediante derechos de petición; posteriormente se activan rutas de acceso a la justicia y salud con el “Protocolo Asesoría jurídica y activación de rutas de atención de personas mayores  PTC-PSS-071”.
Dentro de las acciones adelantadas se realizaron asesorías jurídicas en los casos de violencia, abandono y negligencia familiar, de acuerdo con la ley 1850 de 2017 acompañando la vinculación a la oferta de servicios institucionales de la Secretaría Distrital de Integración Social o de otros sectores y el restablecimiento de redes de apoyo familiar y social, con el “Protocolo Técnico de abordaje familiar y reconstrucción de redes familiares y comunitarias de personas mayores en situación de violencia y maltrato PTC-PSS-073".</t>
  </si>
  <si>
    <t>11/07/2023:
No se generan observaciones respecto al análisis y evidencias reportados para el seguimiento del indicador.</t>
  </si>
  <si>
    <t xml:space="preserve">Para el periodo reportado (julio), se atendieron 67 personas mayores en el servicio Bogotá Te Acompaña en la Vejez; las cuales corresponden al 100 % de las personas mayores en riesgo y vulneración de derechos, víctimas de violencia o en habitabilidad en calle de las 20 localidades de Bogotá, que fueron reportadas al servicio. Los reportes se reciben a través de la red social WhatsApp, la línea de atención telefónica del servicio (3108794571) o mediante derechos de petición; posteriormente se activan rutas de acceso a la justicia y salud con el “Protocolo Asesoría jurídica y activación de rutas de atención de personas mayores PTC-PSS-071”.
Al igual que los meses anteriores, dentro de las acciones adelantadas, se realizaron asesorías jurídicas en los casos de violencia, abandono y negligencia familiar, de acuerdo con la ley 1850 de 2017 acompañando la vinculación a la oferta de servicios institucionales de la Secretaría Distrital de Integración Social o de otros sectores y el restablecimiento de redes de apoyo familiar y social, con el “Protocolo Técnico de abordaje familiar y reconstrucción de redes familiares y comunitarias de personas mayores en situación de violencia y maltrato PTC-PSS-073" .
</t>
  </si>
  <si>
    <t>Para el periodo reportado (agosto), se atendieron 75 personas mayores en el servicio Bogotá Te Acompaña en la Vejez; las cuales corresponden al 100 % de las personas mayores en riesgo y vulneración de derechos, víctimas de violencia o en habitabilidad en calle de las 20 localidades de Bogotá, que fueron reportadas al servicio. Los reportes se reciben a través de la red social WhatsApp, la línea de atención telefónica del servicio (3108794571) o mediante derechos de petición; posteriormente se activan rutas de acceso a la justicia y salud con el “Protocolo Asesoría jurídica y activación de rutas de atención de personas mayores  PTC-PSS-071”.
Al igual que los meses anteriores, dentro de las acciones adelantadas, se realizaron asesorías jurídicas en los casos de violencia, abandono y negligencia familiar, de acuerdo con la ley 1850 de 2017 y la ley 2126 de 2021 acompañando la vinculación a la oferta de servicios institucionales de la Secretaría Distrital de Integración Socia contemplada en la resolución 0218 de 2023,  o de otros sectores y el restablecimiento de redes de apoyo familiar y social, con el “Protocolo Técnico de abordaje familiar y reconstrucción de redes familiares y comunitarias de personas mayores en situación de violencia y maltrato PTC-PSS-073" .</t>
  </si>
  <si>
    <t>Para el periodo analizado (septiembre), se atendieron 63 personas mayores en el servicio Bogotá Te Acompaña en la Vejez; las cuales corresponden al 100 % de las personas mayores en riesgo y vulneración de derechos, víctimas de violencia o en habitabilidad en calle de las 20 localidades de Bogotá, que fueron reportadas al servicio. Los casos se reciben a través de la red social WhatsApp, la línea de atención telefónica del servicio (3108794571) o mediante derechos de petición; posteriormente se activan rutas de acceso a la justicia y salud con el “Protocolo Asesoría jurídica y activación de rutas de atención de personas mayores  PTC-PSS-071”.
Al igual que los meses anteriores, dentro de las acciones adelantadas, se realizaron asesorías jurídicas y acompañamientos psicosociales en los casos de violencia, abandono y negligencia familiar, de acuerdo con la ley 1850 de 2017 y la ley 2126 de 2021, a través de la vinculación de la oferta de servicios institucionales de la Secretaría Distrital de Integración Social contemplada en la resolución 0218 de 2023,  o de otros sectores y el restablecimiento de redes de apoyo familiar y social, con el “Protocolo Técnico de abordaje familiar y reconstrucción de redes familiares y comunitarias de personas mayores en situación de violencia y maltrato PTC-PSS-073" .</t>
  </si>
  <si>
    <t>Para el periodo analizado (octubre), se atendieron 76 personas mayores en el servicio Bogotá Te Acompaña en la Vejez; las cuales corresponden al 100 % de las personas mayores en riesgo y vulneración de derechos, víctimas de violencia o en habitabilidad en calle de las 20 localidades de Bogotá, que fueron reportadas al servicio. Los casos se reciben a través de la red social WhatsApp, la línea de atención telefónica del servicio (3108794571) o mediante derechos de petición; posteriormente se activan rutas de acceso a la justicia y salud con el “Protocolo Asesoría jurídica y activación de rutas de atención de personas mayores  PTC-PSS-071”.
Al igual que los meses anteriores, dentro de las acciones adelantadas, se realizaron asesorías jurídicas y acompañamientos psicosociales en los casos de violencia, abandono y negligencia familiar, de acuerdo con la ley 1850 de 2017 y la ley 2126 de 2021, a través de la vinculación de la oferta de servicios institucionales de la Secretaría Distrital de Integración Social contemplada en la resolución 0218 de 2023,  o de otros sectores y el restablecimiento de redes de apoyo familiar y social, con el “Protocolo Técnico de abordaje familiar y reconstrucción de redes familiares y comunitarias de personas mayores en situación de violencia y maltrato PTC-PSS-073" .</t>
  </si>
  <si>
    <r>
      <t>Para el periodo analizado (noviembre), se atendieron 73</t>
    </r>
    <r>
      <rPr>
        <sz val="9"/>
        <color rgb="FFFF0000"/>
        <rFont val="Arial"/>
        <family val="2"/>
      </rPr>
      <t xml:space="preserve"> </t>
    </r>
    <r>
      <rPr>
        <sz val="9"/>
        <rFont val="Arial"/>
        <family val="2"/>
      </rPr>
      <t>personas mayores en el servicio Bogotá te acompaña en la Vejez; las cuales corresponden al 100 % de las personas mayores en riesgo y vulneración de derechos, víctimas de violencia o en habitabilidad en calle de las 20 localidades de Bogotá, que fueron reportadas al servicio. Los casos se reciben a través de la red social WhatsApp, la línea de atención telefónica del servicio (3108794571) o mediante derechos de petición; posteriormente se activan rutas de acceso a la justicia y salud con el “Protocolo Asesoría jurídica y activación de rutas de atención de personas mayores  PTC-PSS-071”.
Al igual que los meses anteriores, dentro de las acciones adelantadas, se realizaron asesorías jurídicas y acompañamientos psicosociales en los casos de violencia, abandono y negligencia familiar, de acuerdo con la ley 1850 de 2017 y la ley 2126 de 2021, a través de la vinculación de la oferta de servicios institucionales de la Secretaría Distrital de Integración Social contemplada en la resolución 0218 de 2023,  o de otros sectores y el restablecimiento de redes de apoyo familiar y social, con el “Protocolo Técnico de abordaje familiar y reconstrucción de redes familiares y comunitarias de personas mayores en situación de violencia y maltrato PTC-PSS-073" .</t>
    </r>
  </si>
  <si>
    <t>Para el periodo analizado (diciembre), se atendieron 62 personas mayores en el servicio Bogotá te acompaña en la Vejez; las cuales corresponden al 100 % de las personas mayores en riesgo y vulneración de derechos, víctimas de violencia o en habitabilidad en calle de las 20 localidades de Bogotá, que fueron reportadas al servicio. Los casos se reciben a través de la red social WhatsApp, la línea de atención telefónica del servicio (3108794571) o mediante derechos de petición; posteriormente se activan rutas de acceso a la justicia y salud con el “Protocolo Asesoría jurídica y activación de rutas de atención de personas mayores  PTC-PSS-071”.
Al igual que los meses anteriores, dentro de las acciones adelantadas, se realizaron asesorías jurídicas y acompañamientos psicosociales en los casos de violencia, abandono y negligencia familiar, de acuerdo con la ley 1850 de 2017 y la ley 2126 de 2021, a través de la vinculación de la oferta de servicios institucionales de la Secretaría Distrital de Integración Social contemplada en la resolución 0218 de 2023,  o de otros sectores y el restablecimiento de redes de apoyo familiar y social, con el “Protocolo técnico de abordaje familiar y reconstrucción de redes familiares y comunitarias de personas mayores en situación de violencia y maltrato PTC-PSS-073" .</t>
  </si>
  <si>
    <t>Durante la vigencia 2023, se brindó atención y orientación social y jurídica al 100% de las personas mayores reportadas al servicio social Bogotá te acompaña en la Vejez, lo que permitió avanzar en la implementación y posicionamiento del servicio.  En este periodo se abordaron y atendieron 677 personas mayores víctimas de violencia, abandono familiar, en riesgo de habitar calle y en vulnerabilidad social y económica, un promedio de 65 personas mensuales a quienes se les activaron rutas de acceso a la justicia a través de acompañamiento a comisarías de familia y de salud con derechos de petición a otras entidades, y la oferta de servicios institucional redireccionándolos para su focalización.</t>
  </si>
  <si>
    <t>PSS-7771-001</t>
  </si>
  <si>
    <t>Circular N° 014 del 29/03/2023</t>
  </si>
  <si>
    <t>Personas con discapacidad, sus familias, cuidadores(as) y otros actores presentes en los territorios que participan en ejercicios de sensibilización y toma de conciencia para la disminución de barreras frente a la discapacidad</t>
  </si>
  <si>
    <t>Medir el porcentaje de participación de las personas con discapacidad, sus familias, cuidadores - as  y otros actores presentes en los territorios en los ejercicios de sensibilización y toma de conciencia para la disminución de barreras frente a la discapacidad que desarrolle el proyecto</t>
  </si>
  <si>
    <t>Disponibilidad de las personas con discapacidad, sus familias, cuidadores(as)  y otros actores presentes en los territorios para participar en los ejercicios de sensibilización y toma de conciencia para la disminución de barreras frente a la discapacidad </t>
  </si>
  <si>
    <t xml:space="preserve">(Número de personas con discapacidad, sus familias, cuidadores(as) y otros actores presentes en los territorios  que participan en ejercicios de sensibilización y toma de conciencia para la disminución de barreras frente a la discapacidad / Número de personas con discapacidad, sus familias, cuidadores(as) y otros actores presentes en los territorios programadas para participar en ejercicios de sensibilización para la disminución de barreras frente a la discapacidad) * 100 </t>
  </si>
  <si>
    <t>Reporte de personas con discapacidad, sus familias, cuidadores(as) y otros actores presentes en los territorios que participan en ejercicios de sensibilización y toma de conciencia para la disminución de barreras frente a la discapacidad </t>
  </si>
  <si>
    <t>Este indicador se calcula tomando la cantidad de personas con discapacidad, sus familias, cuidadores(as) y otros actores presentes en los territorios que participan en ejercicios de sensibilización y toma de conciencia que son reportadas por los servicios,  estrategias y equipo de política en la matriz que consolida el equipo de la Estrategia de Fortalecimiento a la Inclusión y se cruza con la cantidad de personas programadas por los servicios,  estrategias y equipo de política en el período  para determinar el porcentaje de participantes en los ejercicios de sensibilización mencionados.  
Nota: el reporte acumulado corresponde a la suma de los valores reportados en el trimestre.</t>
  </si>
  <si>
    <t>Matriz de registro de ejercicios de sensibilización y toma de conciencia</t>
  </si>
  <si>
    <t>A partir del desarrollo de la fase preparatoria para la implementación de los ejercicios de sensibilización para la vigencia 2023, mediante la identificación de posibles participantes de entidades públicas y privadas, ciudadanía en general a las cuales realizar estos procesos de sensibilización, revisión y ajuste de la metodología, asignación de responsables, entre otros aspectos, el equipo de la estrategia de fortalecimiento a la inclusión EFI de la Subdirección para la Discapacidad, adelanta en el mes de enero un total de 251 ejercicios de sensibilización dirigidos a entidades como: POLICIA METROPOLITANA DE BOGOTÁ -ESTACION POLICIA USAQUEN,  POLICIA METROPOLITANA DE BOGOTÁ -ESTACION POLICIA BARRIOS UNIDOS MUDANZAS CHICO, CALL CENTER SATENA, TESSIS COLOMBIA, LIMPIEZA INSTITUCIONAL LASU SAS. 
Esta labor constante permite reducir y transformar imaginarios y comportamientos que existen acerca de la discapacidad</t>
  </si>
  <si>
    <t>13/03/2023. No se generan observaciones respecto al análisis reportado para el seguimiento del indicador.
Se recomienda iniciar el trámite de oficialización del formato denominado "matriz de acciones de sensibilización" pues se evidencia que el uso del mismo como documento no controlado, ya supera los 6 meses.</t>
  </si>
  <si>
    <t xml:space="preserve">Dando continuidad a los ejercicios de sensibilización y toma de conciencia liderados por el equipo de Fortalecimiento a la Inclusión se adelantaron en el mes de febrero un total de 367, con la participación de personas vinculadas a  entidades del sector público como: CENTRO CRECER USAQUEN, CENTRO CRECER PUENTE ARANDA, CENTRO CRECER RAFAEL URIBE URIBE, CENTRO CRECER VISTA HERMOSA, CADIS- CASA DE IGUALDAD, CODEH POLICIA - EDIFICIO SOLUZONA, COLPENSIONES, DIAN, SERVICIO NACIONAL DE APRENDIZAJE SENA, PLAZA FUNDACION DE BOSA, ESTACION POLICIA TEUSAQUILLO entidades del sector privado como: INVERSIONES JRC SAS VAPIANO, SERVICONI LTDA, TRANSCONDOR SA y personas naturales, en aras de seguir transformando los imaginarios existentes sobre la discapacidad y reducir barreras actitudinales hacia las personas con discapacidad en los diferentes entornos en los cuales buscan visibilizar sus capacidades y habilidades. </t>
  </si>
  <si>
    <t>En el mes de marzo se adelantaron 679 ejercicios de sensibilización que han permitido el cambio de imaginarios que se tienen frente a la discapacidad y la promoción de nuevas oportunidades de inclusión en los escenarios educativos y productivos, además de desvirtuar las barreras presentes y la creación de facilitadores que conlleven a la equiparación de oportunidades en igualdad de condiciones para las personas con discapacidad.
En cuanto al dato consolidado del primer trimestre de la vigencia, se lograron un total de 1297 ejercicios de sensibilización lo que equivale aun cumplimiento del 86% respecto a la meta programada, gracias al trabajo del equipo interdisciplinario de la Estrategia de Fortalecimiento a la Inclusión que han logrado sensibilizar a entidades de los sectores público y privado y ciudadanía en general acerca de la discapacidad.</t>
  </si>
  <si>
    <t>12/04/2023. No se generan observaciones respecto al análisis reportado y evidencias presentadas para el seguimiento del indicador.</t>
  </si>
  <si>
    <t>En el mes de abril el equipo de la Estrategia de Fortalecimiento a la Inclusión mantiene su labor de transformar los imaginarios que existen alrededor de la discapacidad, es así que realizó 563 sensibilizaciones en los entornos educativo y productivo  con el fin de promover nuevas oportunidades de inclusión que minimicen las barreras presentes en dichos entornos. 
Se destaca los ejercicios adelantados con SECRETARIA DE SEGURIDAD, POLICIA NACIONAL ESTACIÓN DE POLICIA TUNJUELITO, ESTACION POLICIA USME, FONDO NACIONAL DE AHORRO, UNIVERSIDAD PEDAGOGICA NACIONAL y NOGALL S.A, entre otras. Es así que se cuenta con un acumulado de 1860 ejercicios de sensibilización en lo corrido de la vigencia</t>
  </si>
  <si>
    <t>11/05/2023. No se generan observaciones respecto al análisis reportado para el seguimiento del indicador.
Se recomienda avanzar en el trámite de oficialización del formato denominado "matriz de acciones de sensibilización", con el fin de contar con el mismo como documento controlado para el siguiente reporte trimestral.</t>
  </si>
  <si>
    <t xml:space="preserve">Durante el mes de mayo la Subdirección para la Discapacidad realizó 712 ejercicios de sensibilización para un total de 2572 en lo corrido de la vigencia, logrando aportar en el cambio en el imaginario que existe sobre la discapacidad y con ello posibilitar la equiparación de oportunidades en igualdad de condiciones para las personas con discapacidad, lo anterior gracias al trabajo del equipo interdisciplinario de la Estrategia de Fortalecimiento a la Inclusión que ha logrado sensibilizar a entidades de los sectores público y privado y ciudadanía en general. A continuación se relacionan las entidades con las que se adelantaron los ejercicios mencionados:
 I.E.D.CHUNIZA FAMACO, SECRETARIA DISTRITAL DESARROLLO ECONOMICO, FONDO NACIONAL DEL AHORRO, UNIVERSIDAD DE LA SALLE, DUFLO S.A., CENTRO CRECER RAFAEL URIBE URIBE, SECRETARIA DE MOVILIDAD, TOY CANTANDO, PARQUE DE LAS ARTES DE BOSA, COLEGIO INSTITUTO GUIMARC, CENTRO CRECER USAQUEN, CENTRO CRECER LA VICTORIA,  CENTRO CRECER RAFAEL URIBE, CENTRO CRECER MARTIRES, CENTRO CRECER VISTA HERMOSA, SOPORTE, TIIENDAS Y DROGUERIAS OLIMPICASECRETARIA DISTRITAL PLANEACION, MUNDO LIMPIEZA SAS, EMPRESA METRO DE BOGOTÁ, POLICIA METROPOLITANA  DE BOGOTA SALON GUFUD </t>
  </si>
  <si>
    <t>26/06/2023. No se generan observaciones respecto al análisis reportado para el seguimiento del indicador.</t>
  </si>
  <si>
    <t>El equipo de la Estrategia de Fortalecimiento a la Inclusión de la Subdirección para la Discapacidad realizó 2.107 ejercicios de sensibilización y toma de conciencia en los diferentes entornos para la disminución de barreras en el segundo trimestre de la presente vigencia, superando la meta programa en 47%. Se sensibilizaron 369 personas de entidades del sector privado, 1835 personas de entidades del sector publico, dentro de los cuales se destacan entidades como: 
- Empresa Metro de Bogotá, Fondo Nacional del Ahorro, Ministerio del Interior, Secretaria Distrital de Movilidad, Secretaria de Seguridad, Secretaria Distrital de Hábitat, Secretaria Distrital de Planeación, Secretaria Distrital de Desarrollo Económico, Alcaldías locales, entre otras.  
Para el mes de junio hubo un repunte importante en los ejercicios de sensibilización con 929 efectuados y es importante mencionar que en algunas empresas se evidencian imaginarios sociales erróneos sobre la contratación de personas con discapacidad, debido al desconocimiento de las habilidades, capacidades y destrezas en el desarrollo de las funciones que pueden desarrollar. Sigue siendo un reto y una apuesta de ciudad generar cambios en la ciudad sobre la discapacidad.</t>
  </si>
  <si>
    <t>12/07/2023. No se generan observaciones respecto al análisis reportado y evidencias presentadas para el seguimiento del indicador.</t>
  </si>
  <si>
    <t xml:space="preserve">Durante el mes de julio la Subdirección para la Discapacidad realizó 816 ejercicios de sensibilización para un total acumulado en la vigencia de 4220, logrando aportar en el cambio en el imaginario que existe sobre la discapacidad y  la equiparación de oportunidades en igualdad de condiciones para las personas con discapacidad, gracias al trabajo del equipo interdisciplinario de la Estrategia de Fortalecimiento a la Inclusión que ha logrado sensibilizar a entidades de los sectores público y privado y ciudadanía en general. A continuación se relacionan las entidades con las que se adelantaron los ejercicios mencionados:
IED CHUNIZA FAMACO, INSTITUTO DISTRITAL DE RECREACION Y DEPORTE, COLEGIO I.E.D. ALFONSO REYES ECHANDIA, COLEGIO BRASILIA BOSA, CENTRO CRECER VISTA HERMOSA, CENTRO CRECER USAQUEN, CENTRO CRECER MARTIRES, CENTRO CRECER ARBORIZADORA ALTA, PIARO IMPRESORES, CAJA HONOR, POLICIA METROPOLITANA  DE BOGOTA ESTACIÓN CALLE SEXTA, JARDIN INFANTIL CONSTRUYENDO CON GEPETTO y FONDO NACIONAL DEL AHORRO </t>
  </si>
  <si>
    <t>15/08/2023. No se generan observaciones respecto al análisis reportado para el seguimiento del indicador.</t>
  </si>
  <si>
    <t>Para el mes de agosto gracias al trabajo del equipo interdisciplinario de la Estrategia de Fortalecimiento a la Inclusión se logró sensibilizar a funcionarios de entidades de los sectores público y privado, así como a la ciudadanía alcanzando 1054 ejercicios de sensibilización para un total acumulado en la vigencia de 5274,  con el fin de aportar en el cambio en el imaginario que existe sobre la discapacidad y  la equiparación de oportunidades en igualdad de condiciones para las personas con discapacidad. Dentro de las entidades  se adelantaron los ejercicios mencionados se destacan:
COLEGIO 20 DE JULIO, COLEGIO MANUELITA SAENZ, COLEGIO IED REPUBLICA DE CHINA, IED NUEVA ROMA, COLEGIO LAURA HERRERA DE VALERA IED, COLEGIO CIUDAD BOGOTA SEDE A , CENTRO CRECER PUENTE ARANDA, CENTRO CRECER RAFAEL URIBE URIBE, I.E.D. FRANCISCO DE PAULA SANTANDER, MINISTERIO DE JUSTICIA Y DERECHOMINISTERIO DEL DEPORTE, POLICIA METROPOLITANA  DE BOGOTA ESTACIÓN CALLE SEXTA,PROALIMENTOS LIBER, CAJA HONOR,  PANIFICADORA MACLAUSS y SUPERSUBSIDIO</t>
  </si>
  <si>
    <t>12/09/2023. No se generan observaciones respecto al análisis reportado para el seguimiento del indicador.</t>
  </si>
  <si>
    <t>Durante el mes de septiembre, el equipo de la Estrategia de Fortalecimiento a la Inclusión mantiene su labor de transformar los imaginarios que existen alrededor de la discapacidad, es así que realizó 1068 sensibilizaciones en los entornos educativo y productivo  con el fin de promover nuevas oportunidades de inclusión que minimicen las barreras presentes en dichos entornos. A continuación se relacionan las entidades con las que se adelantaron los ejercicios mencionados:
COLEGIO DISTRITAL JUAN FRANCISCO BERBEO, I.E.D. COLEGIO  EL PORVENIR COLEGIO CEDID SAN PABLO, NUTRISER, CENTRO CRECER  BALCANES, POLICIA METROPOLITANA  DE BOGOTA ESTACIÓN CANDELARIA, INSTITUTO DISTRITAL DE TURISMO, ESCUELA DE FORMACION LA SABIDURIA POLICIA NACIONAL, 
La Estrategia de Fortalecimiento a la Inclusión (EFI), realizó a corte del tercer trimestre de la presente vigencia, 2938 ejercicios de sensibilización y toma de conciencia en los diferentes entornos para la disminución de barreras, logrando superar de manera significativa la meta programada para el periodo en 96 puntos porcentuales.</t>
  </si>
  <si>
    <t>06/10/2023. No se generan observaciones respecto al análisis reportado y evidencias presentadas para el seguimiento del indicador.</t>
  </si>
  <si>
    <t xml:space="preserve">En el mes de octubre el equipo de la Estrategia de Fortalecimiento a la Inclusión de la Subdirección para la Discapacidad realizó 351 ejercicios de sensibilización y toma de conciencia para la disminución de barreras actitudinales frente a la discapacidad, logrando un total de 6693 en lo corrido del año, superando de forma importante la meta programada, es así que una vez evaluado el comportamiento del indicador, el sobrecumplimiento reportado en la vigencia y los resultados de la autoevaluación efectuada por los responsables del reporte del indicador se identifica que el número de personas que participan en los ejercicios de sensibilización en clave de transformar los imaginarios sobre la discapacidad se incrementó de manera importante a partir del tercer trimestre de 2023, haciendo necesario la reprogramación de 6000  a 7000 ejercicios de sensibilización al cierre de la vigencia. A continuación se relacionan las entidades  de los sectores productivo y educativo con las que se adelantaron los ejercicios mencionados:
- SUPERCADE - LAS AMERICAS, MASAREPA LILIA, COLEGIO EL DESTINO I.E.D.,  COLEGIO GERMAN ARCINIEGAS I.E.D, ESTACION POLICIA SAN CRISTOBAL, PRODUCTOS DEL CAMPO SAN GREGORIO, HOSPITAL CENTRAL DE LA POLICIA NACIONAL, MINISTERIO DEL DEPORTE, entre otros.  </t>
  </si>
  <si>
    <t>07/11/2023. No se generan observaciones respecto al análisis reportado para el seguimiento del indicador.</t>
  </si>
  <si>
    <t xml:space="preserve">Durante el mes de noviembre la Subdirección para la Discapacidad realizó 265 ejercicios de sensibilización para un total acumulado en la vigencia de 6958, dando continuidad en aportar en la transformación del imaginario que existe sobre la discapacidad, además la equiparación de oportunidades en igualdad de condiciones para las personas con discapacidad, gracias al trabajo del equipo interdisciplinario de la Estrategia de Fortalecimiento a la Inclusión que ha logrado sensibilizar a entidades de los sectores público y privado y ciudadanía en general. A continuación se relacionan las entidades con las que se adelantaron los ejercicios mencionados:
UNIVERSIDAD IBEROAMERICA, PRIMAVERA ESI, SLIS RAFAEL URIBE URIBE -SECRETARIA DISTRITAL DE INTEGRACIÓN SOCIAL,SECRETARIA DESARROLLO ECONOMICO, TRANSMILENIO S.A., ARQUINT COLOMBIA S.A.S </t>
  </si>
  <si>
    <t>06/12/2023. No se generan observaciones respecto al análisis reportado para el seguimiento del indicador.</t>
  </si>
  <si>
    <t>En el marco de las acciones desarrolladas por la Estrategia de Fortalecimiento a la Inclusión (EFI) a lo largo del año 2023, se llevaron a cabo ejercicios de sensibilización y concienciación sobre la discapacidad, abordando diversos entornos con el objetivo primordial de reducir barreras y promover un ambiente inclusivo. Es así que en diciembre se realizaron 51 de estos ejercicios, a continuación se relacionan las entidades con las que se adelantaron los ejercicios mencionados: 
- CONCEJO DE BOGOTÁ, FERIA DE SERVICIOS PCD VICTIMAS DEL CONFLICTO ARMADO
En cuanto al trimestre es de mencionar que se logra un total de 667 ejercicios de sensibilización lo que equivale a un cumplimiento del 27% en la meta programada para el periodo, sin embargo al evaluar el sobrecumplimiento que se venia presentando en el segundo y tercer trimestre, con la reprogramación de la meta el comportamiento de este indicador.</t>
  </si>
  <si>
    <t>15/01/2024. No se generan observaciones respecto al análisis reportado y evidencias presentadas para el seguimiento del indicador.</t>
  </si>
  <si>
    <t>Para la vigencia 2023 en el marco de las acciones desarrolladas por la Estrategia de Fortalecimiento a la Inclusión (EFI) se logra un total de 7009 articulaciones, logrando un cumplimiento del 100%, permitiendo la participación activa en espacios pedagógicos diseñados para la sensibilización y la disminución de barreras, a funcionarios y colaboradores de entidades de los sectores público y privado y ciudadanía en general, con la finalidad de fomentar entornos más inclusivos para las personas con discapacidad, sus familias y sus personas cuidadoras. 
Una vez evaluado el comportamiento del indicador, el sobrecumplimiento reportado en la vigencia y los resultados de la autoevaluación efectuada por los responsables del reporte del indicador se identifica que el número de personas que participan en los ejercicios de sensibilización en clave de transformar los imaginarios sobre la discapacidad se incrementó de manera importante a partir del tercer trimestre de 2023, haciendo necesario la reprogramación de 6000  a 7000 ejercicios de sensibilización al cierre de la vigencia aumentando de forma significativa el abordaje efectuado en las vigencias pasadas, lo cual lleva a dar continuidad a este proceso que se adelanta desde la Subdirección para la Discapacidad.</t>
  </si>
  <si>
    <t>PSS-7771-002</t>
  </si>
  <si>
    <t>Entidades privadas o públicas que realizan procesos de inclusión de personas con discapacidad, sus familias, cuidadores - as.</t>
  </si>
  <si>
    <t>Reportar las entidades, organizaciones, instituciones, empresas privadas o públicas que realizan procesos de inclusión de personas con discapacidad, sus familias y cuidadores(as), gracias a la gestión que adelanta el proyecto</t>
  </si>
  <si>
    <t>Compromiso de las entidades organizaciones, instituciones, empresas privadas o públicas, para incluir a personas con discapacidad, sus familias y cuidadores(as) en entornos productivos y educativos</t>
  </si>
  <si>
    <t>(Número de entidades privadas o públicas que incluyen personas con discapacidad, sus familias, cuidadores(as) / Número de entidades privadas o públicas gestionadas para la inclusión de personas con discapacidad, sus familias, cuidadores(as)) *100</t>
  </si>
  <si>
    <t xml:space="preserve">Reporte de entidades privadas o públicas que incluyen personas con discapacidad, sus familias, cuidadores(as) </t>
  </si>
  <si>
    <t>Para determinar el valor de indicador se calcula a partir del registro de entidades públicas o privadas, que incluyen personas con discapacidad, sus familias, cuidadores(as) en entornos educativo y productivo, que se encuentran registradas en formato de gestión y articulación  y la matriz consolidada la cual es diligenciada por el equipo de la estrategia de Fortalecimiento a la inclusión  a partir de la información reportada por los servicios y estrategias del proyecto sobre el total de entidades que fueron contactadas por los servicios y estrategias del proyecto para la inclusión de personas con discapacidad en entornos productivo y educativo durante el periodo.   
Nota: el reporte acumulado corresponde a la suma de los valores reportados en el semestre.</t>
  </si>
  <si>
    <t>Matriz de registro de gestión y articulación. </t>
  </si>
  <si>
    <t xml:space="preserve">El equipo de Fortalecimiento a la Inclusión inicia en el primer mes del año,  el proceso de articulación y gestión para la vinculación de personas con discapacidad y cuidadores-as en entorno productivo, logrando un total de 8 articulaciones con entidades del sector productivo como: TESSI COLOMBIA SAS, AGENCIA DE EMPLEO COLSUBSIDIO, LIMPIEZA INSTITUCIONAL LASU SAS, PROCESO URBANO SAS, COUNTRY´S PIZZA,  CENTRO COMERCIAL CENTRO MAYOR PROPIEDAD HORIZONTAL, CONVRICOR LTDA y SEGURIDAD EL PROGRESO LTDA. 
Lo anterior con el fin de motivar y lograr la vinculación laboral de personas con discapacidad en el entorno productivo  </t>
  </si>
  <si>
    <t>13/03/2023. No se generan observaciones respecto al análisis reportado para el seguimiento del indicador.
Se recomienda iniciar el trámite de oficialización del formato denominado "Matriz de registro de gestión y articulación" pues se evidencia que el uso del mismo como documento no controlado, ya supera los 6 meses.</t>
  </si>
  <si>
    <r>
      <t>En el mes de febrero se alcanzan un total de</t>
    </r>
    <r>
      <rPr>
        <sz val="9"/>
        <color rgb="FFFF0000"/>
        <rFont val="Arial"/>
        <family val="2"/>
      </rPr>
      <t xml:space="preserve"> </t>
    </r>
    <r>
      <rPr>
        <sz val="9"/>
        <rFont val="Arial"/>
        <family val="2"/>
      </rPr>
      <t>16</t>
    </r>
    <r>
      <rPr>
        <sz val="9"/>
        <color theme="1"/>
        <rFont val="Arial"/>
        <family val="2"/>
      </rPr>
      <t xml:space="preserve"> articulaciones con entidades públicas y privadas que permitirán la inclusión en los entornos productivo y educativo de personas con discapacidad y cuidadores-as, en el corto y mediano plazo, es así como se destacan gestiones con: 
- Entorno Educativo: IED COLEGIO REPUBLICA DE CHINA, IED LA JOYA, IED JUAN FRANCISCO BERBEO, COLEGIO SALUDCOOP NORTE, IED JOSE MARIA VARGAS VILA, COLEGIO CEDID CIUDAD BOLIVAR SEDE C PERDOMO, COLEGIO GUSTAVO RESTREPO SEDE B y C, IED MARCO ANTONIO CARREÑO SEDE B, IED JAIME PARDO LEAL, IED PARAISO MIRADOR, IED CULTURA POPULAR SEDE B, IED JAZMIN SEDE B, COLEGIO AGUSTIN FERNANDEZ.
- Entorno productivo: EDITORIAL TIRANT LO BLACH SAS y SCOTIABANK COLPATRIA 
</t>
    </r>
  </si>
  <si>
    <t xml:space="preserve">En el mes de marzo se alcanzan un total de 12 articulaciones con entidades públicas y privadas que permitirán la inclusión en los entornos productivo y educativo de personas con discapacidad y cuidadores-as, en el corto y mediano plazo, es así como se destacan gestiones con: 
- Entorno Educativo: COLEGIO PARAISO MANUELA BELTRAN TANQUE SEDE C, COLEGIO JULIO GARAVITO ARMERO, INSTITUCIÓN EDUCATIVA DISTRITAL GUSTAVO RESTREPO, IED JOSE MARIA CORDOBA, COLEGIO ENTRE NUBES SUR ORIENTAL SEDE ANIBAL, COLEGIO ALFONSO REYES ECHANDIA, COLEGIO CARLOS ALBAN HOLGUIN, IED ARABIA, COLEGIO DISTRITAL ALEMANIA UNIFICADA SEDE A.
- Entorno productivo: RUNT 2.0, GRUPO ESPECIALIZADO LOGISTICO SAS, DUFLO SERVICIOS INTEGRALES SAS
Es así que en el trimestre se logra un total de 36 articulaciones con entidades públicas y privadas que han permitido la inclusión de 115 personas con discapacidad en los entornos educativos y productivos en clave de desarrollar y fortalecer sus proyectos de vida, gracias a la trabajo que viene adelantando el equipo interdisciplinario de la Estrategia de Fortalecimiento a la Inclusión. </t>
  </si>
  <si>
    <t>12/04/2023. No se generan observaciones respecto al análisis reportado para el seguimiento del indicador.
Se recomienda revisar la matriz de articulaciones, pues la misma permite evidenciar las articulaciones realizadas pero no permite identificar en cuales ha sido efectiva la inclusión de personas con discapacidad, lo cual será necesario para validar el avance del indicador en el momento de su  reporte cuantitativo.</t>
  </si>
  <si>
    <t xml:space="preserve">Durante el mes de abril se realizaron 27 articulaciones con entidades públicas y privadas que permitirán la inclusión en los entornos productivo y educativo de personas con discapacidad y cuidadores-as, en el corto y mediano plazo, es así como se destacan gestiones con: 
- Entorno Educativo: IED NUEVA ESPERANZA, INSTITUCIÓN EDUCATIVA TIBABUYES UNIVERSAL, COLEGIO EDUARDO UMAÑA LUNA, COLEGIO INEM FRANCISCO DE PAULA SANTANDER, IED ATABANZHA, COLEGIO REPUBLICA BOLIVARIANA DE VENEZUELA SEDE B, INSTITUCIÓN EDUCATIVA RAFAEL NUÑEZ, COLEGIO USMINIA IED SEDE B, IED ORLANDO FALS BORDA
- Entorno productivo: ALMARCHIVOS SA, MERCK SHARP &amp; DOHME COLOMBIA SAS, SEGURIDAD RECORD DE COLOMBIA, INDUSTRIA PANIFICADORA MACLAUSS SAS
Es así que en lo corrido del año se logra un total de 63 articulaciones con entidades públicas y privadas que han permitido la inclusión de  28 personas con discapacidad y 2 cuidadores fueron incluidos en los entornos productivo y educativo en el mes, gracias a la trabajo que viene adelantando el equipo interdisciplinario de la Estrategia de Fortalecimiento a la Inclusión. </t>
  </si>
  <si>
    <t>11/05/2023. No se generan observaciones respecto al análisis reportado para el seguimiento del indicador.
Se recomienda avanzar en el trámite de oficialización del formato denominado "Matriz de registro de gestión y articulación", con el fin de contar con el mismo como documento controlado para el reporte semestral.</t>
  </si>
  <si>
    <t xml:space="preserve">En el periodo de reporte se realizaron 27 articulaciones con entidades públicas y privadas que permitirán la inclusión en los entornos productivo y educativo de personas con discapacidad y cuidadores-as, en el corto y mediano plazo, es así como se destacan gestiones con: 
- Entorno Educativo: IED CHARRY, UNIVERSIDAD LA SALLE, COLEGIO RODRIGO LARA BONILLA, IED EL TESORO LA CUMBRE, COLEGIO REPUBLICA DOMINICANA, IED LA CONCEPCION SEDE C, COLEGIO FRANCISCO JAVIER MATIZ SEDE A, IED MANUELA BELTRAN, COLEGIO MARIA SANTA SOLEDAD, JARDIN INFANTIL CONSTRUYENDO CON GEPETTO, COLEGIO VICTORIA SEDE B, IED COLEGIO SIERRA MORENA SEDE B SANTO DOMINGO, COLEGIO CEDID CIUDAD BOLIVAR, IED COLEGIO NUEVO CHILE SEDE D, COLEGIO IED LAS AMERICAS
- Entorno productivo: PULPAFRUIT SA, GELSA GRUPO EMPRESARIAL EN LINEA SA, BANCO ARQUIDIOCESANO DE ALIMENTOS DE BOGOTÁ, LA LUCHA, GRUPO SKY INDUSTRIAL, MAC LOGISTICA ZONA FRANCA SAS, AMCOVIT LTDA, INGENIERIA Y DESARROLLO NACIONAL INALDEX SAS, NIDYA JANETH RUEDA BONILLA, PIARO IMPRESORES SAS 
Logrando un total de 90 articulaciones con entidades públicas y privadas como parte del trabajo que viene adelantando el equipo interdisciplinario de la Estrategia de Fortalecimiento a la Inclusión. </t>
  </si>
  <si>
    <t xml:space="preserve">El equipo de la Estrategia de Fortalecimiento a la Inclusión de la Subdirección para la Discapacidad adelantó acciones para la generación de oportunidades para la inclusión con la identificación y caracterización de los entornos productivos y educativos en Bogotá, con entidades tanto públicas como privadas, promoviendo la normatividad vigente con los distintos beneficios que se otorgan a las empresas que vinculen laboralmente a su planta personas con discapacidad. 
Durante el primer semestre del año se realizaron articulaciones intra e intersectoriales con entidades públicas y privadas que han permitido identificar instituciones educativas, empresas y espacios de ferias productivas que brinden oportunidades para la garantía de derechos e inclusión efectiva de las personas con discapacidad, sus familias y personas cuidadoras. Para el mes de junio se llevaron a cabo 25 articulaciones con entidades públicas y privadas que permitirán la inclusión en los entornos productivo y educativo. 
En total para el primer semestre del año 2023, se realizaron 115 articulaciones con entidades públicas y privadas del distrito capital. Entre las cuales 65 pertenecen al entorno educativo, mientras que las 50 restantes, pertenecen al entorno productivo.  Superando la meta programada del indicador en 53%, lo anterior resultado de la acogida que tanto empresarios y entidades educativas de la ciudad han tenido frente a esta apuesta institucional de inclusión de la población con discapacidad.  </t>
  </si>
  <si>
    <t xml:space="preserve">En el mes de julio se realizaron 16 articulaciones  con entidades públicas y privadas, para un total acumulado de 131 articulaciones, que han posibilitado la inclusión en los entornos productivo y educativo de personas con discapacidad y cuidadores-as, se destacan las gestiones adelantadas con: 
- Entorno Educativo: COLEGIO ALBERTO LLERAS CAMARGO, COLEGIO FRIEDRICH NAUMANN, IED COLEGIO LA FLORESTA SUR, COLEGIO JOSE FELIX RESTREPO, COLEGIO FERNANDO MAZUERA VILLEGAS SEDE C, IED CONFEDERACIÓN BRISAS DEL DIAMANTE SEDE D, IED COMPARTIR EL RECUERDO, COLEGIO LOS ALPES SEDE B, COLEGIO GENERAL SANTANDER, IED PARQUES DE BOGOTÁ
- Entorno productivo: DEL MAR LABORATORIOS, COSMETICOS BELIER, INDRA COLOMBIA, CONCENTRIX MANAGEMENT SERVICES, POWER CHINA INTERNATIONAL COLOMBIA
Es así que en lo corrido del año se logra un total de 63 articulaciones con entidades públicas y privadas que han permitido la inclusión de  28 personas con discapacidad y 2 cuidadores fueron incluidos en los entornos productivo y educativo en el mes, gracias a la trabajo que viene adelantando el equipo interdisciplinario de la Estrategia de Fortalecimiento a la Inclusión. </t>
  </si>
  <si>
    <t xml:space="preserve">El equipo de la Estrategia de Fortalecimiento a la Inclusión realizó en el mes de reporte 29 articulaciones con entidades de los sectores público y privado, para un acumulado en lo corrido de la vigencia de 160 articulaciones, con el propósito de incluir a personas con discapacidad y cuidadores-as en entornos productivo y educativo, se destacan las gestiones adelantadas con: 
- Entorno productivo: DISMOTOS, QUESERA SAN JUAN, ASCH GRUPO COLOMBIA, MINISTERIO DEL DEPORTE, CONTRALORIA DE BOGOTÁ, FRIGORIFICOS BLE  LTDA
- Entorno educativo: COLEGIO MADRE ADELA, IED NACIONES UNIDAS, COLEGIO RAMON DE ZUBIRIA, INSTITUCIÓN EDUCATIVA DISTRITAL JUAN EVANGELISTA, IED REPUBLICA DE PANAMA, IED COLEGIO RODRIGO DE TRIANA, IED OEA ANTONIA SANTOS, IED COLEGIO CLASS, COLEGIO ESTANCIA DE BOSA, IED CARLOS PIZARRO LEÓN SEDE B, IED FRANCISCO DE PAULA SANTANDER, COLEGIO IED EL JAZMIN, IED JOSE ANTONIO DE SUCRE
</t>
  </si>
  <si>
    <t>La Subdirección para la Discapacidad en el mes de septiembre da continuidad a los procesos de gestión y articulación con diferentes empresas del sector productivo para fomentar procesos de inclusión para el desarrollo del programa de Auxiliar de Almacenamiento, Empaque y Embalaje de Objetos que se realiza en el Centro de Atención Distrital para la Inclusión Social CADIS. Del mismo modo, se han establecido gestiones con algunas instituciones educativas de la Secretaria de educación Distrital, para el desarrollo de acciones de socialización de la oferta del servicio, tanto en espacios de ferias de servicios, encuentros de familias y reuniones de docentes de apoyo de diferentes colegios distritales en diversas localidades. Es así como el equipo de la Estrategia de Fortalecimiento a la Inclusión realizó en el mes de reporte 22 articulaciones con entidades de los sectores público y privado, para un acumulado en lo corrido de la vigencia de 182 articulaciones,</t>
  </si>
  <si>
    <t>06/10/2023. No se generan observaciones respecto al análisis reportado para el seguimiento del indicador.</t>
  </si>
  <si>
    <t xml:space="preserve">En el mes de octubre se realizaron 14 articulaciones  con entidades públicas y privadas, para un total acumulado de 196 articulaciones en lo corrido de la vigencia, dentro de los aspectos por destacar se encuentra la conformación de la Red de Empresarios Incluyentes, que han permitido que las personas con discapacidad y cuidadores-as, sigan siendo incluidas en los entornos productivo y educativas. Se destacan las gestiones adelantadas durante el periodo con:
- SERBAN COLOMBIA SAS, MOBILITY GROUP SAS, MINISTERIO DE JUSTICIA, HOSPITAL CENTRAL DE LA POLICIA
- FUNDACIÓN DE EDUCACIÓN SUPERIOR NUEVA AMÉRICA, COLEGIO RAFAEL NUÑEZ SEDE B, IED BRAZUELOS, IED CHUNIZA FAMACO, COLEGIO LICEO NACIONAL ANTONIA SANTOS, COLEGIO SAN JOSE IED, IED COLEGIO MANUEL CEPEDA VARGAS, COLEGIO TECNICO BENJAMIN HERRERA, COLEGIO SALUDCOOP SUR, COLEGIO LA FELICIDAD IED
Gracias a la acogida que ha tenido la gestión adelantada por el equipo de fortalecimiento a la inclusión con empresas y colegios, se proyecta superar la meta programada para la vigencia, de ahí que se hace necesario reprogramar la meta planteada de 150 a 210 en 2023.  </t>
  </si>
  <si>
    <t xml:space="preserve">El equipo de la Estrategia de Fortalecimiento a la Inclusión gestionó en el mes de noviembre 13 articulaciones con entidades de los sectores público y privado, para un acumulado en lo corrido de la vigencia de 209 articulaciones, con el propósito de incluir a personas con discapacidad y cuidadores-as en entornos productivo y educativo, se destacan las gestiones adelantadas con: 
- Entorno productivo: AROMAS Y PROCESOS S.A.S, GRUPO COLLIERS INTERNACIONAL, JEMANJA S.A.S. 
- Entorno educativo: COLEGIO LA ESTANCIA SAN ISIDRO LABRADOR, ANTONIA SANTOS I.E.D. LICEO NACIONAL , I.E.D. NIDIA QUINTERO DE TURBAY, COLEGIO IED INEM SANTIAGO PEREZ, </t>
  </si>
  <si>
    <t xml:space="preserve">El equipo de la Estrategia de Fortalecimiento a la Inclusión, en desarrollo de su ejercicio adelantó acciones de acercamiento, sensibilización, acompañamiento, orientación y seguimiento en el entorno educativo y productivo con el fin de fomentar la inclusión de la población con discapacidad, en los entornos educativo y productivo, es así que en diciembre se logra 1 articulación en el entorno productivo, para un total en el semestre de 95 gestiones de articulación lo que equivale al 70% respecto a la meta programada.  Es así como en el semestre se estabiliza el comportamiento del indicador luego de tener un sobrecumplimiento de 53%. 
</t>
  </si>
  <si>
    <t>En total, para el año 2023, se realizaron 210 articulaciones con entidades públicas y privadas del distrito capital, de las cuales 123 pertenecen al entorno educativo y las  87 restantes, pertenecen al entorno productivo, logrando que las empresas del sector privado presenten alto interés por contratar personas con discapacidad, contribuyendo a la inclusión laboral y productiva de esta población y a la vez obteniendo distintos beneficios tributarios. Adicionalmente se adelantaron acuerdos para realizar durante la vigencia ferias de empleabilidad, así como gestiones tanto de vacantes de empleo como de identificación de perfiles para aplicar a las diversas ofertas de empleo.
En cuanto al comportamiento del indicador es importante mencionar que, respecto a lo inicialmente programado, se supero la meta establecida de manera significativa en el primer semestre, sin embargo en el segundo semestre con el cierre de en el mes de noviembre de colegios y en algunos casos alguna resistencia por parte de empresas, de las 135 articulaciones programadas se adelantan 95, el porcentaje de cumplimiento para el segundo semestre es del 70%. Es así que, gracias a los resultados sobresalientes del primer semestre, a pesar de la leve reducción presentada en el segundo semestre, para la vigencia se logra un cumplimiento del 100% respecto a lo programado.</t>
  </si>
  <si>
    <t>PSS-7771-003</t>
  </si>
  <si>
    <t>Acciones de articulación transectorial concertadas para promover oportunidades de inclusión de las personas con discapacidad, sus familias y cuidadores(as) en diferentes entornos.</t>
  </si>
  <si>
    <t>Medir la cantidad de acciones de articulación transectorial concertadas por Centro Renacer, Centros Crecer, Centros Avanzar y Centros Integrarte Atención Interna y Atención Externa, para promover la inclusión de personas con discapacidad, sus familias y cuidadores(as) en diferentes entornos.</t>
  </si>
  <si>
    <t>Respuesta oportuna de los sectores con los que se articule la acción</t>
  </si>
  <si>
    <t>(Número de acciones de articulación transectorial concertadas / Número de acciones de articulación transectorial gestionadas) * 100</t>
  </si>
  <si>
    <t>Reporte generado por Centro Renacer, Centros Crecer, Centros Avanzar y Centros Integrarte Atención Interna y Atención Externa, del número de acciones de articulación transectorial gestionadas y finalmente concertadas, para promover oportunidades de  inclusión de personas con discapacidad , sus familias y cuidadores(as) en diferentes entornos</t>
  </si>
  <si>
    <t>Este indicador se calcula tomando el número de acciones de articulación transectorial reportadas como concertadas por Centro Renacer, Centros Crecer, Centros Avanzar y Centros Integrarte Atención Interna y Atención Externa en la matriz de registro acciones de articulación  y se cruza con el número de acciones de articulación gestionadas por  Centro Renacer, Centros Crecer, Centros Avanzar y Centros Integrarte Atención Interna y Atención Externa
Nota: el reporte acumulado corresponde a la suma de los valores reportados en el trimestre.</t>
  </si>
  <si>
    <t>Porcentaje </t>
  </si>
  <si>
    <t>1. Matriz de registro acciones de articulación transectorial
2. Actas de reunión</t>
  </si>
  <si>
    <t xml:space="preserve">En el mes de enero Centros Crecer adelantó un total de 28 articulaciones con entidades públicas y privadas que ha permitido visibilizar las capacidades y habilidades de los niñas, niños y adolescentes en entornos ocupacional, cultural, deportivo, recreativo y cultural, dentro de las cuales se destacan ESCUELA DE LA BICICLETA - IDRD, BIBLIORED, FUNDACION BATUTA, IDARTES. 
En el marco de los procesos de gestión interinstitucional para promover la inclusión y el cuidado de los y las participantes de Centros Avanzar , se realizó articulación con la Subred Norte de Servicios en Salud, propiciando la implementación del programa de “Vacaciones Saludables”, en el cual participaron en actividades relacionadas con convivencia y cultura ciudadana, medio ambiente y entorno, nutrición y actividad física, lazos afectivos en familia, también se implementaron acciones psicoeducativas para que los referentes familiares y los participantes para el desarrollo de  hábitos saludables y se dio continuidad a la articulación con IDRD - estrategia en Bici, para un total de 6 articulaciones en el mes.  Así mismo, el Centro Renacer adelanta 6 articulaciones, en el marco de los procesos de gestión interinstitucional para promover la inclusión y el cuidado de los niños, niñas y adolescentes,  en el entorno educativo,  con las Instituciones Educativas Distritales para el inicio del año lectivo 2023, para el seguimiento y acompañamiento del proceso académico-escolar de tres niños, niñas y adolescentes, 
En cuanto Centros Integrarte atención interna se realizaron 50 articulaciones, en el proceso de inclusión educativa se realizan ajustes razonables, según las habilidades y capacidades de los participantes de la modalidad, desde las competencias emocionales se inicia articulación con el Servicio Nacional de Aprendizaje SENA Regional Gualivá - Villeta con el fin de vincular en programas formativos a los participantes como parte del programa de Motivación y potencialización de habilidades, se desarrollan actividades de recreación como: fútbol de salón, baloncesto, voleibol, atletismo y juegos dinámicos. 
Respecto a Centros Integrarte Atención Externa se realiza reconocimiento del territorio y redes de apoyo comunitarias para el fortalecimiento de la línea de entorno y territorio, a través del contacto con entidades cercanas y otras ubicadas en la ciudad de Bogotá, se inicia con la inscripción  para  la preparación pre laboral y emprendimiento dirigido a personas con Discapacidad y sus familias en entornos laborales y ocupacionales con la Fundación Best Buddies Colombia,  se da continuidad a la articulación con Biblored, en el cual se brinda un espacio para referentes y cuidadores donde se aborda por medio de herramientas audiovisuales la independencia y autonomía que pueden desarrollar las personas con discapacidad  y generar en los referentes un sentido de responsabilidad en torno a los procesos que pueden lograr los participantes, es así como se logra adelantar 20 articulaciones. </t>
  </si>
  <si>
    <t>13/03/2023. No se generan observaciones respecto al análisis reportado para el seguimiento del indicador.
Para el reporte cuantitativo a realizar en el siguiente mes, se debe remitir la matriz con la totalidad de acciones de articulación, tal como fue definido en la evidencia del indicador.
Adicionalmente se recomienda iniciar el trámite de oficialización del formato denominado "Matriz de registro acciones de articulación transectorial" pues se evidencia que el uso del mismo como documento no controlado, ya supera los 6 meses.</t>
  </si>
  <si>
    <t>Para el mes de febrero, el equipo interdisciplinario de Centro Crecer adelantó 33 acciones de articulación con entidades del sector público privado en los entornos RECREATIVO, CULTURAL, DEPORTIVO, OCUPACIONAL y EDUCATIVO, se logra realizar reuniones sincrónicas y presenciales con los docentes de apoyo, coordinadores y docentes de aula de las instituciones educativas, ajustes al PIAR,  con el fin de avanzar en  el fortalecimiento del plan propuesto y los objetivos desde los enfoques académico, social y político, en tanto que el Centro Renacer adelantó 3 articulaciones como la que se adelantó con el grupo Bancolombia para favorecer experiencias recreativas y culturales para los niños, niñas y adolescentes y sus familias y en el entorno educativo propiciando acuerdos para favorecer el proceso escolar en aula regular con enfoque inclusivo, además del acompañamiento y seguimiento al proceso de valoración de habilidades académicas de los participantes vinculados al entorno mencionado.  
En el marco de los procesos de gestión interinstitucional para promover la inclusión y el cuidado de los y las participantes de Centros Avanzar , se dio continuidad a la articulación con IDRD y Bancolombia, para un total de 3 articulaciones en el mes.
Desde Centros Integrarte Atención Interna se inicia vinculación de inclusión educativa con los participantes, evidenciando adecuado ajuste y encuadre  pedagógico en las  instituciones  educativa, se mantiene acompañamiento continuo para favorecer la ejecución adecuada de las actividades y se logra comunicación entre los participantes y las docentes de forma autónoma para la socialización de intereses y dificultades, se realiza articulación con el IDRD donde se hacen trabajos de precisión con balón y movimientos simples dentro de un espacio recreativo, con el Jardín Botánico con espacios de interacción con la naturaleza y generación de espacios de inclusión y promoviendo nuevas habilidades y destrezas y articulan acciones con empresas permitiendo espacios para la inclusión laboral de los participantes, logrando un total de 67 articulaciones en el mes.
Centros Integrarte Atención Externa adelantó 39 articulaciones, es así como con el entorno deportivo, por medio de las escuelas deportivas implementadas desde el servicio, se logra afianzar la técnica de práctica como baloncesto, fútbol de salón y atletismo de los participantes, también con el Museo Interactivo Maloka, explorando las diferentes temáticas y exhibiciones disponibles, así como experiencia en el cine y taller en uno de los laboratorios (Bio, Inventores o Pequeños Inventores). Corparques también dona 18 pasaportes sociales para ingreso a parque Mundo Aventura,  con el Banco de la República realizando taller sensorial en uno de los museos de su red. De igual forma se articuló con la Corporación DECA Teatro quienes entregaron beca de un día de clase de teatro inclusivo para algunos participantes del servicio y se da continuidad a la articulación con IDRD</t>
  </si>
  <si>
    <t xml:space="preserve">En el período de reporte, el servicio Centros Integrarte Atención Interna realizó 73 acciones de articulación que han permitido la participación social de las personas con discapacidad en diferentes escenarios deportivos, educativos y laborales, es de destacar las articulaciones con entidades como IDARTES, Jardín Botánico, Oficina de Desarrollo Social del municipio de San Francisco, Biblioteca Virgilio, FIDES Olimpiadas, Biblioteca Eduardo Palacios, Estadio El Campin, Fundación teatral Goyenechus, Escuela Arrayan Alto y Universidad pedagógica Nacional. 
En cuanto a los Centros Integrarte de Atención Externa se adelantaron 24 articulaciones con entidades como COLEGIO INTEGRADO DE FONTIBÓN, SENA, Biblioteca Pública La Victoria, IDRD, OFTALENS, PNUD, IDRD, fortaleciendo la participación de los beneficiarios del servicio y sus familias, el trabajo en equipo por medio de dinámicas que permitieron espacios de relajación, manejo del tiempo libre y relaciones interpersonales en diferentes escenarios. 
Centros Avanzar realizó  6 articulaciones con entidades del sector educativo como IED República de Bolivia, Estación de Carabineros Parque Nacional, Fundación Gilberto Álzate Avendaño, Arte con movimiento-organización social sin ánimo de lucro, Planetario Distrital de Bogotá, Instituto Distrital de Recreación y Deporte (IDRD)logrando fortalecer los procesos de participación e inclusión en los diferentes entornos ciudadanos, mejorando la incidencia en el constructo social y promover el desarrollo de actividades lúdico recreativas en entorno institucional y familiar, propiciando espacios  y ambientes de aprendizaje, goce y disfrute en el marco del desarrollo y fortalecimiento de habilidades. 
En el marco de los procesos de inclusión liderados por el Centro Renacer logró 4 articulaciones en el entorno educativo, con Instituciones Educativas Distritales para el inicio del año lectivo 2023 y con la Unión temporal de Engativá deportiva, con el fin de realizar procesos de integración y formación deportiva. 
Centros Crecer realizó ejercicios de articulación con Instituciones Educativas Distritales en función de la identificación de barreras y facilitadores para favorecer la inclusión de los niños, niñas y adolescentes que se encuentran en contra jornada con los docentes de apoyo y docentes de aula, se propició la inclusión de niños, niñas, adolescentes y jóvenes en actividades en el entorno recreativo, promoviendo su bienestar integral, goce y disfrute de la ciudad, en el entorno cultural, promoviendo experiencias y aprendizajes, a partir de la interacción con diversas manifestaciones y expresiones culturales y artísticas.  
En general se logró en el primer trimestre de la vigencia adelantar 407 articulaciones con entidades de los sectores públicos y privados que han permitido visibilizar las habilidades y capacidades de las personas con discapacidad en entornos culturales, recreativos, deportivos, ocupacionales y educativos, </t>
  </si>
  <si>
    <t>Centros Crecer realizó en el mes, diferentes articulaciones con el fin de visibilizar las capacidades y habilidades de los participantes en los entornos educativo, recreativo, cultural, deportivo y ocupacional logrando gestionar un total de 37, logrando la concertación de 15, consolidando  redes con IDARTES, Bibliored, Universidad Pedagógica Nacional y Fundación Batuta para el desarrollo de actividades culturales y ocupacionales para la independencia de los niños, niñas, adolescentes y jóvenes del servicio. 
Desde los Centros Integrarte atención interna se mantienen los procesos de participación en los espacios gestionados en donde las personas con discapacidad interactúan con personas sin discapacidad y que aporta a los procesos de la superación de barreras actitudinales, y el aprovechamiento de espacios de acuerdo con sus gustos e intereses, de igual forma se continúan con los espacios con IDRD,IDARTES, SENA, empresa BIMBO, Stephen S.A.S entre otras.  
En el marco de la Línea de Acción para el Desarrollo de Capacidades en Entorno y Territorio y el Eje de Atención Bogotá Ciudad de Derechos del Centro Renacer, durante este mes se realizaron salidas pedagógicas relacionadas al disfrute de deporte, actividades culturales. Así mismo centros avanzar desarrollaron diferentes actividades de lúdica, juego y baile, favoreciendo espacios de goce y disfrute de los niños, niñas y adolescentes, se dio continuidad a la articulación con IDRD encargados de la estrategia en Bici, logrando la práctica de este deporte y el fortalecimiento de habilidades y capacidades motoras. 
Desde los Centros Integrarte Atención Externa, se realizó articulación con el Museo Nacional donde se promueve el espacio para las   personas con discapacidad y  referentes familiares brindando conocimiento, integrando una narración multivocal y polifónica de la historia colombiana. Todas estas actividades se realizan con el fin de incluir en otros aspectos y entornos a las personas con discapacidad fortaleciendo habilidades sociales e individuales, alcanzando experiencias significativas en su vida diaria y familiar</t>
  </si>
  <si>
    <t>11/05/2023. No se generan observaciones respecto al análisis reportado para el seguimiento del indicador.
Se recomienda avanzar en el trámite de oficialización del formato denominado "Matriz de registro acciones de articulación transectorial", con el fin de contar con el mismo como documento controlado para el siguiente reporte trimestral.</t>
  </si>
  <si>
    <r>
      <rPr>
        <sz val="9"/>
        <rFont val="Arial"/>
        <family val="2"/>
      </rPr>
      <t xml:space="preserve">En el mes de mayo los servicios de atención dan continuidad  a las articulaciones con entidades públicas y privadas para promover los espacios de inclusión de los participantes como se describe a continuación: 
Centros Avanzar realizó articulación inter e intra institucional con el propósito de generar espacios alternos de participación y esparcimiento y fortalecer los procesos de vinculación afectiva a nivel familiar con el Parque Jaime Duque, Mundo Aventura. </t>
    </r>
    <r>
      <rPr>
        <sz val="9"/>
        <color theme="1"/>
        <rFont val="Arial"/>
        <family val="2"/>
      </rPr>
      <t xml:space="preserve">
Centro Renacer realizó articulación con la Manzana del cuidado de la localidad de Engativá y Suba, con el fin de realizar procesos de capacitación con las familias sobre los servicios y redes a las que pueden acceder con el objeto de movilizar las redes institucionales. 
En cuanto a centros crecer se realizaron procesos de orientación y seguimiento a los procesos de inclusión académica de los participantes en la modalidad de Contra jornada con el fin de brindar herramientas y apoyo en la implementación de ajustes razonables y eliminación de barreras para lograr el transito efectivo y el goce y disfrute al derecho a la educación, en el entorno deportivo se realiza entrenamiento y formación deportiva en natación, ciclismo y Taekwondo a partir de la consolidación de semilleros, escuelas y entidades deportivas públicas y privadas y se desarrollaron procesos culturales a partir de la participación en bibliotecas públicas locales y distritales para el fortalecimiento de procesos lecto – escritos y literarios; así mismo se desarrollan habilidades para el uso de tecnologías de la información y la comunicación (TIC).
En los Centros Integrarte Atención Externa se mantiene articulación con Bibliotecas Públicas generando avances cognitivos, comunicativos, culturales y sociales, además de seguir apoyando los procesos de inclusión de escenarios educativos, se realizan actividades enfocadas en lanzamientos y trabajo de fuerza en miembros superiores.  
En Centros Integrarte Atención Interna se mantienen los procesos de participación en los espacios gestionados en donde las personas con discapacidad interactúan con personas sin discapacidad y que aporta a los procesos de la superación de barreras actitudinales, y el aprovechamiento de espacios de acuerdo con sus gustos e intereses, de igual forma se continúan con los espacios de música y danza con IDARTES, permitiendo la ocupación del tiempo libre y el desarrollo de sus habilidades y destrezas. Adicionalmente se realiza acercamiento a diferentes instituciones distritales para promover la inclusión de las personas con discapacidad en los ámbitos de recreación, cultura y deporte, promoviendo el uso adecuado del tiempo libre.</t>
    </r>
  </si>
  <si>
    <t>En el mes de junio Centros Crecer adelantó 70 articulaciones para la inclusión en el entorno educativo mediante procesos de seguimiento, orientación y sensibilización en diferentes Instituciones Educativas Distritales, favoreciendo los procesos de inclusión y las dinámicas de enseñanza-aprendizaje, en virtud del desempeño académico de los niños, niñas y adolescentes que se encuentran en contra jornada, en el entorno deportivo se realizó articulación con las Escuelas de Formación Deportiva de las Alcaldías Locales para la vinculación y participación en diferentes modalidades deportivas, se propició la participación de la oferta cultural y artística en las diferentes localidades de la ciudad, lideradas por la Secretaría Distrital de Cultura e Idartes, se da continuidad al proceso del convenio Converge/Crea y Fundación Batuta para procesos de formación en literatura, artes electrónicas, teatro, música y danzas, favoreciendo habilidades artísticas. 
Centros Avanzar adelantó articulación con el Planetario Distrital, como un ejercicio de disfrute y goce de la ciudad, se continúan realizando articulaciones con entidades públicas y privadas como el IDRD, Laboratorio NIDOS especializado en arte, ciencia y tecnología, es así como se logra un total de 12 articulaciones en el mes. 
En el marco de la Línea de Acción para el Desarrollo de Capacidades en Entorno y Territorio y el Eje de Atención Bogotá Ciudad de Derechos del Centro Renacer, se programaron y ejecutaron 6 salidas pedagógicas para goce y disfrute de la ciudad, a partir de actividades culturales y deportivas. 
En el servicio Centros Integrarte Integrarte Atención Interna se adelantaron 216 articulaciones con el fin de visibilizar las habilidades y capacidades de los participantes en diferentes entornos, en donde las personas con discapacidad interactúan con personas sin discapacidad aportando en los procesos de la reducción de barreras actitudinales, y el aprovechamiento de espacios de acuerdo con sus gustos e intereses, se continua con la articulación en los espacios culturales y artísticos con IDARTES y continúan la articulación con IDRD, en las sesiones de Rumba recreativa del Programa Recreovía entre otras acciones. 
En Centros Integrarte Atención Externa se realizaron en el mes 21 articulaciones se destacan con el Museo de Bogotá, Impulsar Fundación Social, Jardín Botánico que han permitido la formación de los participantes en las actividades de la huerta, , IDRD  con el fin de explorar a través de la lúdica, habilidades en los participantes e incluirlos en espacios recreo deportivos. Es así que se logran 325 articulaciones  en el mes y un total de 568 articulaciones en el trimestre logrando un cumplimiento del 95% respecto a la meta programada</t>
  </si>
  <si>
    <t xml:space="preserve">Centros Crecer realizo en el mes de julio, ejercicios de acompañamiento, orientación y sensibilización en diferentes Instituciones Educativas Distritales, favoreciendo los procesos de inclusión y fortalecimiento de las dinámicas de enseñanza-aprendizaje, de los niños, niñas y adolescentes que se encuentran en contrajornada, así como acciones de gestión y articulación con el IDRD, en las diferentes localidades de la ciudad, propiciando la participación de los niños, niñas y adolescentes en actividades recreativas, oferta cultural y artística, liderada por Idartes, Batuta, BibloRed, Bibliotecas Zonales, Cinemateca Distrital, actividades de formación y manejo de TICS, a través del Plan Vive Digital de MinTic, en el entorno deportivo se realiza articulación con Escuelas de Formación Deportiva de las Alcaldías Locales. 
Mediante la articulación interinstitucional, se logró vincular a las y los participantes de los Centros Avanzar en los talleres de música con CREA/ IDARTES, Laboratorio NIDOS especializado en arte, ciencia y tecnología, IDRD, talleres de la Sub Red Sur, quienes viene trabajando procesos de desarrollo ocupacional en los jóvenes, entre otras acciones de articulación. 
En el marco de la Línea de Acción para el Desarrollo de Capacidades en Entorno y Territorio y el Eje de Atención Bogotá Ciudad de Derechos del Centro Renacer, se programaron salidas extramurales para el goce y disfrute de la ciudad, a partir de actividades culturales y deportivas, (Parque El Lago, Parque Villa luz, Planetario Distrital y Cinemateca Distrital). 
Centros Integrarte Atención Externa se adelantaron las gestiones de planeación de las olimpiadas deportivas y artísticas para población con discapacidad, con el IDRD, la Universidad Manuela Beltrán, con el fin de visibilizar los talentos deportivos de los adultos, como espacio de integración y fortalecimiento de habilidades y destrezas motrices y deportivas, entre otras acciones de articulación. 
</t>
  </si>
  <si>
    <t>En el marco de los procesos de inclusión liderados por el Centro Renacer en el entorno educativo, se da continuidad al seguimiento con las Instituciones Educativas Distritales y se inicia el proceso de vinculación de los participantes del centro, con el parque Ecológico Distrital Humedal Santa María del Lago, en búsqueda de que puedan redescubrir la fauna y la flora que existe, mediante recorridos ecológicos, tiempos de diversión, recreación y la oportunidad de contar con experiencias virtuales y aprendizaje diverso. De acuerdo con la matriz de articulación y gestión se adelantaron 3 articulaciones en el mes. 
En cuanto a Centros Crecer y Centros Avanzar se realizaron ejercicios de acompañamiento, orientación y sensibilización en diferentes Instituciones Educativas Distritales y  Direcciones Locales de Educación, orientadas a solicitud y asignación de cupos, además acciones en el marco del protocolo de la sentencia T-437 de 2021, logrando la referenciación de 100 cupos para niños entre los 6 y 9 años de edad. También contribuir a la formación integral de los participantes y el fortalecimiento de sus habilidades, destrezas motoras, físicas, sociales y cognitivas; promoción de dinámicas de relacionamiento familiar, goce y disfrute de la ciudad en el marco de actividades lúdicas, recreativas y de esparcimiento, la participación de los niños, niñas y adolescentes en actividades de la oferta cultural y artística que brinda la ciudad, a través de entidades como Idartes, Batuta, BiblioRed y Cinemateca Distrital. A nivel deportivo se continuó con la articulación con el programa del IDRD. Es así que se adelantaron 86 articulaciones para el periodo de reporte en Centros Crecer y Centros Avanzar un total de 18 articulaciones. 
El servicio Centros Integrarte Atención Interna adelantó articulaciones para la inclusión de los participantes en entornos educativo, productivo, deportivo, cultural y recreativo con entidades públicas y privadas y se mantienen los procesos de participación en los espacios gestionados en donde las personas con discapacidad interactúan con personas sin discapacidad y que aporta a los procesos de la superación de barreras actitudinales, y el aprovechamiento de espacios de acuerdo con sus gustos e intereses  es así que se realizaron 67 articulaciones en el mes. En tanto que Centros Integrarte Atención Externa realizó 28 articulaciones en el mes que han permitido sensibilizar a ciudadanos, servidores de entidades públicas y privadas frente a la superación de barreras, propiciando acercamientos, reconocimiento y relaciones de aceptación, respeto e inclusión de las personas con discapacidad en igualdad de oportunidades con los demás ciudadanos.  En total se adelantaron 202 en el mes.</t>
  </si>
  <si>
    <t xml:space="preserve">Centros Avanzar promovió la participación en los espacios de acciones lúdico recreativas de los niños, niñas y adolescentes, por medio de la estimulación sensorio motora. Se fortalecieron los procesos de inclusión y acceso a la justicia brindando respuestas sociales efectivas a la población objeto, como empleabilidad a través de la secretaría de la mujer en acción plus, activos entre otros, logrando 18 articulaciones en el mes. 
En el  marco de los procesos de inclusión liderados por el Centro Renacer en el entorno educativo, se continua haciendo el seguimiento con las Instituciones Educativas Distritales para que los procesos pedagógicos, de acuerdo con el reporte efectuado por el equipo técnico en el período de reporte se adelantó 1 articulación.
En cuanto Centros Crecer se propiciaron cinco jornadas de asignación de cupos escolares para niños y niñas del servicio, se logró la clasificación de cuatro cortos realizados por los Centros Crecer en el Festival Smartfilms 2023, , la participación de los niños, niñas y adolescentes en actividades de la oferta cultural y artística que brinda la ciudad, a través de entidades públicas y privadas, adelantando 68 articulaciones en el mes. 
En el desarrollo de capacidades de entorno y territorio los Centros Integrarte de Atención Interna se alcanzan 65 articulaciones, las cuales permiten acciones que favorecen el desplazamiento y posicionamiento de las personas con discapacidad, fortaleciendo el desarrollo y mantenimiento de sus habilidades y capacidades, promoviendo bienestar y fomentando su inclusión social de manera asertiva.
En cuanto a los Centros Integrarte Atención Externa con las 54 articulaciones efectuadas se logra fortalecer habilidades sociales básicas y complejas en los adultos a través de encuentros y salidas extramurales generando un reconocimiento de la discapacidad y haciéndose partícipes de espacios de la comunidad. Desde el componente ocupacional de expresión artística se continúa con la articulación y proceso con la Universidad Javeriana para consolidar un coro, con el cual se pueda visibilizar las capacidades artísticas de los adultos. Es así que en el mes de adelantan 206 articulaciones para un total acumulado en el trimestre de 578 articulaciones dirigidas a la inclusión de las personas con discapacidad en diferentes entornos, lo que representa un cumplimiento de 96% . </t>
  </si>
  <si>
    <t>El equipo interdisciplinario de los servicios Centros Crecer y Centros Avanzar promovieron la participación de los niños, niñas y adolescentes en actividades en medio acuático favoreciendo el fortalecimiento y mantenimiento de sus habilidades motoras,  oferta cultural y artística en las diferentes localidades de la ciudad, liderada por Idartes, Batuta, BibloRed, Bibliotecas Zonales, Cinemateca Distrital, programas de las Alcaldías Locales, a través de Special Olympics Colombia se realizó seguimiento a los procesos de intervención liderados por el servicio en el marco del programa de Atletas Jóvenes, logrando 53 en Centros Crecer y 20 Centros Avanzar en el periodo. 
Centro Renacer gestionó 4 articulaciones dirigidas al fortalecimiento y mantenimiento de la actividad física y estilos de vida saludable en los participantes, así como  se realiza seguimiento de las Instituciones Educativas Distritales para que los procesos pedagógicos de los niños, niñas y adolescentes que se encuentran incluidos en entorno educativo y participación en actividades programadas para la temporada de Halloween en el Parque Mundo Aventura.
Por parte de Centros Integrarte Atención Externa se realizaron 66 articulaciones, es importante mencionar que algunas de estas articulaciones se gestionaron desde el inicio de la vigencia y gracias al compromiso de diferentes entidades se ha logrado que mensualmente se vincule a los participantes del servicio en actividades desarrolladas en entornos recreativos, deportivos y culturales, dentro de las acciones de articulación se destacan con el SENA y el CDC Colinas para el curso básico de sistemas 2, la red distrital de bibliotecas públicas para el taller de promoción de la lectura y la oralidad y el taller club de ficción, participación las olimpiadas de la Universidad Manuela Beltrán en las modalidades de baloncesto, futbol y atletismo, Festival de danza CreSer 5.0 y Feria productiva Parque San Luis, entre otras. 
Centros Integrarte Atención Interna realiza 56 articulaciones con las cuales se logra adelantar salidas a lugares de interés de carácter distrital que permiten el aprovechamiento de los espacios a nivel distrital de las personas con discapacidad, espacios de música y danza con -IDARTES, participación en el Simulacro Distrital de Evacuación con resultados favorables en tiempos de reacción y respuesta de los participantes y equipo interdisciplinario de los Centros. 
En total se adelantaron un total de 199 articulaciones en el periodo de reporte.</t>
  </si>
  <si>
    <r>
      <t xml:space="preserve">Durante el mes de reporte el servicio Centros Integrarte Atención Interna realizó 62 articulaciones en diferentes entornos que han aportado a los procesos de la superación de barreras actitudinales, se da continuidad al reconocimiento del territorio y redes de apoyo comunitarias y el aprovechamiento de espacios de acuerdo con sus gustos e intereses, de igual forma se continúan con los espacios de música y danza con IDARTES, IDRD, Bibliored, con entidades de salud como parte del seguimiento a hospitalizaciones, entre otras. 
Así mismo el servicio Centros Integrarte Atención Externa, realizó articulaciones </t>
    </r>
    <r>
      <rPr>
        <sz val="9"/>
        <rFont val="Arial"/>
        <family val="2"/>
      </rPr>
      <t>79</t>
    </r>
    <r>
      <rPr>
        <sz val="9"/>
        <color theme="1"/>
        <rFont val="Arial"/>
        <family val="2"/>
      </rPr>
      <t xml:space="preserve"> con el SENA, el programa atrapa sueños de ICBF para la promoción habilidades a través de actividades recreativas,  se realizaron visitas a museos, centros artísticos, bibliotecas y universidades, parques, escuela de la bicicleta del IDRD dentro de las más destacadas con el fin de seguir aportando en la inclusión de las personas con discapacidad y sus familias en los entornos cultural, recreativo, deportivo, educativo y productivo.
En Centros Avanzar  se propició la participación de los niños, niñas y adolescentes en el Tercer Encuentro de Ecosistema Crea “En mi Fin está mi Comienzo”, gracias a la articulación con IDARTES, actividades encaminadas al empoderamiento familiar para lograr la inclusión de las y los participantes en entornos que les permita el goce  de escenarios deportivos, culturales, ocupacionales y recreativos, logrando gracia a esta labor se realizaron 25 articulaciones con diferentes entidades. 
En tanto que Centros Crecer logro 53 articulaciones que permitieron el abordaje territorial para la transformación de imaginarios sociales y paradigmas frente a la discapacidad, a través de los grupos artísticos y culturales y promover la inclusión social de los niños, niñas y adolescentes, es de destacar la gestión y consecución de ayudas técnicas por parte de la Alcaldía Local de Kennedy, propiciando la dotación de una silla de ruedas y entrega de Kits cognitivos.
Y Centro Renacer adelantó 2 articulaciones en el marco de la garantía de derechos y con ello favorecer los procesos de atención, participación e inclusión de los participantes  de la institución en el desarrollo de actividades extramurales, mediante la articulación con los diferentes sectores ciudadanos 
Para un total en el periodo de 221 gestiones de articulaciones en noviembre </t>
    </r>
  </si>
  <si>
    <t xml:space="preserve">En Centros Crecer es de destacar las actividades de cierre de los procesos de experimentación, formación y creación artística liderados por Idartes, en el marco del convenio celebrado con la Secretaría Distrital de Integración Social, a través de la línea de atención Converge Crea, jornadas de clausura de las 16 unidades operativas del servicio, en las cuales se propiciaron actividades artísticas, culturales y lúdico-pedagógicas relacionadas con las fiestas decembrinas, entre otras, logrando 30 articulciones en el mes.  
Y Centro Renacer adelantó 2 articulaciones en el marco de la garantía de derechos y con ello favorecer los procesos de atención, participación e inclusión de los participantes  de la institución en el desarrollo de actividades recreodeportivas, mediante la articulación con diferentes entornos. 
En cuanto Centros Integrarte atención interna se adelantaron 50 articulaciones realizando salidas a lugares de interés de carácter distrital que permiten el aprovechamiento de los espacios, articulación con Salud Pública para el desarrollo de un taller de sexualidad para las personas con discapacidad , se mantienen las actividades con IDRD, Bibliored entre otras
Y en Centros Inegrarte Atención Externa en el mes realizaron 51 articulaciones 
Este mes de reporte cuenta con algunas particularidades relacionadas con la supresión del servicio Centros Avanzar del portafolio de servicios institucional, asi como la operación hasta el 15 de diciembre del servicio Centros Crecer, lo cual se ve reflejado en el bajo número de articulaciones adelantadas en el período que suman  un total 133. Es asi que para que en el trimestre se logran 553 articulaciones para la inclusión de las personas con discapacidad en diferentes entornos alcanzando un cumplimiento del 92% </t>
  </si>
  <si>
    <t>Durante la vigencia se adelantaron un total de 2106 articulaciones, que corresponden al 88% de lo programado, logrando superar situaciones como la demora en los procesos de adjudicación para dar inicio a la prestación del servicio Centros Integrarte Atención Externa, la contratación del talento humano de lo servicios de atención en modalidad directa, la supresión del servicio Centros Avanzar a partir del mes de noviembre y la suspensión del servicio en los primeros días del año y en la segunda quincena de diciembre. 
En este sentido, teniendo en cuenta que la meta para el indicador fue del 80% para la vigencia, se logra un cumplimiento del 110%, lo cual permite concluir que el balance a nivel general es positivo respecto a lo alcanzado, al lograr visibilizar las habilidades y capacidades de las personas con discapacidad en los entornos recreativo, deportivo, cultural, productivo y educativo y el compromiso de las entidades de los sectores público y privado.
Adicionalmente, este resultado permitirá analizar la viabilidad respecto a un ajuste a la meta, que siga reflejando los retos y logros de los servicios involucrados.</t>
  </si>
  <si>
    <t>PSS-7771-004</t>
  </si>
  <si>
    <t xml:space="preserve">Actividades realizadas con familias y cuidadores(as) para promover el desarrollo de capacidades y habilidades de las personas con discapacidad </t>
  </si>
  <si>
    <t>Medir el número de actividades que realiza por Centro Renacer, Centros Crecer, Centros Avanzar y Centros Integrarte Atención Interna y Atención Externa para el desarrollo de capacidades y habilidades  para familias y cuidadores(as) de las personas con discapacidad vinculadas a las servicios de atención</t>
  </si>
  <si>
    <t>Respuesta de las familias</t>
  </si>
  <si>
    <t xml:space="preserve">(Número de actividades desarrolladas con familias y cuidadores(as) en Centro Renacer, Centros Crecer, Centros Avanzar y Centros Integrarte Atención Interna y Atención Externa / Número de actividades programadas con familias y cuidadores(as) de las personas con discapacidad de Centro Renacer, Centros Crecer, Centros Avanzar y Centros Integrarte Atención Interna y Atención Externa) * 100% </t>
  </si>
  <si>
    <t>Actas de actividades desarrolladas, formatos diligenciados de intervenciones individuales y grupales</t>
  </si>
  <si>
    <t>Este indicador se calcula tomando el número de actividades reportadas en el informe cualitativo y cuantitativo como realizadas con las familias y cuidadores(as) de las personas con discapacidad en Centro Renacer, Centros Crecer, Centros Avanzar y Centros Integrarte Atención Interna y Atención Externa dividido entre la cantidad de actividades programadas con familias y cuidadores(as) de las personas con discapacidad en Centro Renacer, Centros Crecer, Centros Avanzar y Centros Integrarte Atención Interna y Atención Externa, de acuerdo con lo establecido en su plan de acción.</t>
  </si>
  <si>
    <t>Informe cualitativo y cuantitativo</t>
  </si>
  <si>
    <t xml:space="preserve">De acuerdo con lo reportado por el equipo técnico de Centros Crecer en el mes de enero se adelantaron un total de 189 actividades con familias de los beneficiarios-as del servicio, en las que abordaron temáticas relacionadas con la corresponsabilidad, trabajo en casa con cada participante, refuerzo de actividades de manejo del comportamiento y se realizaron acciones de sensibilización relacionadas con los egresos por cumplimiento de mayoría de edad. 
En Centros Avanzar se implementaron 55 intervenciones individuales con familia, en función de fortalecer los procesos de corresponsabilidad, frente a la adherencia a controles médicos, tratamiento farmacológico y prácticas de higiene de los NNA. De igual manera se generan herramientas para el manejo de crisis, acorde a novedades presentadas durante la atención. 
En Centros Integrarte Atención Interna se adelantaron 186 actividades con familia, mediante la promoción y el fortalecimiento de los vínculos afectivos familiares a través de salidas parciales y salidas a medio familiar, visitas programadas, consensuar las actividades que se implementaran en el Programa de Estilos de Vida Saludable (PEVS), entre otras. 
En cuanto al Centro Renacer se reporta un total de 41 actividades con familia, para el fortalecimiento de vínculos afectivos de los padrinos de corazón y los niños, niñas y adolescentes con medida de adopción que se encuentran en esta estrategia, seguimiento a la corresponsabilidad y cumplimiento de compromisos en el marco de la garantía de derechos de los niños, niñas y adolescentes reintegrados a medio familiar.
Centros Integrarte Atención Externa realizó 158 actividades con familia, se promueve la identificación del rol adulto de las personas con discapacidad, el reconocimiento de derechos sexuales y reproductivos de las personas con discapacidad, la gestión de espacios seguros y protectores, logrando entre otros aspecto que las familias reconozcan la importancia de priorizar el bienestar emocional para cuidar la salud mental propia y de los miembros que conforman el núcleo parental, así como  mayor participación y vinculación a los espacios generados para fortalecer la vinculación familiar con los proyectos de vida de los participantes. 
A partir de la información reportada se realizan un total de 629 actividades con familias en el mes, lo que equivale a un 63% respecto a la meta programada, lo anterior teniendo en cuenta la finalización de los contratos de prestación de servicios de parte del equipo interdisciplinario en parte de los servicios a cargo de la Subdirección para la Discapacidad y la suspensión de la atención en la primera quincena del mes en Centros Crecer por vacaciones, dieron como resultado una disminución en las actividades desarrolladas con familias. </t>
  </si>
  <si>
    <t>13/03/2023. No se generan observaciones respecto al análisis y evidencias reportadas para el seguimiento del indicador.</t>
  </si>
  <si>
    <r>
      <t xml:space="preserve">En el mes de febrero se adelantaron </t>
    </r>
    <r>
      <rPr>
        <sz val="9"/>
        <rFont val="Arial"/>
        <family val="2"/>
      </rPr>
      <t>189 actividades con familia en Centros Crecer, relacionadas con corresponsabilidad familiar, empoderamiento frente a los procesos que se manejan en el servicio, derecho a atención en salud y suministros de medicamentos y derecho a una vivienda digna mediante la identificación de condiciones socioeconómicas, habitacionales y riesgos del entorno, redes de apoyo e identificación de dinámicas familiares y orientación en el marco del seguimiento al egreso, se abordó el tema de seguimiento a los procesos de inclusión en los que participa el NNA que egresan del servicio.
En el marco de los procesos de atención para el fortalecimiento de habilidades familiares, se llevó a cabo intervención con familia, como parte del proceso de restablecimiento de derechos, para la superación del evento que generó el ingreso a protección. De igual manera se lleva a cabo intervención con referentes afectivos, en función de promover estrategias que favorezcan el vínculo afectivo, por parte del equipo de Centro Renacer para un total de 32 actividades con familia. 
Se implementaron 40 intervenciones individuales con familia, desde Centros Avanzar en función de fortalecer los procesos de corresponsabilidad, frente a la adherencia a controles médicos, tratamiento farmacológico y prácticas de higiene de los NNA. De igual manera se generan herramientas para el manejo de crisis, acorde a novedades presentadas durante la atención y espacios de bienestar para los cuidadores mediante actividad de yoga, favoreciendo el descanso desde la dimensión espiritual, construcción de relaciones de solidaridad y apoyo en el territorio, mediante encuentro en cuadra, minimizando los imaginarios sociales y culturales negativos en relación a la discapacidad.
En Centros Integrarte Atención Interna para el periodo reportado en las trece unidades operativas se realizaron 205 intervenciones con referentes familiares de las personas con discapacidad atendida, mediante el fortalecimiento de la corresponsabilidad familiar en el proceso institucional  sobre su rol en el desarrollo integral y la calidad de vida de sus familiares con discapacidad. 
Durante el mes se efectuaron 114 intervenciones con familia en l os CIAE, sin embargo, los grupos 7 y 10 no reportaron actividades con familias pues la atención se tuvo que suspender la mayor parte del tiempo por finalización de los contratos de la mayoría del talento humano. 
En total se adelantaron 580 actividades con familia con un cumplimiento del 58% respecto a la meta programada para el periodo, al respecto es importante mencionar que al igual que en el mes de enero,  la finalización de los contratos de prestación de servicios de parte del equipo interdisciplinario en los servicios a cargo de la Subdirección para la Discapacidad, dieron como resultado una disminución en las actividades desarrolladas con familias.</t>
    </r>
  </si>
  <si>
    <t xml:space="preserve">El servicio Centros Integrarte Atención Interna adelantó en el mes de marzo 235 actividades con referentes familiares de los beneficiarios vinculados en las 13 unidades operativas, que han permitido entre otros aspectos el fortalecimiento de la dinámica del cuidado de la persona con discapacidad por medio del establecimiento de acuerdos generados en el marco del acta de corresponsabilidad con los referentes familiares, el establecimiento de redes de apoyo secundarias para favorecer la calidad de vida y dinámica familiar, la generación en relación con procesos en salud de las personas con discapacidad, lo que permite la visualización de factores de apoyo y la prevención del abandono.
Centros Integrarte Atención Externa reporta 103 intervenciones con familia en el período, logrando entre otros aspectos brindar elementos para la atención y manejo de las personas con discapacidad, mejorar el nivel de condición física mediante la práctica de ejercicios al aire libre, favoreciendo coordinación y flexibilidad, además prevenir la aparición de enfermedades degenerativas y de lesiones ocasionadas por el sedentarismo, desarrollar habilidades sociales para hacer un adecuado manejo frente al estrés.
Centros Avanzar realizó 54 actividades con familia en función de fortalecer los procesos de corresponsabilidad, frente a la adherencia a controles médicos, tratamiento farmacológico y prácticas de higiene de los NNA. De igual manera se generan herramientas para el manejo de crisis, acorde a novedades presentadas durante la atención. 
El Centro Renacer adelanta 42 intervenciones con referentes familiares, referentes afectivos “padrinos de corazón” y “familia amiga” como parte de la estrategia de acompañamiento emocional y afectivo de los niños, niñas y adolescentes con medida de vulneración y  de adopción. 
En Centros Crecer se llevaron a cabo 269 intervenciones con familia encaminadas a abordar comportamientos inadecuados, conductas agresivas de difícil manejo, Orientación y remisión a servicios de salud,  empoderamiento de procesos de corresponsabilidad familiar, acciones de independencia y autocuidado, garantía a los derechos de salud y educación, además del seguimiento e  identificación de condiciones socioeconómicas, habitacionales y dinámicas familiares, riesgos del entorno y consolidación de redes de apoyo. 
Es así como para el mes de marzo se logra un total de 703 actividades con referentes familiares que han permitido  lograr mayores niveles de corresponsabilidad en los procesos de atención de las personas con discapacidad vinculadas a los servicios que brinda la Subdirección para la Discapacidad en Centros Crecer, Avanzar, Renacer e Integrarte, lo que equivale a un cumplimiento del 70% respecto a la meta programada para el período, lo anterior en razón a la vinculación paulatina del talento humano y la adjudicación de los procesos competitivos, se espera que en los meses siguientes se estabilice el cumplimiento del porcentaje programado  </t>
  </si>
  <si>
    <r>
      <t xml:space="preserve">Para el periodo de reporte el servicio Centros Crecer adelantaron </t>
    </r>
    <r>
      <rPr>
        <sz val="9"/>
        <color theme="1"/>
        <rFont val="Arial"/>
        <family val="2"/>
      </rPr>
      <t xml:space="preserve">280 actividades con familia dirigidas al reconocimiento de habilidades de los participantes en el desarrollo de actividades vocacionales y productivas, actualización de diagnósticos para trámite de vinculación educativa y fortalecer las actividades de Actividades de la vida diaria-AVD y Activas básicas cotidianas-ABC en casa, redistribución de la labor del cuidado en el marco de generar espacios de respiro y descanso sobre el cuidador entre otras. 
Centros Integrarte Atención Interna realizó 181 intervenciones individuales con familia y 25 actividades grupales con familia, en función de fortalecer los procesos de corresponsabilidad, frente a la adherencia a controles médicos, tratamiento farmacológico y prácticas de higiene de los NNA. De igual manera se generan herramientas para el manejo de crisis, acorde a novedades presentadas durante la atención. 
Centros Integrarte atención externa efectuó 88 intervenciones con familia relacionados con la apropiación de los derechos sexuales y reproductivos de las personas con discapacidad, reconocimiento de algunos mitos, tabúes y creencias de la sexualidad en las personas con discapacidad, Higiene personal de las personas con discapacidad en casa, entre otros. 
En Centros Avanzar se realizaron 80 intervenciones con familia, en función de fortalecer los procesos de corresponsabilidad, frente a la adherencia a controles médicos, tratamiento farmacológico y prácticas de higiene de los NNA. De igual manera se generaron herramientas para el manejo de crisis, acorde a novedades presentadas durante la atención. 
En Centros Renacer se adelantaron 64 actividades con familia mediante acompañamiento a las visitas presenciales de la red familiar para los niños, niñas y adolescentes que se encuentran con medida de vulneración, brindando orientaciones sobre el proceso administrativo de restablecimiento de derechos, realizando seguimiento a los compromisos y verificando avances dentro del proceso y con referentes afectivos “Padrinos de corazón” como parte de la estrategia de acompañamiento emocional y afectivo, teniendo en cuenta la estabilidad comportamental y emocional de los participantes. 
Es así como se logra un cumplimiento del 72% en el indicador y se proyecta seguir incrementando durante el resto de la vigencia con el fin de cumplir con la meta establecida, con la vinculación del talento humano y la contratación de los servicios de atención tercerizados. </t>
    </r>
  </si>
  <si>
    <t>11/05/2023. Se solicita validar el reporte de intervenciones y actividades en Centro Integrarte Atención Interna, en relación con la evidencia suministrada.
12/05/2023. No se generan observaciones adicionales respecto al análisis reportado y evidencias presentadas para el seguimiento del indicador.
Se recomienda avanzar en el trámite de oficialización del formato de Informe cualitativo y cuantitativo, con el fin de contar con el mismo como documento controlado.</t>
  </si>
  <si>
    <r>
      <t xml:space="preserve">En el mes de mayo en Centros Avanzar se realizaron </t>
    </r>
    <r>
      <rPr>
        <sz val="9"/>
        <color theme="1"/>
        <rFont val="Arial"/>
        <family val="2"/>
      </rPr>
      <t xml:space="preserve">51 actividades con familia dirigidas entre otras a la participación de las familias, cuidadores y cuidadoras en espacios locales para el fortalecimiento de la política pública de discapacidad y el reconocimiento de la manzana del cuidado, favorecer las dinámicas y bienestar de las familias. 
Centro Renacer adelantó 34 actividades con familia mediante la socialización de los procesos socio legales y seguimiento a la medida adoptada por Defensoría para garantizar los derechos de los participantes y seguimiento a compromisos de corresponsabilidad en el proceso.
En el marco del desarrollo de habilidades y capacidades familiares se realizó abordaje individual y grupal para la orientación de las familias en pautas de crianza, resolución de conflictos y estrategias para el manejo de conductas disruptivas, en función de favorecer procesos adecuados de interacción y socialización de los niños, niñas, adolescentes y jóvenes del servicio Centros Crecer logrando realizar 399 actividades con familias. 
Para el caso de centros integrarte externa se realizaron 111 acciones de intervención con familias dirigidas a conocer tecnologías de apoyo y diseños de aditamentos según tipo de discapacidad, sensibilización frente a la sexualidad y sus diferentes expresiones además de establecer pautas para el acompañamiento a las expresiones afectivas, así como al pleno goce de los derechos sexuales y reproductivos. 
En tanto que en Centros Integrarte Atención Interna se implementaron 395 intervenciones individuales con familia, en función de fortalecer los procesos de corresponsabilidad, frente a la adherencia a controles médicos, tratamiento farmacológico y prácticas de higiene de los participantes. De igual manera se generan herramientas para el manejo de crisis, acorde a novedades presentadas durante la atención.  
Así las cosas el indicador ha tenido un cumplimiento del 99%, mostrando un avance significativo respecto a los meses anteriores. En el mes de mayo se adelantaron 990 actividades de intervención con familias en los servicios Centros Avanzar, Renacer, Crecer, Integrarte Atención Interna e Integrarte Atención Externa </t>
    </r>
    <r>
      <rPr>
        <sz val="9"/>
        <color rgb="FF000000"/>
        <rFont val="Arial"/>
        <family val="2"/>
      </rPr>
      <t xml:space="preserve">de las 1000 programadas para el período, se proyecta mantener este comportamiento en los meses siguientes de la vigencia </t>
    </r>
  </si>
  <si>
    <t>26/06/2023. No se generan observaciones respecto al análisis reportado y evidencias presentadas para el seguimiento del indicador.</t>
  </si>
  <si>
    <r>
      <t xml:space="preserve">Durante el mes de junio en el marco del desarrollo de habilidades y capacidades familiares el servicio Centros Crecer se realizó abordaje individual y grupal para la orientación de las familias frente a la importancia de promover y fortalecer el autocuidado, la autoimagen y autoconcepto de los niños, niñas y adolescentes, en los procesos de independencia y autonomía personal, seguimiento de compromisos de corresponsabilidad respecto a la asistencia de los y las participantes al servicio, con la Estrategia de Escuela de Familias Inclusivas, se socializaron rutas y canales de información para el acceso a la oferta distrital de actividades y se gestionaron procesos de formación en diferentes ámbitos (cultural, artístico, ocupacional, deportivo) para los/las participantes y sus familias, que favorezcan la generación de oportunidades de inclusión, logrando un total </t>
    </r>
    <r>
      <rPr>
        <sz val="9"/>
        <color theme="1"/>
        <rFont val="Arial"/>
        <family val="2"/>
      </rPr>
      <t xml:space="preserve">365 actividades con familia en el mes. 
Centros Avanzar realizó abordaje individual y grupal para la orientación de las familias en pautas de crianza, resolución de conflictos y estrategias para el manejo de conductas disruptivas, en función de favorecer procesos adecuados de interacción y socialización de los niños, niñas, adolescentes y jóvenes del servicio. Así mismo se realizó acompañamiento y seguimiento de procesos de corresponsabilidad, dinámicas familiares, condiciones habitacionales, sociales y económicas que disminuyan riesgos o situaciones de vulneración de derechos de los participantes, fortaleciendo la búsqueda y consolidación de redes de apoyo logrando un total de 51 actividades con familia.
Centros Renacer realizó 36 actividades con familias orientadas al fortalecimiento de vínculos afectivos de los padrinos de corazón y los niños, niñas y adolescentes con medida de adopción que se encuentran en esta estrategia y acciones orientadas a la corresponsabilidad
En Centros Integrarte Atención Interna se implementaron 206 intervenciones individuales con familia, en función de fortalecer los procesos de corresponsabilidad, frente a la adherencia a controles médicos, tratamiento farmacológico y prácticas de higiene de los adultos  con discapacidad. De igual manera se generan herramientas para el manejo de crisis, acorde a novedades presentadas durante la atención, brindando herramientas frente a la comunicación asertiva, hábitos de vida saludable,  a fin de mejorar su dinámica familiar. 
En cuanto a Centros Integrarte Atención Externa en el mes de reporte se adelantaron 107 actividades familiares mediante estrategias de comunicación dentro de su dinámica familiar, logrando autonomía en la toma de decisiones y la promoción de hábitos y estilos de vida saludables en los cuidadores, mediante actividad física. Es así que se cuenta con un total de 765 actividades con familias, con un porcentaje de cumplimiento del 77% respecto a la meta programada. Lo anterior debido a la contingencia que se presentó en el mes de junio por los procesos competitivos pendientes de los grupos de los Centros Integrarte Atención Externa, afectando en consecuencia el cumplimiento de la meta programada </t>
    </r>
  </si>
  <si>
    <t>En el mes de julio como parte de trabajo adelantado con familias, el servicio Centros Crecer adelantó un total de 372, orientadas entre otras a la preparación para el egresos, seguimiento a los procesos de inclusión (entornos productivos, culturales, deportivos, recreativos y de educación) en los que participan los niños, niñas y adolescentes del servicio reconocimiento de habilidades de los participantes en el desarrollo de actividades vocacionales y productivas, prevención de abuso sexual y orientación ante conductas sexualizadas y comportamientos inadecuados y procesos de independencia.
El servicio Centros Avanzar a realizado articulación con ASDOWN organización que mediante la estrategia de familias inclusivas,  ha priorizado el abordaje de los procesos de inclusión de los participantes, se adelantó abordaje individual y grupal para la orientación de las familias en pautas de crianza, resolución de conflictos y estrategias para el manejo de conductas disruptivas, en función de favorecer procesos adecuados de interacción y socialización de los niños, niñas, adolescentes y jóvenes del servicio, logrando un total de 71 en el período. 
En el Centro Renacer se avanzó en el fortalecimiento de vínculos afectivos de los padrinos de corazón y los niños, niñas y adolescentes con medida de adopción y  seguimiento a compromisos de corresponsabilidad en el proceso de restablecimiento de derechos, logrando un total de 43 actividades con familia en el mes de reporte. 
Centros Integrarte atención externa  se realizaron 168 actividades con familia, logrando  orientar a las familias frente a dificultades en alteraciones comportamentales debido a la falta de administración de medicamentos y en el fortalecimiento de hábitos y rutinas generando un apoyo en su rol como cuidador, seguimiento y acompañamiento a los procesos de solicitud de requerimientos y reportes de salud, implementar “cuestionarios Google”, con el fin de conocer aspectos importantes en la atención a familias (hábitos de vida saludable y caracterización social). 
Se implementaron 266 intervenciones individuales y grupales con familia, desde el servicio Centros Integrarte Atención Interna en función de fortalecer los procesos de corresponsabilidad, frente a la adherencia a controles médicos, tratamiento farmacológico y prácticas de higiene de los participantes. De igual manera se generan herramientas para el manejo de crisis, acorde a novedades presentadas durante la atención. 
Es así que en el periodo se logra un cumplimiento del 92% respecto a lo programado para el indicador, mostrando un comportamiento favorable respecto a los meses anteriores.</t>
  </si>
  <si>
    <t>16/08/2023. No se generan observaciones respecto al análisis reportado y evidencias presentadas para el seguimiento del indicador.</t>
  </si>
  <si>
    <r>
      <t>En el Centro Renacer como parte del fortalecimiento de vínculos afectivos de los padrinos de corazón y los niños, niñas y adolescentes con medida de adopción y  seguimiento a compromisos de corresponsabilidad en el proceso de restablecimiento de derechos, se logró realizar 34</t>
    </r>
    <r>
      <rPr>
        <sz val="9"/>
        <color rgb="FFFF0000"/>
        <rFont val="Arial"/>
        <family val="2"/>
      </rPr>
      <t xml:space="preserve"> </t>
    </r>
    <r>
      <rPr>
        <sz val="9"/>
        <rFont val="Arial"/>
        <family val="2"/>
      </rPr>
      <t xml:space="preserve">actividades con familia en el mes de reporte, dada la naturaleza del servicio las acciones con familia se adelantan,  teniendo en cuenta la medida de protección y restablecimiento de derechos que acoge a los participantes del Centro.
Como parte de la implementación de la línea de habilidades y capacidades familiares, el servicio Centros Crecer realizó </t>
    </r>
    <r>
      <rPr>
        <sz val="9"/>
        <color theme="1"/>
        <rFont val="Arial"/>
        <family val="2"/>
      </rPr>
      <t xml:space="preserve">385 actividades con familia dirigidas entre otras a la identificación de situaciones de estrés en la dinámica familiar, que conlleven a un riesgo psicosocial o violencia intrafamiliar, activación de rutas para la garantía de derechos, corresponsabilidad familiar, manejo de autoridad en casa, establecimiento de normas y comunicación asertiva. En tanto que en Centros Avanzar las intervenciones con familia se enfocaron entre otras fortalecer las actividades de la vida diaria (AVD) y actividades básicas cotidianas (ABC) en el hogar, autocuidado con los participantes por parte del referente familiar logrando realizar 122 en el mes.
</t>
    </r>
    <r>
      <rPr>
        <sz val="9"/>
        <rFont val="Arial"/>
        <family val="2"/>
      </rPr>
      <t xml:space="preserve">Durante el mes de agosto se implementaron intervenciones con familia en función de fortalecer los procesos de corresponsabilidad en Centros Integrarte Atención Interna reportando </t>
    </r>
    <r>
      <rPr>
        <sz val="9"/>
        <color theme="1"/>
        <rFont val="Arial"/>
        <family val="2"/>
      </rPr>
      <t>271</t>
    </r>
    <r>
      <rPr>
        <sz val="9"/>
        <rFont val="Arial"/>
        <family val="2"/>
      </rPr>
      <t xml:space="preserve"> actividades dirigidas entre otras al afrontamiento ante las adversidades, por medio de la narración de sus propias experiencias en el cuidado de las personas con discapacidad, espacio de regulación emocional por medio del entrenamiento en respiración. 
En tanto que Centros Integrarte Atención Externa adelantó en el mes 421 actividades con el fin de orientar a las familias frente a dificultades en alteraciones comportamentales y el adecuado manejo en el medio familiar, se promueve la ejecución de actividad física para el bienestar, baile y liberación de estrés, fortalecimiento del proyecto de vida familiar y del cuidador. 
En total se logra un total de 1233 actividades con familia por los servicios de atención mencionados, equivalente a un 123% respecto a la meta mensual programada, lo anterior se explica por la apertura de unidades operativas en atención externa, se proyecta un comportamiento similar para los meses que restan de la vigencia. </t>
    </r>
  </si>
  <si>
    <t>12/09/2023. Se deben revisar y ajustar los datos respecto a lo consignado en los informes de los servicios Renacer, Crecer y CIAI; adicionalmente se sugiere unificar la instrucción respecto al diligenciamiento de los campos asociados a las intervenciones con familia.
13/09/2023. No se generan observaciones adicionales respecto al análisis reportado y evidencias presentadas para el seguimiento del indicador.</t>
  </si>
  <si>
    <t>En el mes de septiembre en Centros Avanzar se realizaron 113 actividades, en donde se vincularon más familias a los talleres desarrollados por la manzana del cuidado y acciones dirigidas a la transformación de imaginarios de la discapacidad, el reconocimiento de las habilidades y capacidades de sus hijos e hijas, la compresión del modelo social y la garantía de derechos a partir de acciones de inclusión social.   
Centro Renacer llevó a cabo 49 intervenciones con familia las cuales se establecieron dentro de la unidad operativa, como parte del proceso de restablecimiento de derechos para definir la medida, 1 visita domiciliaria y 1 en modalidad de entrevista, 49 actividades con familia mediante la socialización de los procesos socio legales y seguimiento a la medida adoptada por Defensoría para garantizar los derechos de los participantes y seguimiento a compromisos de corresponsabilidad en el proceso.
En el marco del desarrollo de habilidades y capacidades familiares se realizó abordaje individual y grupal para la orientación de las familias en pautas de crianza, resolución de conflictos y estrategias para el manejo de conductas disruptivas, en función de favorecer procesos adecuados de interacción y socialización de los niños, niñas, adolescentes y jóvenes del servicio Centros Crecer logrando realizar 468 actividades con familias. 
Para el caso de centros integrarte externa se realizaron 315 acciones de intervención con familias dirigidas a conocer tecnologías de apoyo y diseños de aditamentos según tipo de discapacidad, sensibilización frente a la sexualidad y sus diferentes expresiones además de establecer pautas para el acompañamiento a las expresiones afectivas, así como al pleno goce de los derechos sexuales y reproductivos. 
En tanto que en Centros Integrarte Atención Interna se implementaron 276 intervenciones individuales con familia, en función de fortalecer los procesos de corresponsabilidad, frente a la adherencia a controles médicos, tratamiento farmacológico y prácticas de higiene de los participantes. De igual manera se generan herramientas para el manejo de crisis, acorde a novedades presentadas durante la atención.  
En general el indicador ha tenido un cumplimiento del 122%, mostrando un avance significativo respecto a los meses anteriores. En el mes de septiembre se adelantaron 1.221 actividades de intervención con familias en los servicios Centros Avanzar, Renacer, Crecer, Integrarte Atención Interna e Integrarte Atención Externa de las 1000 programadas para el período, manteniendo la tendencia creciente que se había proyectado para el cierre de la vigencia.</t>
  </si>
  <si>
    <r>
      <t xml:space="preserve">Durante el mes de octubre el servicio Centros Avanzar adelantó 127 actividades con familia orientadas a la prevención o detección de situaciones relacionadas con la salud mental y psicoemocional, se destaca el incremento en la vinculación, participación y uso de servicios comunitarios, actividades respiro, redes de apoyo y manzanas del cuidado para el mejoramiento del bienestar y calidad de vida de los miembros del núcleo familiar, además de la promoción y empoderamiento de los referentes familiares, cuidadoras y cuidadores para la prevención de violencias y buen trato.
En tanto que Centros Crecer realizó 370 actividades con familia dirigidas al abordaje, socialización y retroalimentación de las estrategias y mecanismos para el fortalecimiento de los procesos de inclusión en el entorno educativo  de los participantes del servicio, además estrategias de identificación y afrontamiento de la discapacidad, Corresponsabilidad familiar y preparación frente al egreso entre otras.
Centro Renacer desarrolló 41 intervenciones mediante la socialización de los procesos socio legales y seguimiento a la medida adoptada por Defensoría para garantizar los derechos de los participantes y seguimiento a compromisos de corresponsabilidad en el proceso con familia dentro de la unidad operativa, como parte del proceso de restablecimiento de derechos para definir la medida, también se realizó 1 visita domiciliaria y 1 en modalidad de entrevista.
En cuanto a Centros Integrarte atención externa se adelantaron 468 intervenciones con familia en función de fortalecer los procesos de corresponsabilidad, reconocimiento de las tareas desarrolladas desde su rol y la identificación de otros miembros del sistema familiar con quienes compartir el rol del  cuidado de la persona con discapacidad, acciones de sensibilización en función de cumplir de manera estricta con el tratamiento farmacológico, entre otras temáticas. 
Y Centros Integrarte Atención Interna se adelantaron 262 intervenciones con familia, se avanza en la identificación de otros referentes familiares para las personas con discapacidad lo cual permite fortalecer los vínculos afectivos y los procesos de corresponsabilidad, así mismo se lleva a cabo la estrategia de acercamiento a la ciudad de Bogotá, para el reforzamiento de vínculos entre los subsistemas familiares.  
El indicador muestra como resultado un cumplimiento del 127%, mostrando un avance significativo respecto a los meses anteriores. En el mes de octubre se desarrollaron </t>
    </r>
    <r>
      <rPr>
        <u/>
        <sz val="9"/>
        <rFont val="Arial"/>
        <family val="2"/>
      </rPr>
      <t>1268</t>
    </r>
    <r>
      <rPr>
        <sz val="9"/>
        <rFont val="Arial"/>
        <family val="2"/>
      </rPr>
      <t xml:space="preserve"> actividades de intervención con familias en los servicios Centros Avanzar, Renacer, Crecer, Integrarte Atención Interna e Integrarte Atención Externa de las 1000 programadas para el período, manteniendo la tendencia creciente que se había proyectado para el cierre de la vigencia.</t>
    </r>
  </si>
  <si>
    <t>07/11/2023. Se deben validar los datos reportados pues los mismos no corresponden con la cantidad de actividades en los servicios de Centros Crecer y Centros Integrarte Atención Interna, entre lo registrado en el reporte y lo contenido en las evidencias. De la misma forma se debe ajustar el consolidado mensual una vez validados los ajustes requeridos.
08/11/2023. No se generan observaciones adicionales respecto al análisis y evidencias reportadas para el seguimiento del indicador.</t>
  </si>
  <si>
    <t>En el mes de noviembre el servicio Centros Integrarte Atención Externa realizó 358 actividades e intervenciones con familias en función de fortalecer los procesos de corresponsabilidad, orientadas entre otras al reconocimiento del ciclo vital en el cual se encuentra la persona con discapacidad, sensibilización acerca del rol adulto dentro de las labores del hogar, prevención del consumo de sustancias psicoactivas, promoción de la participación de referentes familiares en los espacios locales y distritales ofertados para cuidadores, apoyo emocional para las referentes familiares que presentan dificultades en la dinámica familiar, manejo de duelo y su percepción como mujeres y cuidadoras logrando el reconocimiento de estrategias de autocuidado. 
En tanto que los Centros Integrarte de Atención Interna desarrollo 249 intervenciones con familia dirigidas a fortalecer la corresponsabilidad en los procesos de atención de los participantes, fortalecimiento de vínculos afectivos familiares por medio de acercamientos familiares y visitas programadas, afianzar los conocimientos de las familias acerca de las actividades que ejecuta el área de terapia ocupacional, con el fin de replicar estos ejercicios con las personas con discapacidad en medio familiar, entre otras. 
Centros Avanzar realizó 75 intervenciones con familia dirigidas a acciones de autocuidado con los participantes por parte del referente familiar, identificación y reconocimiento de capacidades familiares, se realizó gestión con Secretaría Distrital de la Mujer, para la atención psico jurídica de referentes familiares en situación riesgo y vulnerabilidad y vinculación en actividades respiro, uso de redes de apoyo y manzanas del cuidado para el mejoramiento del bienestar y calidad de vida de los miembros del núcleo familiar. 
En el servicio Centros Crecer se realizaron 353 actividades con familia, en clave de reconocer las habilidades y capacidades que tiene sus hijos, así como el grado de independencia y las oportunidades de vinculación en otras instituciones donde pueden continuar con su proceso y proyecto de vida, favorecer la autonomía e independencia del participante con o sin apoyo en las actividades de la vida diaria, a través de pautas y normas para establecer hábitos de vida saludable, se realizaron abordajes con referentes familiares y personas cuidadoras para promover el reconocimiento y apropiación de la Política Pública de Discapacidad (Decreto 089 de 2023). 
El equipo en Centro Renacer realizó 45 intervenciones con familia dentro de los procesos de Restablecimiento de Derechos, acompañamiento y orientación a visitas de  referentes familiares y referentes afectivos de los niños, niñas y adolescentes del programa de Referentes afectivos del ICBF.  Es así como en el mes de noviembre se logra un total de 1080 actividades con familia</t>
  </si>
  <si>
    <t>06/12/2023. No se generan observaciones respecto al análisis reportado y evidencias presentadas para el seguimiento del indicador.</t>
  </si>
  <si>
    <t>En Centros Crecer se adelantaron un total de 236 intervenciones orientadas al reconocimiento de los referentes familiares que aportaron significativamente en los procesos de atención y su incidencia en las dinámicas y mejora continua en la prestación del servicio, fortalecimiento de hábitos de independencia y autonomía en el hogar, prevención de violencias y del uso de pólvora, suministro y adherencia de tratamientos farmacológicos, alimentación saludable, integración familiar y fortalecimiento de vínculos afectivos, durante el período de receso del servicio.
Centro Renacer realizó 41 intervenciones con familia dentro de los procesos de Restablecimiento de Derechos, acompañamiento y orientación a visitas de  referentes familiares y referentes afectivos de los niños, niñas y adolescentes del programa de Referentes afectivos del ICBF. 
En tanto que Centros Integrarte Atención Interna se implementaron 260 intervenciones con familia en función de fortalecer los procesos de corresponsabilidad dirigidas al acercamiento y fortalecimiento de los vínculos familiares mediante el uso de las videollamadas y llamadas de los referentes que no pueden asistir a las unidades operativas, manejo de las emociones , identificando que las familias interactúan unas con otras, dando a conocer sus experiencias de vida, construyendo tejido social y sensibilización frente a la entrega oportuna del tratamiento farmacológico, entre otras. 
En Centros Integrarte Atención Externa se adelantaron 300  intervenciones con familia dirigidas a realizar seguimiento al proyecto de vida de los referente familiares, varias familias se vincularon a la Feria empresarial de Emprendimiento, donde promocionaron sus productos generando ingresos económicos para su familia, se continúa orientado a los cuidadores frente al reconocimiento de las tareas desarrolladas desde su rol y la identificación de otros miembros del sistema familiar con quienes compartir el rol del cuidado de la persona con discapacidad, entre otras. 
Es así como en el mes se logra un total de 837 actividades con familia lo que equivale a un 84% respecto a la meta programada, lo anterior debido a que este mes de reporte cuenta con algunas particularidades relacionadas con la supresión del servicio Centros Avanzar del portafolio de servicios institucional, así como la operación hasta el 15 de diciembre del servicio Centros Crecer, lo cual se ve reflejado en las actividades adelantadas con familia.</t>
  </si>
  <si>
    <t>En el desarrollo de las actividades con familias y cuidadores, se han presentado situaciones que no permitieron al 100% el cumplimiento de la meta programada tales como  la demora en los procesos de adjudicación para dar inicio a la prestación del servicio Centros Integrarte Atención Externa, la demora en la contratación del talento humano de lo servicios de atención en modalidad directa, la supresión del servicio Centros Avanzar a partir del mes de noviembre y la suspensión del servicio en los primeros días del año y en la segunda quincena de diciembre; es así como en la vigencia se logran realizar 10944 actividades con familia de las 12000 programadas lo que equivale a un cumplimiento sobresaliente del 91% que respecto a las anteriores vigencias es importante en la medida que el trabajo transdisciplinar de los equipos con las familias ha permitido el nivel de corresponsabilidad frente a los procesos de atención que se adelantan para el fortalecimiento, la equiparación de oportunidades y la garantía de derechos de las personas con discapacidad vinculadas a los servicios en Centros Crecer, Renacer e Integrarte.</t>
  </si>
  <si>
    <t>Sistema de gestión</t>
  </si>
  <si>
    <t>SG-002</t>
  </si>
  <si>
    <t>Circular 019 del 18/05/2023</t>
  </si>
  <si>
    <t>Plan de ajuste y sostenibilidad del Modelo Integrado de Planeación y Gestión (MIPG), implementado.</t>
  </si>
  <si>
    <t>Medir el grado de implementación de las actividades definidas por las dependencias frente a la adecuación del Sistema de Gestión, bajo los requisitos del Modelo Integrado de Planeación y Gestión - MIPG.</t>
  </si>
  <si>
    <t>Ejecución de las actividades del plan de ajuste y sostenibilidad por parte de las dependencias responsables en los tiempos establecidos.</t>
  </si>
  <si>
    <t>(Avance promedio acumulado de las actividades ejecutadas con programación para el periodo / Cumplimiento programado para el periodo)*100</t>
  </si>
  <si>
    <t>Matriz del Plan de ajuste y sostenibilidad del Modelo Integrado de Planeación y Gestión (MIPG) con seguimiento trimestral.</t>
  </si>
  <si>
    <t>Para el cálculo del indicador se toma el avance promedio acumulado en las actividades con programación ejecutadas por las dependencias (numerador) y se divide entre la meta programada para el Plan durante la vigencia (denominador).
Para definir los avances acumulados en el Plan se tiene en cuenta que: para las actividades con meta creciente se toma el ultimo valor; para las actividades con meta constante se promedian los valores con programación; y para las actividades con meta tipo suma, se suman los periodos con programación.
Por ser una meta creciente, el cumplimiento anual corresponderá al resultado del último trimestre.</t>
  </si>
  <si>
    <t>En el mes de enero y en el marco del Comité Institucional de Gestión y Desempeño, se presentó para aprobación, la versión final del Plan de Ajuste y Sostenibilidad MIPG 2023, como consta en el Acta No. 03 del 20 de enero de 2023.</t>
  </si>
  <si>
    <t>15/03/2023 No se generan observaciones respecto al análisis presentado en el seguimiento al indicador de gestión. Se deja la siguiente recomendación: se debe adelantar todas las acciones pertinentes para dar cumplimiento a la meta propuesta en el siguiente periodo.</t>
  </si>
  <si>
    <t>En el mes de febrero, en el marco del Comité de Gestores del Sistema de Gestión, se presentaron los resultados del seguimiento al Plan de Ajuste y Sostenibilidad MIPG 2022 correspondientes al IV trimestre; además de las fechas para el seguimiento al Plan de Ajuste y Sostenibilidad MIPG 2023.
Adicionalmente, se avanzó en la definición de la estrategia para la divulgación del Modelo Integrado de Planeación y Gestión - MIPG, durante la vigencia 2023, como un mecanismo de fortalecimiento técnico para apoyar la implementación del modelo en la SDIS.</t>
  </si>
  <si>
    <r>
      <t>En el mes de marzo, se envió la matriz de seguimiento al Plan de Ajuste y Sostenibilidad MIPG para diligenciamiento del reporte con corte a 31 de marzo de 2023. Posteriormente, se recibieron los reportes de las dependencias líderes de las políticas de gestión y desempeño, los cuales fueron revisados y como resultado de este seguimiento, se logró un cumplimiento del 100% de los 21 productos programados para el primer trimestre. De esta manera, respecto a lo programado para la vigencia, el av</t>
    </r>
    <r>
      <rPr>
        <sz val="9"/>
        <rFont val="Arial"/>
        <family val="2"/>
      </rPr>
      <t>ance promedio acumulado en las actividades ejecutadas por las dependencias con programación es del 32%,</t>
    </r>
    <r>
      <rPr>
        <sz val="9"/>
        <color theme="1"/>
        <rFont val="Arial"/>
        <family val="2"/>
      </rPr>
      <t xml:space="preserve"> con lo cual se cumple con lo esperado para el periodo.
No obstante, se identifica la necesidad de realizar un ajuste en la programación trimestral del indicador, teniendo en cuenta su naturaleza creciente, por lo cual se procederá a solicitar el ajuste en la formulación del método de cálculo.
Adicionalmente, en el mes de marzo, en la jornada de inducción, se presentó a los gestores de dependencia y de proceso, la institucionalidad, operación y evaluación del Modelo Integrado de Planeación y Gestión- MIPG, teniendo en cuenta que para esta vigencia fueron asignados nuevos delegados.
Igualmente,  se envió el primer instrumento de socialización denominado "entérate", como estrategia de divulgación del Modelo Integrado de Planeación y Gestión MIPG para la vigencia 2023, y mecanismo de fortalecimiento técnico para apoyar la implementación del modelo en la SDIS.</t>
    </r>
  </si>
  <si>
    <t>17/04/2023 No se generan observaciones y/o recomendaciones respecto al análisis presentado en el seguimiento al indicador de gestión.</t>
  </si>
  <si>
    <t>En el mes de abril, se socializó a los delegados de las Políticas de Gobierno Digital e Integridad, la  versión 5 del Modelo Integrado de Planeación y Gestión- MIPG, haciendo énfasis en aspectos relevantes, a fin de incluirlos en los planes de acción de cada política, que están ejecución en el 2023.
Por su parte, como resultado del seguimiento realizado al Plan de Ajuste y Sostenibilidad MIPG, no se emitieron alertas a las dependencias líderes de políticas dado que el cumplimiento del plan para el primer trimestre fue del 100%. Así mismo, se gestionó la publicación en la web del primer seguimiento de la vigencia.
Adicionalmente, se envió el segundo instrumento de socialización denominado "entérate", como estrategia de divulgación del Modelo Integrado de Planeación y Gestión MIPG para la vigencia 2023, y mecanismo de fortalecimiento técnico para apoyar la implementación del modelo en la SDIS.
Finalmente, según lo informado en el seguimiento del mes de marzo, mediante memorando I2023012320 del 28/04/2023, se radicó solicitud de actualización del indicador, con el ajuste requerido en la descripción del método de cálculo.</t>
  </si>
  <si>
    <t>10/05/2023 No se generan observaciones respecto al análisis presentado en el seguimiento al indicador de gestión. Se deja la siguiente recomendación: se debe adelantar todas las acciones pertinentes para dar cumplimiento a la meta propuesta al finalizar la vigencia.</t>
  </si>
  <si>
    <t>En el marco del Comité de Gestores del Sistema de Gestión del mes de mayo, se presentaron los resultados del Plan de ajuste y sostenibilidad MIPG, del primer trimestre 2023, resaltando el cumplimiento al 100% de las actividades programadas para el periodo por parte de las dependencias líderes de las Políticas de gestión y desempeño.
Adicionalmente, se socializó la metodología FURAG para la evaluación del desempeño institucional 2022, haciendo énfasis en el diligenciamiento del Formulario Único de Reporte de Avance de Gestión- FURAG, así como los responsables o lideres de cada política, mencionando los principales elementos a tener en cuenta para su diligenciamiento. Igualmente, durante el mes de mayo, se realizó la distribución de los cuestionarios a cada delegado y líder de política para iniciar el diligenciamiento del mismo.
De otra parte, se elaboró y envió el tercer instrumento de socialización denominado "Entérate", como estrategia de divulgación del Modelo Integrado de Planeación y Gestión -MIPG- para la vigencia 2023, y mecanismo de fortalecimiento técnico para apoyar la implementación del modelo en la SDIS.</t>
  </si>
  <si>
    <t>22/06/2023 No se generan observaciones respecto al análisis presentado en el seguimiento al indicador de gestión. Se deja la siguiente recomendación: se debe adelantar todas las acciones pertinentes para dar cumplimiento a la meta propuesta en el siguiente periodo.</t>
  </si>
  <si>
    <t>Durante el mes de junio, se envió a las dependencias líderes de políticas de gestión y desempeño, la matriz para el seguimiento del segundo trimestre al Plan de Ajuste y Sostenibilidad MIPG, para su diligenciamiento y reporte de evidencias. De los 35 productos programados para el segundo trimestre, se reportó un cumplimiento del 100%. De esta manera, respecto a lo programado para la vigencia, el avance promedio acumulado en las actividades ejecutadas por las dependencias con programación es del 48%, con lo cual se cumple con lo esperado para el periodo.
De otra parte, se revisaron y consolidaron las respuestas del cuestionario del Formulario Único de Reporte de Avance de Gestión - FURAG, de cada una de las políticas, verificando las evidencias de cada una de una de ellas, como parte del seguimiento que realiza el equipo del sistema de gestión en calidad de segunda línea; producto de la revisión, se solicitó a cada delegado de política, complementar o ajustar las respuestas de acuerdo a lo solicitado en las preguntas.
Así mismo, se elaboró y envió el cuarto instrumento de socialización denominado ""Entérate"", como estrategia de divulgación del Modelo Integrado de Planeación y Gestión -MIPG- para la vigencia 2023, y mecanismo de fortalecimiento técnico para apoyar la implementación del modelo en la SDIS.</t>
  </si>
  <si>
    <t>19/07/2023 No se generan observaciones y/o recomendaciones respecto al análisis presentado en el seguimiento al indicador de gestión.</t>
  </si>
  <si>
    <t>Durante el mes de julio, se revisaron las evidencias de las acciones registradas en el reporte del segundo trimestre de 2023 del Plan de Ajuste y Sostenibilidad MIPG, de los 35 productos programados para ese periodo los cuales reportaron un cumplimiento del 100%.
De otra parte, se remitió a los lideres y delegados de las políticas del MIPG, el cronograma que define los tiempos de inicio y finalización de la actividad de actualización de los autodiagnósticos de las políticas y temas transversales, junto con los respectivos formatos a diligenciar correspondientes a: Integridad, Gestión Documental, Servicio al Ciudadano, Racionalización de Trámites y Participación Ciudadana; a fin de que se registre información de la presente vigencia  que permita valorar sus fortalezas y debilidades respecto a la implementación de cada una de las políticas autoevaluadas.
Así mismo, se elaboró y envió el quinto instrumento de socialización denominado "Entérate", como estrategia de divulgación del Modelo Integrado de Planeación y Gestión -MIPG- para la vigencia 2023, y mecanismo de fortalecimiento técnico para apoyar la implementación del modelo en la SDIS.</t>
  </si>
  <si>
    <t>Durante el mes de agosto, en el marco de la revisión de la segunda línea, la Subdirección de Diseño, Evaluación y Sistematización, informa a los líderes de la políticas MIPG que las acciones programadas para él segundo trimestre de 2023 fueron cumplidas al 100% de acuerdo a su programación, por lo tanto, no se generaron cartas de alertas por incumplimiento para el segundo trimestre (corte a junio 30 de 2023).
De otra parte, se remitió a los lideres y delegados de las Políticas de Talento Humano y Gobierno Digital el resultado de los autodiagnósticos del MIPG, para que definan estrategias que les permita definir acciones para fortalecer las actividades que resultados débiles, como producto de su evaluación. Igualmente se remitieron los autodiagnósticos, junto con los respectivos formatos a diligenciar, de las temáticas y políticas de: Rendición de Cuentas, Conflicto de Intereses, Transparencia, Acceso a la Información y Lucha contra la Corrupción, Gestión de la Información Estadística, y Control Interno; a fin de que se registre información de la presente vigencia que permita valorar sus fortalezas y debilidades respecto a la implementación de cada una de las políticas autoevaluadas.
En agosto se recibió visto bueno metodológico del procedimiento de Formulación del Plan de Ajuste del MIPG, el cual esta en proceso de firma y la elaboración del memorando para su oficialización.
Así mismo, se elaboró y envió a los directivos el sexto instrumento de socialización denominado "Entérate", como estrategia de divulgación del Modelo Integrado de Planeación y Gestión -MIPG- para la vigencia 2023, y mecanismo de fortalecimiento técnico para apoyar la implementación del modelo en la SDIS.</t>
  </si>
  <si>
    <t>08/09/2023 No se generan observaciones respecto al análisis presentado en el seguimiento al indicador de gestión. Se deja la siguiente recomendación: se debe adelantar todas las acciones pertinentes para dar cumplimiento a la meta propuesta en el siguiente periodo.</t>
  </si>
  <si>
    <t>Durante el mes de septiembre, desde la Subdirección de Diseño, Evaluación y Sistematización se envió correo a los lideres de las políticas del Modelo Integrado de Planeación y Gestión-MIPG, solicitando insumos para el reporte del tercer trimestre del Plan de Ajuste y Sostenibilidad MIPG, con las instrucciones para el diligenciamiento del documento mencionado. Una vez consolidado el seguimiento se encuentra que los 23 productos con programación para el periodo lograron un cumplimiento del 100%, con lo cual el avance acumulado en la implementación del Plan de ajuste y sostenibilidad alcanza un 75% al cierre del tercer trimestre. Estos resultados evidencian el compromiso, por parte de las dependencias líderes de las políticas de gestión y desempeño, para que las acciones se ejecuten dentro de los tiempos programados.
De otra parte, se remitió a los lideres y delegados, el resultado de los autodiagnósticos del MIPG de las políticas de Gobierno Digital, Servicio al Ciudadano, Gestión Documental y Racionalización de Trámites, para que definan acciones para fortalecer las actividades que tienen débiles, como producto de su evaluación. 
Adicionalmente, en septiembre se oficializó y publicó el procedimiento de Formulación, modificación y seguimiento del Plan de Ajuste y Sostenibilidad del Modelo Integrado de Planeación y Gestión (PCD-SG-004), así como los formatos: Formulación y Seguimiento del Plan Ajuste y Sostenibilidad del Modelo Integrado de Planeación y Gestión (FOR-SG-018) y Solicitud de Modificación del Plan de Ajuste y Sostenibilidad del Modelo Integrado de Planeación y Gestión (FOR-SG-019).
Así mismo, se elaboró y envió a los directivos el séptimo instrumento de socialización denominado "Entérate", como estrategia de divulgación del Modelo Integrado de Planeación y Gestión -MIPG- para la vigencia 2023, y mecanismo de fortalecimiento técnico para apoyar la implementación del modelo en la SDIS.</t>
  </si>
  <si>
    <t>13/10/2023 No se generan observaciones respecto al análisis presentado en el seguimiento al indicador de gestión. Se deja la siguiente recomendación:  debemos adelantar todas las acciones pertinentes para dar cumplimiento a la meta para el siguiente periodo, ya que el cumplimiento esta en rezago del 78%, 22 puntos por debajo de la meta.</t>
  </si>
  <si>
    <t>En el mes de octubre, la Subdirección de Diseño, Evaluación y Sistematización, quien ejerce el rol de segunda línea para la implementación del MIPG, envío un comunicado a los lideres de las políticas de gestión y desempeño, informando que las acciones programadas por cada responsable fueron cumplidas al 100% con corte a 30 de septiembre; por lo tanto, no se generaron alertas por retraso o incumplimiento para este periodo, haciendo reconocimiento a los equipos de trabajo por el resultado.
En este mismo mes se recibieron los resultados del FURAG de la vigencia 2022, obteniendo un puntaje para la SDIS de 88.4 en el  índice que mide la gestión institucional de la SDIS. Con los resultados obtenidos se dio inicio a la elaboración del informe cualitativo y cuantitativo, precisando que estos resultados de medición, no son comparables con las vigencias anteriores, y difieren de la tendencia de los años anteriores debido a que realizaron cambios significativos a las preguntas de las políticas, por actualización de directrices de cada temática.
Igualmente, se elaboró el cronograma que define las actividades y los tiempos de inicio y finalización para la elaboración del Plan de Ajuste y Sostenibilidad 2024. 
Así mismo, se elaboró y envió el octavo instrumento de socialización denominado ""Entérate"", como estrategia de divulgación del Modelo Integrado de Planeación y Gestión -MIPG- para la vigencia 2023, y mecanismo de fortalecimiento técnico para apoyar la implementación del modelo en la SDIS.</t>
  </si>
  <si>
    <t>13/11/2023 No se generan observaciones respecto al análisis presentado en el seguimiento al indicador de gestión. Se deja la siguiente recomendación: se debe adelantar todas las acciones pertinentes para dar cumplimiento a la meta propuesta en el siguiente periodo.</t>
  </si>
  <si>
    <t>Desde la Subdirección de Diseño, Evaluación y  Sistematización se envió un comunicado a los lideres y delegados de las políticas del MIPG, con el fin de iniciar la formulación de los productos del Plan de Ajuste y Sostenibilidad MIPG para cada una de las políticas para el año 2024.
Igualmente, la Subdirección de Diseño, Evaluación y  Sistematización de manera permanente mantiene comunicación con las dependencias para orientar y asesorar en la implementación de los requisitos de las políticas del MIPG y en el cumplimiento de las actividades programadas en el Plan.
Así mismo, se elaboró y envió a los directivos el noveno instrumento de socialización denominado "Entérate", como estrategia de divulgación del Modelo Integrado de Planeación y Gestión -MIPG- para la vigencia 2023, y mecanismo de fortalecimiento técnico para apoyar la implementación del modelo en la SDIS.
Finalmente, el equipo del sistema de gestión socializó en el Comité de Gestores, los resultados del FURAG 2022; obtenidos a partir de la información entregada por el Departamento Administrativo de la Función Publica a las entidades Nacionales y Territoriales, mostrando los índices desagregados de cada una de las políticas del Modelo Integrado de Planeación y Gestión- MIPG. Igualmente,  se elaboró un informe ejecutivo de los resultados obtenidos en esta evaluación del desempeño institucional 2022. con el fin de ser socializado con los líderes de las políticas de gestión y desempeño, y demás directivos.</t>
  </si>
  <si>
    <t>19/12/2023 No se generan observaciones respecto al análisis presentado en el seguimiento al indicador de gestión. Se deja la siguiente recomendación: se debe adelantar todas las acciones pertinentes para dar cumplimiento a la meta propuesta en el siguiente periodo.</t>
  </si>
  <si>
    <t>Durante el mes de diciembre, desde la Subdirección de Diseño, Evaluación y Sistematización se envió correo a los lideres de las políticas del Modelo Integrado de Planeación y Gestión-MIPG, solicitando insumos para el reporte del cuarto trimestre del Plan de Ajuste y Sostenibilidad MIPG, con las instrucciones para el diligenciamiento del documento mencionado. Una vez consolidado el seguimiento se encuentra que los 29 productos con programación para el periodo lograron un cumplimiento del 100%, con lo cual el avance acumulado en la implementación del Plan de ajuste y sostenibilidad alcanza un 100% al cierre del cuarto trimestre. Respecto a la meta del 98%, el indicador logra un cumplimiento del 102% para el trimestre.
Así mismo, se elaboró y envió a los directivos el decimo instrumento de socialización denominado ""Entérate"", como estrategia de divulgación del Modelo Integrado de Planeación y Gestión -MIPG- para la vigencia 2023, y mecanismo de fortalecimiento técnico para apoyar la implementación del modelo en la SDIS.
Adicionalmente, desde la Subdirección de Diseño, Evaluación y Sistematización se lideró la formulación de los productos para cada una de las políticas del gestión y desempeño del MIPG, a partir de lo cual se consolidó el Plan de Ajuste y Sostenibilidad MIPG para la vigencia 2024, el cual fue posteriormente presentado y aprobado en el Comité Institucional de Gestión y Desempeño del 28 de diciembre de 2023, registrado mediante el Acta No. 38.</t>
  </si>
  <si>
    <t>12/01/2024 No se generan observaciones y/o recomendaciones respecto al análisis presentado en el seguimiento al indicador de gestión.</t>
  </si>
  <si>
    <t>Durante el año 2023, el indicador tuvo un desempeño sobresaliente reflejando que la ejecución de las treinta y ocho (38) actividades del Plan de ajuste y sostenibilidad por parte de las dependencias responsables, se realizó en los tiempos establecidos. Es así como, en todos los periodos de medición, se evidenció un crecimiento constante en el cumplimiento del Plan, con resultados acorde con lo programado.
En este sentido, teniendo en cuenta que el objetivo del indicador es medir el grado de implementación de las actividades definidas por las dependencias frente a la adecuación del Sistema de Gestión, bajo los requisitos del Modelo Integrado de Planeación y Gestión - MIPG, se puede concluir que el seguimiento al indicador resultó efectivo, en la medida que permitió a la Subdirección de Diseño, Evaluación y Sistematización, mantener comunicación permanente con las dependencias para orientar y asesorar en la implementación de los requisitos de las políticas del MIPG, además de generar alertas oportunas en el cumplimiento de las actividades programadas en el Plan, y consolidar los resultados que han permitido definir cursos de acción para mantener la operación del Modelo en la Entidad. Adicionalmente, estos resultados evidencian el compromiso, por parte de las dependencias líderes de las políticas de gestión y desempeño, para que las acciones fueran ejecutadas dentro de los tiempos programados.
De esta manera, teniendo en cuenta que a partir del análisis de la línea base del indicador y de los resultados obtenidos en vigencias anteriores, se había establecido una meta de 98%, se encuentra que los resultados superaron las expectativas del proceso y de esta manera se cierra la vigencia con un cumplimiento del 100% en el Plan de ajuste y sostenibilidad del Modelo Integrado de Planeación y Gestión (MIPG), lo cual se traduce en un 104% respecto a la meta del indicador para la vigencia.</t>
  </si>
  <si>
    <t>TI-002</t>
  </si>
  <si>
    <t>Circular No. 029 del 26/10/2022</t>
  </si>
  <si>
    <t>Nivel de ejecución de los Proyectos y/o actividades de TI de la Subdirección de Investigación e Información.</t>
  </si>
  <si>
    <t>Mide el avance en la ejecución de los proyectos y/o actividades de TI de la entidad a cargo de la Subdirección de Investigación e Información.</t>
  </si>
  <si>
    <t>Implementación de los Proyectos y/o actividades de TI de la Subdirección de Investigación e Información.</t>
  </si>
  <si>
    <t>Número de proyectos y/o actividades ejecutados en el periodo / Número de proyectos y/o actividades programados en el periodo * 100</t>
  </si>
  <si>
    <t xml:space="preserve">
Matriz de seguimiento a las solicitudes de desarrollo o modificaciones de software. </t>
  </si>
  <si>
    <t>Para el cálculo del indicador se toma el número de proyectos y/o actividades que se ejecutaron en el periodo trimestral y se divide con respecto al número de los proyectos y/o actividades que se programaron en ese periodo determinado.
Nota: El avance por periodo se reporta de manera acumulada y se tomará la sumatoria de los cuatro trimestres.</t>
  </si>
  <si>
    <t xml:space="preserve">
Informes mensuales de solicitudes de desarrollo.</t>
  </si>
  <si>
    <t>Se presenta avance cualitativo de la ejecución del indicador. Durante el mes de Enero se planeó la implementación de 2 requerimientos los cuales finalizaron y se desplegaron en producción de acuerdo a lo planeado.
Listado de Temas
1 y 2) Focalización: Modificación de información de BD producción Focalización.</t>
  </si>
  <si>
    <t>Se presenta avance cualitativo de la ejecución del indicador. Durante el mes de febrero se planeó la implementación de 8 requerimientos los cuales finalizaron y se desplegaron en producción de acuerdo a lo planeado.
Listado de Temas
1 y 2) RAJ: Restauración de contraseñas de acceso
3) Focalización: Modificación de información de BD producción
4) Kactus: Actualización programa KNmCaumt y Base de Datos
5) RAD: instalación de certificado digital SSL
6) Focalización: Modificación de información de BD producción
7) SIRBE: Modificación masiva de bonos anulados
8) SIRBE: Modificación de los JOB´s de Oracle para que en el cierre del sistema se den permisos extemporáneos.</t>
  </si>
  <si>
    <t>Se presenta avance cualitativo y cuantitativo de la ejecución del indicador. Durante el mes de marzo se planeó la implementación de 3 requerimientos los cuales finalizaron y se desplegaron en producción de acuerdo a lo planeado.
Listado de Temas
1) Focalización: Se añade validación de los campos UPZ y Barrios
2 ) Focalización: Modificación de formulario de personas para corregir un error en guardado
3) Seven: actualización de service pack</t>
  </si>
  <si>
    <t>Se presenta avance cualitativo de la ejecución del indicador. Durante el mes de Abril se planeó la implementación de 7 requerimientos los cuales finalizaron y se desplegaron en producción de acuerdo a lo planeado.
Listado de Temas
1.Actualización del programa Stsordpa, en el servidor Apus
2,Actualizacion del programa reversión de movimiento presupuestal
3 Actualización del programa causación factura proveedor
4.Focalización, Base de datos (SODIO,60529)
5. SIRBE
6. Debido a incidente con SEVEN, solicitamos por favor RFC de emergencia para el reinicio del Servidor AQUARIUS, que contiene las siguientes bases de datos.,
7.Servidor AQUARIUS - Actualización del programa solicitudes de contratación
El cambio afecta todos los servicios de la entidad, el usuario percibe máximo dos (2) intermitencias en el servicio de aproximadamente 15 min., cada una mientras se reinician los dispositivos en forma posterior a la actualización</t>
  </si>
  <si>
    <t>Se presenta avance cualitativo de la ejecución del indicador. Durante el mes de Mayo se planeó la implementación de 10 requerimientos los cuales finalizaron y se desplegaron en producción de acuerdo a lo planeado.
Listado de Temas
SEVEN
1. Servidor de aplicaciones apus seven producción :Actualización del RPT SAFRpazc generado desde el programa SAFRPAZY ajuste firmas en los certificados de bienes.
2. Servidor de aplicaciones apus seven producción: Actualización del programa apertura proceso de selección.
3. Servidor de aplicaciones apus seven producción: Actualización del programa apertura proceso de selección.
4. Servidor de aplicaciones apus seven producción:
Configuración Alertas Para Envió Correo Electrónico.
FOCALIZACION 
5. Focalización, Base de datos (SODIO,60529:Modificación de información de BD producción Focalización
6. Focalización, Base de datos (SODIO,60529):Creación de Comedor en BD producción Focalización.
SIRBE
7.Sirbe:Modificar DLL Sirbe para que permita el guardado de personas en cursos
SIRBE WEB.
8.SIRBE WEB: Base de datos Misión. Sistema de información Sirbe XXI complementado. Aplicación Sirbe web.
9.Sistema misional Sirbe WebSe solicita proceder con el despliegue de ajustes en marco de la estabilización del módulo de registro de beneficiarios del software Sirbe Web
KACTUS
10. Kactus: Actualización programa KNMAUTOL</t>
  </si>
  <si>
    <t xml:space="preserve">Se presenta avance cualitativo de la ejecución del indicador. Durante el mes de Junio se planeó la implementación de 8 requerimientos los cuales finalizaron y se desplegaron en producción de acuerdo a lo planeado.
Listado de temas:
Mantenimiento de software(4 requerimientos)
1.Kactus:Actualización programa KacNoved, KAcPlant, KAcRdica, KBiDpecc
2.Kactus:Actualización programa KacNoved, KAcPlant, KAcRdica, KBiDpecc
3.Aranda:Actualizar la versión de Base de datos AQMv9 de Versión 9.5.21 a Versión 9.5.25 y el Aplicativo AQMv9 de versión 9.21.0.9. a versión 9.30.4.6, configurando Autenticación Moderna OAUTH2.0, sobre AQMv9 
4.Kactus:Registrar los programas Knmdeja y Knmescar en el servidor de aplicaciones Kactus, los cuales están instalados pero no registrados (activados)
Modificaciones de software (3 requerimientos) 
5.Seven:Ajuste Nombre responsable presupuesto en Reporte Acta de liberación de pasivos exigibles
6.Sirbe WEB: Se solicita proceder con el despliegue de ajustes en marco de la estabilización del módulo de registro de beneficiarios del software Sirbe Web
7.Focalizacion:Creación y modificación de listas de priorización Focalización
Nuevas funcionalidades (1 requerimiento) 
8.Sirbe WEB: Se solicita proceder con el despliegue para la implementación del módulo de "NUCLEOS FIJOS" en el nuevo sistema misional  SIRBE WEB. </t>
  </si>
  <si>
    <t>Se presenta avance cualitativo de la ejecución del indicador. Durante el mes de Julio se planeó la implementación de 6 requerimientos los cuales finalizaron y se desplegaron en producción de acuerdo a lo planeado.
Listado de temas:
Mantenimiento de software(4 requerimientos)
1.Kactus:Actualización Base de datos KACTUS Hotfix 109 ,Smart People ,Menú Web Ophelia y Release 109.1.
2.Kactus:Actualización Base de datos KACTUS Hotfix 109 ,Smart People ,Menú Web Ophelia y Release 109.1.
3.Kactus: Actualización programa Kactus Versión Ophelia
4. Aranda :Actualizar la versión de Base de datos y Aplicativo de Usuario Final , Especialista y Configuración , de la versión 8.29.6 a la versión 8.29.19 
Modificaciones de software (2 requerimientos) 
5.Distrito Joven : Se solicita ejecutar en ambiente de producción los ajustes y nuevos desarrollos del aplicativo Distrito Joven.
6. IOPS:  Se crea funcionalidad para retirar el pago de contratos dentro de una planilla a radicar. Se añade funcionalidad de envió de correo después de retirar pagos. Se añade visualización de seguridad social para cada informe presentado y ser visible por los roles referten técnico apoyo a la supervisión y supervisor del contrato.</t>
  </si>
  <si>
    <t>11/08/2023 No se generan observaciones y/o recomendaciones respecto al análisis presentado en el seguimiento al indicador de gestión.</t>
  </si>
  <si>
    <t>Se presenta avance cualitativo de la ejecución del indicador. Durante el mes de Agosto  se planeó la implementación de 8 requerimientos los cuales finalizaron y se desplegaron en producción de acuerdo a lo planeado.
Listado de temas:
Mantenimiento de software(7 requerimientos)
1, Servidor de reportes andromeda seven producción:  Actualización del reporte  validación plan anual de adquisiciones por ampliación del campo "presupuesto vigente".
2. Servidor de reportes andromeda seven producción :Actualización del programa compromisos presupuestales porque al momento de abrir el sistema genera el siguiente mensaje: No se puede cambiar el valor de vigencias futuras porque existen certificados de disponibilidad registrados.
3 Servidor de reportes andromeda (producción ): Actualización del Reporte Comprobante de Reconocimiento y Pago - STsCrepa, esto debido que al momento de generar el reporte se evidencio que los datos de Compromiso y descuento no están saliendo  
4, Servidor de apus seven producción : Actualización del programa conteo físico de activo a fijos, esto para que la entidad pueda realizar el registro en el sistema del conteo.
5. Kactus Web (Smart people): Actualización programa Smart People
6 RACSCAN-01/SIRBEXXI: Actualizar la tabla DASISBEN con los sdatos de Sisbén IV enviados por el equipo de procesamiento.
7. Servidor de aplicación (APUS) seven producción : Actualización del programa Inventario por Agrupación - SAfCatal porque al momento de realizar consulta de activos fijos con filtros de consulta inactivo o pendientes se genera el siguiente mensaje:  “ Activo Fijo no se encuentra en estado activo. 
Modificaciones de software (1 requerimientos) 
8. AzDigital :Se requiere ejecutar un script en la base de datos de producción de AZDigital, para restaurar más de 200 archivos los cuales un usuario que ya no esta en la entidad borro.</t>
  </si>
  <si>
    <t>12/09/2023 No se generan observaciones y/o recomendaciones respecto al análisis presentado en el seguimiento al indicador de gestión.</t>
  </si>
  <si>
    <t>Se presenta avance cualitativo de la ejecución del indicador. Durante el mes de Septiembre  se planeó la implementación de 6 requerimientos los cuales finalizaron y se desplegaron en producción de acuerdo a lo planeado.
Listado de temas:
Mantenimiento de software(5 requerimientos) : 
1.Servidor de reportes andromeda seven producción: Actualización del programa egresos directos cancelación retenciones.
2.Servidor de aplicación (APUS) seven producción Actualización del programa Cesión de contratos -SCtCecon porque al momento de revertir la cesión y hacer cambios al documento genera mensaje de incidencia y no deja hacer los cambios, lo que esta obligando a refrescar la UR del programa para que tome los cambios que se requieran y solo así se puede finalmente aplicar el documento.  Adicionalmente se evidenció que en anulación de cesiones de contratos en el programa Administración de contratos SCTCONTR, en el contrato se queda sin actualizar el contratista, no retoma el contratista inicial, sino que mantiene el contratista al que se ha hecho la cesión sin importar que se anuló la cesión cambios que se requieran y solo así se puede finalmente aplicar el documento. 
3.Base de Dadtos AQMv9Aranda y Aplicativo AQMv9: Actualizar la versión de Base de datos AQMv9 de Versión 9.5.36  a Versión 9.5.39 y el Aplicativo AQMv9 de versión 9.36.1.1 a versión 9.36.3.4
4.Base de Datos Aranda y Aplicativo ASDKv8 : Actualizar la versión de Base de datos y Aplicativo de Usuario Final , Especialista y Configuración , de la versión 8.29.19 a la versión 8.29.23
5.Sistema misional Sirbe Web: Se solicita proceder con el despliegue de estabilización de Sirbe Web tendiente a aumentar el tiempo de inactividad de la sesión, pasando de 5 a 15 minutos y solucionando errores conocidos (guardado múltiple de personas sin identificación y permite consultar personas sin identificación con el documento en minúscula)
Modificaciones de software (1 requerimientos) 
6.BASE DE DATOS, RAC-SCAN01(MISION/SIRBEXXI): Modificación masiva de actuaciones e inserción masiva de beneficios 2021-2022</t>
  </si>
  <si>
    <t>Se presenta avance cualitativo de la ejecución del indicador. Durante el mes de Octubre  se planeó la implementación de 3 requerimientos los cuales finalizaron y se desplegaron en producción de acuerdo a lo planeado.
Listado de temas:
- Mantenimiento de software(1 Requerimiento)
1 Kactus : Actualización SP 109.2 y programa Knmlinom
- Modificaciones de software (2 requerimientos) 
2. BASE DE DATOS, RAC-SCAN01(MISION/SIRBEXXI): Modificación masiva de beneficios 2021-2022
3. BASE DE DATOS, RAC-SCAN01(MISION/SIRBEXXI): Modificación masiva de beneficios 2022</t>
  </si>
  <si>
    <t>Se presenta avance cualitativo de la ejecución del indicador. Durante el mes de Noviembre  se planeó la implementación de 3 requerimientos los cuales finalizaron y se desplegaron en producción de acuerdo a lo planeado.
Listado de temas 
- Mantenimiento de software(1 Requerimiento)
1.Kactus : Actualización programa KnmMdeja
- Modificaciones de software (2 requerimientos) 
2.Normograma: Se solicita ejecutar en ambiente de producción los ajustes y nuevos desarrollos de la aplicación de Normograma.
3. Sirbe Web : Se solicita proceder con el despliegue de Sirbe Web tendiente a lanzar a producción el módulo de consultas, el cual permite a los usuarios funcionales autorizados acceder a los datos de los beneficiarios y actuaciones. Adicionalmente, se mejora el rendimiento del sistema al añadir cache y chunks por módulo en el clienteSPA. Se mejora la auditoría del módulo de beneficiarios.</t>
  </si>
  <si>
    <t>Se presenta avance cualitativo de la ejecución del indicador. Durante el mes de Diciembre se planeó la implementación de 7 requerimientos los cuales finalizaron y se desplegaron en producción de acuerdo a lo planeado.
Listado de temas: 
-Desarrollo de Software  (1 Requerimiento) 
1.Sirbe Web: Se solicita proceder con el despliegue de Sirbe Web tendiente a lanzar a producción los módulos de Focalización, Beneficios (incluye relaciones de pago) y actuaciones, en marco de la modernización del sistema misional.
-Actualización de Software (6 Requerimientos).
2.KACTUS : Actualización programa knmpcesa.
3.ARANDA: Borrado de archivos temporales de NetFramework - que permitan que los servicios mailer y push puedan subir normalmente y generar las notificaciones a usuarios y especialistas.
4.AZ Digital:Se requiere actualizar PQRSD-SDQS.  a la revisión 1582, versión aplicada en el ambiente de pruebas.
5.SEVEN:Actualización del services pack SPC23,10 y Actualización de los reportes  rpt Sctlegar y sctmc09 por cambio de mensaje generado.                                                                                                                                                                                                                                                                                                                                                                           6.SEVEN:Actualización de los reportes  rpt Sctlegar y sctmc09 por cambio de mensaje generado.                                                                                                                                                                                                                                                                                                                 7.IOPS:Se solicita proceder con el despliegue de Sirbe Web tendiente a actualizar la integración de IOPS con SEVEN en lo relacionado con la generación de facturas, debido al cambio de versión de SEVEN. Adicionalmente, se añade la funcionalidad de separación de planillas.</t>
  </si>
  <si>
    <t>Durante la vigencia de 2023, de acuerdo con los informes de seguimiento realizados mensualmente se evidencia un cumplimiento a las metas programadas y el desempeño en la implementación de las soluciones aplicadas a cada uno de los requerimientos de Desarrollo, Modificación y Mantenimiento de software generados a la Subdirección de Investigación e Información. 
Así las cosas, se logró el cumplimiento del 100 % de los de los requerimientos de Desarrollo, Modificación y Mantenimiento de software generados a la Subdirección de Investigación e Información, la cual garantiza la atención y sostenibilidad de los servicios administrados en la Entidad. 
En este sentido, teniendo en cuenta que a partir del análisis de la línea base del indicador y de los resultados obtenidos en vigencias anteriores, se evidencia que el indicador logra un porcentaje de cumplimiento para la vigencia del 100% con respecto a la meta propuesta (100%).</t>
  </si>
  <si>
    <t>El indicador se mantiene para la vigencia 2023</t>
  </si>
  <si>
    <t>PROCESO SISTEMA DE GESTIÓN
FORMATO MAPA Y PLAN DE TRATAMIENTO DE RIESGOS</t>
  </si>
  <si>
    <t>Código:</t>
  </si>
  <si>
    <t>FOR-SG-013</t>
  </si>
  <si>
    <t>Versión:</t>
  </si>
  <si>
    <t>Fecha:</t>
  </si>
  <si>
    <t>Memo I2021039704 – 24/12/2021</t>
  </si>
  <si>
    <t>Página:</t>
  </si>
  <si>
    <t>1 de 2</t>
  </si>
  <si>
    <t>Mapa de riesgos de:</t>
  </si>
  <si>
    <t>Gestión</t>
  </si>
  <si>
    <t>SECCIÓN A. Identificación y análisis</t>
  </si>
  <si>
    <t>SECCIÓN B. Valoración y tratamiento</t>
  </si>
  <si>
    <t>SECCIÓN C. Monitoreo y revisión</t>
  </si>
  <si>
    <t>Proceso</t>
  </si>
  <si>
    <t>Objetivo del proceso</t>
  </si>
  <si>
    <t>Actividad del proceso</t>
  </si>
  <si>
    <t>Circular y fecha de oficialización</t>
  </si>
  <si>
    <t>Código</t>
  </si>
  <si>
    <t>Causa raíz</t>
  </si>
  <si>
    <t>Riesgo</t>
  </si>
  <si>
    <t>Área de impacto</t>
  </si>
  <si>
    <t>Clasificación</t>
  </si>
  <si>
    <t>Riesgo Inherente</t>
  </si>
  <si>
    <t>Actividad de control</t>
  </si>
  <si>
    <t>Tipo de actividad de control</t>
  </si>
  <si>
    <t>Forma de ejecución de la actividad de control</t>
  </si>
  <si>
    <t>Riesgo Residual</t>
  </si>
  <si>
    <t>Decisión del líder de proceso</t>
  </si>
  <si>
    <t>Plan de tratamiento</t>
  </si>
  <si>
    <t>Monitoreo primer trimestre / primer cuatrimestre</t>
  </si>
  <si>
    <t>Monitoreo segundo trimestre / segundo cuatrimestre</t>
  </si>
  <si>
    <t>Monitoreo tercer trimestre / tercer cuatrimestre</t>
  </si>
  <si>
    <t>Monitoreo cuarto trimestre</t>
  </si>
  <si>
    <t>Probabilidad</t>
  </si>
  <si>
    <t>Impacto</t>
  </si>
  <si>
    <t>Nivel</t>
  </si>
  <si>
    <t>Actividades a desarrollar</t>
  </si>
  <si>
    <t>Responsable</t>
  </si>
  <si>
    <t>Indicador o criterio de medición</t>
  </si>
  <si>
    <t>Fecha de inicio</t>
  </si>
  <si>
    <t>Fecha de terminación</t>
  </si>
  <si>
    <t>Fecha</t>
  </si>
  <si>
    <t>Nivel de avance del periodo</t>
  </si>
  <si>
    <t>Descripción de avances y evidencias</t>
  </si>
  <si>
    <t>Riesgo materializado</t>
  </si>
  <si>
    <t>Observaciones por parte de la segunda línea de defensa</t>
  </si>
  <si>
    <t>Nivel de avance acumulado</t>
  </si>
  <si>
    <t>El proceso planeación estratégica busca definir y direccionar los lineamientos para la formulación y seguimiento de la plataforma estratégica, planes, programas y proyectos en pro de la eficiencia en el gasto público que permitan dar cumplimiento a la misión y visión institucional.</t>
  </si>
  <si>
    <t>Recopilar, procesar y analizar la información que contribuya al cumplimiento de la misión de la entidad</t>
  </si>
  <si>
    <t>R-PE-001</t>
  </si>
  <si>
    <t>Debido a la entrega de información fuera de los tiempos establecidos por parte de las dependencias de la entidad, relacionada con el seguimiento al plan de acción de los proyectos de inversión</t>
  </si>
  <si>
    <t>Posibilidad de incumplimiento a los tiempos establecidos por el Distrito, en la entrega de los reportes de información y el seguimiento a metas SEGPLAN debido a la falta de información oportuna por parte de las dependencias</t>
  </si>
  <si>
    <t>Económica y reputacional</t>
  </si>
  <si>
    <t>De cumplimiento</t>
  </si>
  <si>
    <t>40% - Baja</t>
  </si>
  <si>
    <t>80% - Mayor</t>
  </si>
  <si>
    <t>Los profesionales del equipo de proyectos de la Subdirección de Diseño, Evaluación y Sistematización mensualmente realizan verificación del reporte oportuno al seguimiento del plan de acción de los proyectos de inversión, teniendo como referencia el comunicado interno (cronograma de entrega). Así mismo realizan acompañamiento y retroalimentación a través de reuniones con los gerentes de proyecto y/o equipo de proyecto, con el fin de informar fechas de entrega y las desviaciones en la ejecución del proyecto. 
En caso de no recibir la información dentro de los tiempos establecidos el analista que acompaña el proyecto de inversión, enviará alertas al equipo de proyecto, a través de correo electrónico, con el fin de contar con la información oportunamente.
Como evidencia se cuenta con memorando interno y acta de seguimiento o presentación a la implementación de los proyectos.</t>
  </si>
  <si>
    <t>Preventiva</t>
  </si>
  <si>
    <t>Manual</t>
  </si>
  <si>
    <t xml:space="preserve">Reducir </t>
  </si>
  <si>
    <t>Profesionales del equipo de Diseño y Monitoreo de la Subdirección de Diseño, Evaluación y Sistematización</t>
  </si>
  <si>
    <t>(N° de seguimientos realizados  a los proyectos de inversión / N° de seguimientos programados)*100
I trim: 10% (reporte de enero a febrero)
II trim: 40% (reporte marzo, abril, mayo)
III trim: 70% (reporte junio, julio y agosto) 
IV trim: 100% (reporte septiembre, octubre y noviembre)</t>
  </si>
  <si>
    <t xml:space="preserve">Durante el primer trimestre de la vigencia 2023 el equipo de diseño y monitoreo llevó a cabo el seguimiento de los proyectos de inversión en su avance correspondiente a los meses de enero y febrero. A partir de este seguimiento se realizaron las reuniones de retroalimentación con cada proyecto de inversión y se generaron las cartas de alerta y recomendaciones para proporcionar la información suficiente a los gerentes de proyecto con el fin de cuidar la implementación de los proyectos de inversión acorde a su programación. 
Como evidencia se cuentan con las actas de seguimiento y cartas de alerta con corte a febrero de 2023 de todos los proyectos de inversión </t>
  </si>
  <si>
    <t>NO</t>
  </si>
  <si>
    <t>11/04/2023. No se generan observaciones o recomendaciones respecto a los avances y evidencias presentados en el monitoreo al riesgo de gestión.
La evaluación de controles se encuentra disponible en: 
https://sig.sdis.gov.co/images/documentos_sig/procesos/planeacion_estrategica/riesgos/20230228_eval_controles_riesgos_pe_v0.xlsx</t>
  </si>
  <si>
    <t xml:space="preserve">Durante el segundo trimestre de la vigencia 2023 el equipo de diseño y monitoreo llevó a cabo el seguimiento de los proyectos de inversión en su avance correspondiente a los meses de marzo, abril y mayo. A partir de este seguimiento se realizaron las reuniones de retroalimentación con cada proyecto de inversión y se generaron las cartas de alerta y recomendaciones para proporcionar la información suficiente a los gerentes de proyecto con el fin de cuidar la implementación de los proyectos de inversión acorde a su programación. 
Como evidencia se cuentan con las actas de retroalimentación de seguimiento y cartas de alerta con corte a marzo, abril y mayo de 2023 de todos los 19 proyectos de inversión </t>
  </si>
  <si>
    <t xml:space="preserve">NO </t>
  </si>
  <si>
    <t>11/07/2023. No se generan observaciones o recomendaciones respecto a los avances y evidencias presentados en el monitoreo al riesgo de gestión.
La evaluación de controles se encuentra disponible en: 
https://sig.sdis.gov.co/images/documentos_sig/procesos/planeacion_estrategica/riesgos/20230228_eval_controles_riesgos_pe_v0.xlsx</t>
  </si>
  <si>
    <t xml:space="preserve">Durante el tercer trimestre de la vigencia 2023 el equipo de diseño y monitoreo llevó a cabo el seguimiento de los proyectos de inversión en su avance correspondiente a los meses de junio, julio y agosto. A partir de este seguimiento se realizaron las reuniones de retroalimentación con cada proyecto de inversión y se generaron las cartas de alerta y recomendaciones para proporcionar la información suficiente a los gerentes de proyecto con el fin de cuidar la implementación de los proyectos de inversión acorde a su programación. 
Como evidencia se cuentan con las actas de retroalimentación de seguimiento y cartas de alerta con corte a junio, julio y agosto de 2023 de todos los 19 proyectos de inversión </t>
  </si>
  <si>
    <t>05/10/2023. De acuerdo a la actividad de control, se recomienda manejar el formato Acta (FOR-GD-002) vigente. Ejemplo: 7564, 7918, 7753, 7748 junio.
No se generan mas observaciones o recomendaciones respecto a los avances y evidencias presentados en el monitoreo al riesgo de gestión.
La evaluación de controles se encuentra disponible en: 
https://sig.sdis.gov.co/images/documentos_sig/procesos/planeacion_estrategica/riesgos/20230228_eval_controles_riesgos_pe_v0.xlsx</t>
  </si>
  <si>
    <t xml:space="preserve">Durante el cuarto trimestre de la vigencia 2023 el equipo de diseño y monitoreo llevó a cabo el seguimiento de los proyectos de inversión en su avance correspondiente a los meses de septiembre, octubre y noviembre. A partir de este seguimiento se realizaron las reuniones de retroalimentación con cada proyecto de inversión y se generaron las cartas de alerta y recomendaciones para proporcionar la información suficiente a los gerentes de proyecto con el fin de cuidar la implementación de los proyectos de inversión acorde a su programación. 
Como evidencia se cuentan con las actas de retroalimentación de seguimiento y cartas de alerta con corte a septiembre, octubre y noviembre de 2023 de todos los 19 proyectos de inversión. </t>
  </si>
  <si>
    <t>05/01/2024 No se generan mas observaciones o recomendaciones respecto a los avances y evidencias presentados en el monitoreo al riesgo de gestión.
La evaluación de controles se encuentra disponible en: 
https://sig.sdis.gov.co/images/documentos_sig/procesos/planeacion_estrategica/riesgos/20230228_eval_controles_riesgos_pe_v0.xlsx</t>
  </si>
  <si>
    <t>Verificar la viabilidad de precios de referencia y la coherencia de los documentos adjuntos</t>
  </si>
  <si>
    <t>R-PE-003</t>
  </si>
  <si>
    <t>Debido a que las dependencias remiten información sin tener en cuenta los criterios establecidos en el procedimiento Precios unitarios de referencia (PCD-PE-014)</t>
  </si>
  <si>
    <t xml:space="preserve">Posibilidad de demoras en los procesos de contratación, debido a reprocesos en la revisión del estudio de mercado, a causa de que las dependencias remiten información que no cumple con los criterios del procedimiento </t>
  </si>
  <si>
    <t>Reputacional</t>
  </si>
  <si>
    <t>Ejecución y administración de procesos</t>
  </si>
  <si>
    <t>60% - Media</t>
  </si>
  <si>
    <t>40% - Menor</t>
  </si>
  <si>
    <t>Cada vez que se reciben solicitudes de las dependencias, los profesionales del equipo de costos de la Subdirección de Diseño, Evaluación y Sistematización, realizan el análisis sobre los estudios de mercado para la adquisición de bienes y servicios, con el propósito de verificar que los  valores remitidos por los posibles oferentes estén acordes con la realidad del mercado y la correcta implementación de los criterios establecidos en el procedimiento Precios unitarios de referencia (PCD-PE-014).
En el caso que la información presente inconsistencias se devuelve la solicitud a la dependencia solicitante para que realice el respectivo ajuste y continuar con el procedimiento. 
Como evidencia se cuenta con los radicados de las solicitudes y los memorandos de respuesta.</t>
  </si>
  <si>
    <t>Reducir</t>
  </si>
  <si>
    <t>Profesionales del equipo de costos de la Subdirección de Diseño, Evaluación y Sistematización</t>
  </si>
  <si>
    <t>(Número de solicitudes tramitadas que cumplen con los criterios establecidos / Número de solicitudes radicadas por las dependencias) *100
Nota: debido a que la actividad se ejecuta a demanda, la meta para cada trimestre es del 100%.</t>
  </si>
  <si>
    <t xml:space="preserve">El equipo de costos de la Subdirección de Diseño, Evaluación y Sistematización, proyectó respuesta a 12 de las 12 solicitudes realizadas por las dependencias para obtener concepto favorable de solicitud de precios unitarios de referencia correspondientes a estudios de mercado, recibidos entre el 01 de enero al 31 de marzo de 2023, lo que nos da un porcentaje de avance del 100%. 
Discriminado de la siguiente manera:
* En enero se tramitaron 7 de 7 solicitudes 
* En el mes de febrero se tramitaron 3 de 3 solicitudes radicadas.
* Finalmente en el mes de marzo se tramitaron 2 de las 2 solicitudes allegadas al corte.
Evidencias: Archivos con los memorandos de respuesta a las solicitudes y la solicitud formal de precios de referencia </t>
  </si>
  <si>
    <t>El equipo de costos de la Subdirección de Diseño, Evaluación y Sistematización, proyectó respuesta a 13 (trece) de las 13 (trece)  solicitudes realizadas por las dependencias para obtener concepto favorable de solicitud de precios unitarios de referencia, correspondientes a estudios de mercado, recibidos entre el 01 de abril de 2023 al 30 de junio de 2023, lo que nos da un porcentaje de avance del 100%.
 A continuación se relacionan  las solicitudes atendidas durante el segundo trimestre del 2023, discriminadas de la siguiente manera:
* En el mes de abril se tramitaron 5 de 5 solicitudes radicadas.
* En el mes de mayo se tramitaron 3 de 3 solicitudes allegadas.
* Finalmente en el mes de junio se tramitaron 5 de las 5 solicitudes allegadas al corte del periodo.
Evidencias: Archivos con los memorandos de respuesta a las solicitudes y la solicitud formal de precios de referencia, durante el segundo trimestre del año en curso (abril, mayo, junio).</t>
  </si>
  <si>
    <t>El equipo de costos de la Subdirección de Diseño, Evaluación y Sistematización, proyectó respuesta a 11 (once) de las 11 (once)  solicitudes realizadas por las dependencias para obtener concepto favorable de solicitud de precios unitarios de referencia, correspondientes a estudios de mercado, recibidos entre el 01 de julio de 2023 al 30 de septiembre de 2023, lo que nos da un porcentaje de avance del 100%.
 A continuación se relacionan  las solicitudes atendidas durante el segundo trimestre del 2023, discriminadas de la siguiente manera:
* En el mes de julio se tramitaron 4 de 4 solicitudes radicadas.
* En el mes de agosto se tramitaron 3 de 3 solicitudes allegadas.
* Finalmente en el mes de septiembre  se tramitaron 4 de las 4 solicitudes allegadas al corte del periodo.
Evidencias: Archivos con los memorandos de respuesta a las solicitudes y la solicitud formal de precios de referencia, durante el tercer trimestre del año en curso (julio, agosto y septiembre).</t>
  </si>
  <si>
    <t>05/10/2023. No se generan mas observaciones o recomendaciones respecto a los avances y evidencias presentados en el monitoreo al riesgo de gestión.
La evaluación de controles se encuentra disponible en: 
https://sig.sdis.gov.co/images/documentos_sig/procesos/planeacion_estrategica/riesgos/20230228_eval_controles_riesgos_pe_v0.xlsx</t>
  </si>
  <si>
    <t xml:space="preserve">El equipo de costos de la Subdirección de Diseño, Evaluación y Sistematización, proyectó respuesta a 11 (once) de las 11 (once)  solicitudes realizadas por las dependencias para obtener concepto favorable de solicitud de precios unitarios de referencia, correspondientes a estudios de mercado, recibidos entre el 01 de octubre de 2023 al 30 de diciembre de 2023, lo que nos da un porcentaje de avance del 100%.
A continuación se relacionan  las solicitudes atendidas durante el cuarto trimestre del 2023, discriminadas de la siguiente manera:
* En el mes de octubre se tramitaron 9 de 9 solicitudes radicadas.
* En el mes de noviembre se tramitó 1 de 1 solicitud allegada.
* Finalmente en el mes de diciembre  se tramitó 1 de 1 solicitud allegada al corte del año 2023.
Evidencias: Archivos con los memorandos de respuesta a las solicitudes y la solicitud formal de precios de referencia, durante el cuarto trimestre del año en curso (octubre, noviembre y diciembre).
</t>
  </si>
  <si>
    <t xml:space="preserve">Elaborar el documento técnico de focalización de la entidad, consolidar los anexos técnicos de los servicios sociales y sus modalidades, y actualizar el procedimiento de definición de criterios de focalización, priorización, ingreso, egreso, permanencia y restricciones de los servicios sociales </t>
  </si>
  <si>
    <t>R-PE-004</t>
  </si>
  <si>
    <t>Debido a errores en el diligenciamiento o no finalización  del registro de información  de potenciales beneficiarios en el aplicativo de  focalización</t>
  </si>
  <si>
    <t>Posibilidad de no validar los criterios de focalización y priorización de los ciudadanos que presentan información inconsistente, incompleta o no finalizada en la ficha dentro del aplicativo de focalización</t>
  </si>
  <si>
    <t>Usuarios, productos y prácticas</t>
  </si>
  <si>
    <t>60% - Moderado</t>
  </si>
  <si>
    <r>
      <t>Trimestralmente, los profesionales del equipo de focalización de la Dirección de Análisis y Diseño Estratégico, realizan una verificación de la consistencia de la información a partir de la replica de la base de datos del aplicativo de focalización y elaboran los memorandos  que contienen la  información de fichas no finalizadas (en edición) y fichas con errores de diligenciamiento  en dicho aplicativo, los cuales son enviados a cada una de las direcciones o subdirecciones responsables de los servicios objeto del procedimiento de focalización y priorización de potenciales beneficiarios de los servicios sociales de la SDIS (PCD-PE-016),</t>
    </r>
    <r>
      <rPr>
        <sz val="10"/>
        <rFont val="Arial"/>
        <family val="2"/>
      </rPr>
      <t xml:space="preserve"> para que se remita esta información a las subdirecciones locales y desde allí se proceda a la corrección de las inconsistencias de información reportadas. 
En caso de no recibir respuesta a los memorandos</t>
    </r>
    <r>
      <rPr>
        <sz val="10"/>
        <color rgb="FF00B050"/>
        <rFont val="Arial"/>
        <family val="2"/>
      </rPr>
      <t xml:space="preserve"> </t>
    </r>
    <r>
      <rPr>
        <sz val="10"/>
        <rFont val="Arial"/>
        <family val="2"/>
      </rPr>
      <t xml:space="preserve">se reitera la solicitud vía correo de acuerdo a los tiempos definidos en la comunicación inicial a cada una de las direcciones o subdirecciones responsables de los servicios objeto del procedimiento de focalización.
</t>
    </r>
    <r>
      <rPr>
        <sz val="10"/>
        <color rgb="FF00B050"/>
        <rFont val="Arial"/>
        <family val="2"/>
      </rPr>
      <t xml:space="preserve">
</t>
    </r>
    <r>
      <rPr>
        <sz val="10"/>
        <rFont val="Arial"/>
        <family val="2"/>
      </rPr>
      <t>Como evidencia se cuenta con los memorandos, correos si se requieren y con las bases de datos adjuntas de las inconsistencias reportadas.</t>
    </r>
  </si>
  <si>
    <t>Detectiva</t>
  </si>
  <si>
    <t>Automática</t>
  </si>
  <si>
    <r>
      <t>Trimestralmente, los profesionales del equipo de focalización de la Dirección de Análisis y Diseño Estratégico, realizan una verificación de la consistencia de la información a partir de la replica de la base de datos del aplicativo de focalización y elaboran los memorandos  que contienen la  información de fichas no finalizadas (en edición) y fichas con errores de diligenciamiento  en dicho aplicativo, los cuales son enviados a cada una de las direcciones o subdirecciones responsables de los servicios objeto del procedimiento de focalización y priorización de potenciales beneficiarios de los servicios sociales de la SDIS (PCD-PE-016)</t>
    </r>
    <r>
      <rPr>
        <b/>
        <sz val="10"/>
        <rFont val="Arial"/>
        <family val="2"/>
      </rPr>
      <t>,</t>
    </r>
    <r>
      <rPr>
        <sz val="10"/>
        <rFont val="Arial"/>
        <family val="2"/>
      </rPr>
      <t xml:space="preserve"> para que se remita esta información a las subdirecciones locales y desde allí se proceda a la corrección de las inconsistencias de información reportadas. 
En caso de no recibir respuesta a los memorandos se reitera la solicitud vía correo de acuerdo a los tiempos definidos en la comunicación inicial a cada una de las direcciones o subdirecciones responsables de los servicios objeto del procedimiento de focalización.
Como evidencia se cuenta con los memorandos, correos si se requieren y con las bases de datos adjuntas de las inconsistencias reportadas.</t>
    </r>
  </si>
  <si>
    <t>Profesionales del equipo de focalización de la Dirección de Análisis y Diseño Estratégico</t>
  </si>
  <si>
    <t>(Numero de dependencias con memorando con los errores identificados enviado / Total de dependencias responsables para las cuales se identifican errores)*100
Nota: debido a que la actividad se ejecuta a demanda, la meta para cada trimestre es del 100%.</t>
  </si>
  <si>
    <t>Durante el primer trimestre de 2023 se enviaron 5 memorandos y 7 bases de datos en excel en las que el equipo de focalización reporta a las áreas técnicas de la Secretaría los registros con inconsistencias de información, para los ciudadanos registrados en el aplicativo de focalización. Con esta acción se espera que las áreas técnicas a través de los referentes de los servicios en cada Subdirección Local de Integración Social - SLIS subsanen dichas inconsistencias de información para que los ciudadanos puedan finalizar de manera exitosa su proceso de focalización.
Evidencias: 5 memorandos y 7 Bases de datos gestionadas durante el I trimestre de 2023</t>
  </si>
  <si>
    <t>Durante el segundo trimestre de 2023 se enviaron 4 memorandos y 5 bases de datos en Excel en las que el equipo de focalización reporta a las áreas técnicas de la Secretaría los registros con inconsistencias de información, para los ciudadanos registrados en el aplicativo de focalización. Con esta acción se espera que las áreas técnicas a través de los referentes de los servicios en cada Subdirección Local de Integración Social - SLIS subsanen dichas inconsistencias de información para que los ciudadanos puedan finalizar de manera exitosa su proceso de focalización.
Evidencias: 4 memorandos y 5 Bases de datos gestionadas durante el II trimestre de 2023</t>
  </si>
  <si>
    <t>En el tercer trimestre de 2023, se remitieron 3 memorandos y 4 bases de datos en Excel en las que el equipo de focalización de la DADE y la Dirección de Transferencias reportan a las áreas técnicas de la Secretaría los registros con inconsistencias de información, para los ciudadanos registrados en el aplicativo de focalización. Con esta acción se espera que las áreas técnicas a través de los referentes de los servicios en cada Subdirección Local de Integración Social - SLIS subsanen dichas inconsistencias de información para que los ciudadanos puedan finalizar de manera exitosa su proceso de focalización.
Evidencias: 3 memorandos y 4 Bases de datos gestionadas durante el tercer trimestre de 2023</t>
  </si>
  <si>
    <t>Durante el cuatro trimestre de 2023, desde las competencias de la Dirección de Análisis y Diseño Estratégico y la Dirección de Transferencias se remitieron 3 memorandos y 4 bases de datos donde  se relacionan las inconsistencias o diferencias que se presentaron en el proceso de migración de la información del aplicativo mencionado a SIRBE Web por servicio y localidad, con el fin que las áreas técnicas a través de los referentes de los servicios en cada Subdirección Local de Integración Social - SLIS subsanen dichas inconsistencias de información para que los ciudadanos puedan finalizar de manera exitosa su proceso de focalización.
Evidencias: 3 memorandos y 4 Bases de datos gestionadas durante el cuarto trimestre de 2023
Nota: Este control se implementó hasta el 18 de diciembre de 2023, que entró en funcionamiento el módulo de variables específicas de focalización en el Sistema misional – SIRBE y el aplicativo de focalización es una herramienta actualmente de consulta, en la cual no es posible realizar modificaciones a la información, y este control cambiará a partir de la vigencia 2024.</t>
  </si>
  <si>
    <t>R-PE-005</t>
  </si>
  <si>
    <t>Debido a crisis sociales que generen paros, huelgas, alteración del orden público y/o transporte, así como crisis sanitarias que generen epidemias, enfermedades y/o pérdidas humanas, y emergencias o desastres causado por eventos de origen natural o ambiental que generen afectaciones a los recursos humanos o físicos</t>
  </si>
  <si>
    <t>Posibilidad de no contar con los recursos (físicos y de talento humano) necesarios para asegurar la prestación continua de los servicios sociales en la entidad, de forma temporal o definitiva, debido a factores externos que afecten la seguridad y salud del personal o sus familias, y la disponibilidad de los recursos necesarios para la operación</t>
  </si>
  <si>
    <t>Daños a activos fijos/eventos externos / interrupción.</t>
  </si>
  <si>
    <t xml:space="preserve">1.El(a) Director(a) de Análisis y Diseño Estratégico (DADE) y el equipo del sistema de gestión de continuidad de negocio identifican anualmente con todas las dependencias de la entidad los cargos, proveedores y aplicaciones criticas para conformar los equipos de recuperación de procesos y servicios, así como las acciones para restablecer la operación de la Entidad, actualizando y publicando los cinco (5) anexos del Informe de análisis de impacto al negocio - BIA en la página web de la Entidad. Esto se realiza con el fin de contar con la información del personal, proveedores, aplicaciones y demás recursos necesarios para garantizar la operación de la entidad, en caso de la ocurrencia de crisis sociales o sanitarias o naturales que afecten el cumplimiento de la misionalidad institucional. Como evidencia queda la publicación de los documentos en la página web de la Entidad. 
En caso de no realizar la actualización de los anexos, se debe tener en cuenta la versión vigente publicada en el módulo web del Sistema de Gestión de la entidad, esta versión es la que se deberá tener en cuenta para su implementación. </t>
  </si>
  <si>
    <t>20% - Muy baja</t>
  </si>
  <si>
    <t xml:space="preserve">Director(a) de Análisis y Diseño Estratégico </t>
  </si>
  <si>
    <t xml:space="preserve">(Número de anexos del Informe de análisis de impacto de negocio - BIA actualizados/ Número de anexos del Informe de análisis de impacto de negocio-BIA)*100
I Trimestre: 0% 
II Trimestre: 20% que corresponde a la actualización de 1 anexo
III Trimestre: 40% que corresponde a la actualización de 2 anexos 
IV Trimestre: 40% que corresponde a la actualización de 2 anexos </t>
  </si>
  <si>
    <t>Durante el primer trimestre de 2023 se está avanzando en la gestión y avance del indicador (actualización de los anexos del Informe de análisis de impacto de negocio - BIA), el cual tiene programado reporte para el II trimestre de 2023</t>
  </si>
  <si>
    <t>Durante el segundo trimestre de 2023 se realizó la actualización del Anexo 1 del Informe de análisis de impacto al negocio BIA. "Cargos Críticos". 
Se anexa memorando de aprobación y anexo actualizado.</t>
  </si>
  <si>
    <t xml:space="preserve">Durante el tercer trimestre de 2023 se realizó la actualización de los  Anexos 2, 3, y 4  del Informe de análisis de impacto al negocio BIA. "unidades operativas críticas", "aplicaciones críticas" y " proveedores críticos"
Se adjunta como evidencia el memorando de aprobación y los anexos actualizados </t>
  </si>
  <si>
    <t>05/10/2023. Se recomienda verificar el almacenamiento de evidencias, están troncadas con la actividad 2 de este mismo riesgo.
06/10/2023 No se generan mas observaciones o recomendaciones respecto a los avances y evidencias presentados en el monitoreo al riesgo de gestión.
La evaluación de controles se encuentra disponible en: 
https://sig.sdis.gov.co/images/documentos_sig/procesos/planeacion_estrategica/riesgos/20230228_eval_controles_riesgos_pe_v0.xlsx</t>
  </si>
  <si>
    <t>Durante el cuarto trimestre de 2023 se realizó la actualización del  Anexo 5  del Informe de análisis de impacto al negocio BIA, Grupos de servicios y modalidades para priorizar.
Se adjunta como evidencia el memorando de aprobación y los anexos actualizados.</t>
  </si>
  <si>
    <t>2. El(a) Director(a) de Análisis y Diseño Estratégico (DADE) y el equipo del sistema de gestión de continuidad de negocio socializa trimestralmente a los servidores de la Entidad la información del sistema de gestión de continuidad de negocio con el fin de que sean conocidos el Informe de análisis de impacto al negocio - BIA, sus documentos anexos y el plan de continuidad del negocio. Esto se realiza con el fin que los servidores de la Entidad conozcan que se debe realizar en el momento de una crisis social o sanitaria o natural, que afecte el cumplimiento de la misionalidad institucional. Como evidencia quedará la presentación de la socialización y los listados de asistencia o reporte de Teams. 
En caso de no realizar las socializaciones, se informará vía correo electrónico a todos los servidores de la entidad que los documentos del sistema de gestión de continuidad de negocio estará publicados en la página web de la Entidad en el módulo del sistema de gestión, como evidencia quedará el correo electrónico enviado con los documentos a los servidores.</t>
  </si>
  <si>
    <t>(Número de socializaciones sobre los documentos del SGCN realizadas / 4 Socializaciones sobre los documentos del SGCN programadas)*100
Nota: la meta para cada trimestres es 25%.</t>
  </si>
  <si>
    <t>Durante el primer trimestre se realizó una socialización del Sistema de Gestión de Continuidad de Negocio con todos los servidores de planta y contrato de la Dirección de Análisis y Diseño Estratégico y sus subdirecciones. Como evidencia se adjunta la grabación de la socialización, la presentación y el registro de la asistencia de los 55 colaboradores de la SDIS.</t>
  </si>
  <si>
    <t>Durante el segundo trimestre de 2023 se realizó una socialización del Sistema de Gestión de Continuidad de Negocio a todos los gestores tanto de proceso como de dependencia, en el marco del Comité de Gestores del 13 de abril de 2023.
Como evidencia se adjunta  la presentación y el registro de la asistencia del Comité.</t>
  </si>
  <si>
    <t>Durante el tercer trimestre de 2023 se realizó una socialización del Sistema de Gestión de Continuidad de Negocio a todos los gestores tanto de proceso como de dependencia, en el marco del Comité de Gestores del 14 de septiembre de 2023.
Como evidencia se adjunta  la presentación y el acta del Comité.</t>
  </si>
  <si>
    <t>Durante el cuarto trimestre de 2023 se realizó una socialización del Sistema de Gestión de Continuidad de Negocio a todo el equipo de la Dirección de Análisis y Diseño Estratégico, la Subdirección de Diseño, Evaluación y Sistematización, y la Subdirección de Investigación e Información, en el marco de la reunión de seguimiento de la DADE y sus subdirecciones el día noviembre 17 de 2023. El propósito de la intervención estaba enmarcada en el estado actual del sistema de gestión de continuidad, sus componentes y sus anexos. 
Como evidencia se adjunta el reporte de asistencia y grabación de la reunión.</t>
  </si>
  <si>
    <t>05/01/2024 Se sugiere que el alcance de las socializaciones sea mas amplio, justificar.
09/01/2024 No se generan mas observaciones o recomendaciones respecto a los avances y evidencias presentados en el monitoreo al riesgo de gestión.
La evaluación de controles se encuentra disponible en: 
https://sig.sdis.gov.co/images/documentos_sig/procesos/planeacion_estrategica/riesgos/20230228_eval_controles_riesgos_pe_v0.xlsx</t>
  </si>
  <si>
    <t>3. El(a) Subdirector(a) de Gestión y Desarrollo de Talento Humano con el apoyo del líder del SG-SST (Sistema de Gestión de Seguridad y Salud en el Trabajo), por lo menos una (1)  vez al semestre divulgara mediante correo electrónico a todos los colaboradores de la entidad, el link de actualización de la encuesta sociodemográfica, en la cual solicitaran los números de contacto de todos los colaboradores y números para casos de emergencia, con el fin de contar con un directorio actualizado de los colaboradores. Como evidencia se cuenta con la matriz de Excel que contiene los datos de la encuesta sociodemográfica.
En caso de no obtener respuesta a la encuesta por parte de los colaboradores, se remitirán por lo menos dos (2) piezas comunicativas adicionales por cada semestre.</t>
  </si>
  <si>
    <t xml:space="preserve">Subdirector(a) de Gestión y Desarrollo del Talento Humano </t>
  </si>
  <si>
    <t>(Número de directorios de contactos de emergencia consolidados / 2 directorios programados para la vigencia)*100
Nota: La meta para cada semestre será del 50%, es decir: 
I Trimestre: 0%
II Trimestre: 50%
III Trimestre: 0%
IV Trimestre: 50%</t>
  </si>
  <si>
    <t>Durante el primer trimestre de 2023 se está avanzando en la gestión y avance del indicador (directorios de contactos de emergencia consolidados), el cual tiene programado reporte para el II trimestre de 2023</t>
  </si>
  <si>
    <r>
      <t>Durante el segundo trimestre del año 2023 se ha habilitado la encuesta sociodemográfica de la entidad, la cual permite conocer el perfilamiento socio demográfico de los servidores y contratistas, dentro de su contenido se encuentra habilitada la pregunta en la cual se registra el nombre,  numero de teléfono de contacto y el parentesco de aquella persona que relaciona cada uno de los servidores y contratistas como su contacto en caso de emergencia, a corte del 30 de Junio de 2023 se cuentan con 4.772 registros.
La encuesta se encuentra habilitada desde 3 de abril de 2023, día en el cual se promociono mediante pieza comunicativa, adicionalmente  se remiten dos piezas comunicativas los días 11 de abril y 23 de mayo reiterando la necesita del diligenciamiento de la encuesta, adicional se incluye el directorio actualizado resultado de la implementación de la encuesta. 
Nota</t>
    </r>
    <r>
      <rPr>
        <sz val="10"/>
        <color rgb="FFFF0000"/>
        <rFont val="Arial"/>
        <family val="2"/>
      </rPr>
      <t xml:space="preserve">. </t>
    </r>
    <r>
      <rPr>
        <sz val="10"/>
        <rFont val="Arial"/>
        <family val="2"/>
      </rPr>
      <t>La información de la encuesta sociodemográfica completa reposa en la Subdirección de Gestión y Desarrollo de Talento Humano - SG SST. En el Directorio para efectos del control cuenta los datos de los servidores y de los contactos en caso de emergencia, es importante resaltar que por contener información sensible de debe tener precaución con el manejo de la información de conformidad con lo establecido en la ley 1581 de 2012 
Se adjunta archivo PDF que contiene imagen de las tres piezas comunicativas y directorio de servidores.</t>
    </r>
  </si>
  <si>
    <t>11/07/2023 Se recomienda verificar la evidencia de acuerdo con lo identificado en la actividad de control, ya que lo formulado es "matriz de Excel que contiene los datos de la encuesta sociodemográfica" y se adjuntan piezas comunicativas.
13/07/2023. No se generan observaciones o recomendaciones respecto a los avances y evidencias presentados en el monitoreo al riesgo de gestión.
La evaluación de controles se encuentra disponible en: 
https://sig.sdis.gov.co/images/documentos_sig/procesos/planeacion_estrategica/riesgos/20230228_eval_controles_riesgos_pe_v0.xlsx</t>
  </si>
  <si>
    <t>N/A</t>
  </si>
  <si>
    <t>Durante el tercer trimestre de 2023 se está avanzando en la gestión y avance del indicador (directorios de contactos de emergencia consolidados), el cual tiene programado nuevamente el reporte para el IV trimestre de 2023</t>
  </si>
  <si>
    <t>05/10/2023 Se recomienda verificar y diligenciar nivel de avance, del periodo y acumulado.
06/10/2023 No se generan mas observaciones o recomendaciones respecto a los avances y evidencias presentados en el monitoreo al riesgo de gestión.
La evaluación de controles se encuentra disponible en: 
https://sig.sdis.gov.co/images/documentos_sig/procesos/planeacion_estrategica/riesgos/20230228_eval_controles_riesgos_pe_v0.xlsx</t>
  </si>
  <si>
    <r>
      <t xml:space="preserve">Durante el cuarto trimestre del año 2023 se encuentra habilitada la encuesta sociodemográfica de la entidad, la cual permite conocer el perfilamiento socio demográfico de los servidores y contratistas, dentro de su contenido se encuentra habilitada la pregunta en la cual se registra el nombre,  numero de teléfono de contacto y el parentesco de aquella persona que relaciona cada uno de los servidores y contratistas como su contacto en caso de emergencia, a corte del 30 de Diciembre de 2023 se cuentan con 5.458 registros.
La encuesta se encuentra habilitada desde 3 de abril de 2023, día en el cual se promociono mediante pieza comunicativa, adicionalmente se incluye el directorio actualizado resultado de la implementación de la encuesta.  A través del boletín mensual de talento humano se promociona e incentiva el diligenciamiento de la encuesta sociodemográfica, para lo cual se cuenta con publicaciones de desde el mes de Junio  hasta el mes de diciembre. se adjunta link donde se puede verificar uno a uno las publicaciones realizadas </t>
    </r>
    <r>
      <rPr>
        <b/>
        <sz val="10"/>
        <color theme="8" tint="-0.249977111117893"/>
        <rFont val="Arial"/>
        <family val="2"/>
      </rPr>
      <t>https://www.integracionsocial.gov.co/index.php/galeria/152-galerias-otros</t>
    </r>
    <r>
      <rPr>
        <sz val="10"/>
        <rFont val="Arial"/>
        <family val="2"/>
      </rPr>
      <t xml:space="preserve">  De manera complementaria se envía a los gestores de talento humano correo electrónico los días 22, 26 y 29 de septiembre, 07 y 10 de noviembre, y 28 de diciembre de 2023 reiterando la necesita del diligenciamiento de la encuesta, adicional para que los servidores, servidoras y contratistas de la entidad que no hayan diligenciado la encuesta lo hagan o aquellas personas en las cuales se les detecta existen campos aun sin diligenciar.
Nota. La información de la encuesta sociodemográfica completa reposa en la Subdirección de Gestión y Desarrollo de Talento Humano - SG SST. En el Directorio para efectos del control cuenta los datos de los servidores y de los contactos en caso de emergencia, es importante resaltar que por contener información sensible de debe tener precaución con el manejo de la información de conformidad con lo establecido en la ley 1581 de 2012 </t>
    </r>
  </si>
  <si>
    <r>
      <t>05/01/2024 Se recomienda verificar el avance, ya que según lo indicado no se esta cumpliendo con lo formulado, debido a que las 2 divulgaciones se remitieron solamente durante el primer semestre, justificar.</t>
    </r>
    <r>
      <rPr>
        <sz val="10"/>
        <color rgb="FFFF0000"/>
        <rFont val="Arial"/>
        <family val="2"/>
      </rPr>
      <t xml:space="preserve">
</t>
    </r>
    <r>
      <rPr>
        <sz val="10"/>
        <rFont val="Arial"/>
        <family val="2"/>
      </rPr>
      <t>Adicionalmente verificar la cifra, según la evidencia son 5.458 registros y no 5.496.
09/01/2024 No se generan mas observaciones o recomendaciones respecto a los avances y evidencias presentados en el monitoreo al riesgo de gestión.
La evaluación de controles se encuentra disponible en: 
https://sig.sdis.gov.co/images/documentos_sig/procesos/planeacion_estrategica/riesgos/20230228_eval_controles_riesgos_pe_v0.xlsx</t>
    </r>
  </si>
  <si>
    <t xml:space="preserve">4. El(a) Jefe de la Oficina Asesora de Comunicaciones junto con el equipo de la Oficina Asesora de Comunicaciones realiza monitoreo de medios en el momento en que se presente una situación de crisis social que genere paros, alteración del orden público, catástrofes naturales o ambientales, crisis sanitaria que genere enfermedades y/o pérdidas humanas, realizando publicaciones en los canales oficiales de la Entidad para mantener informados a los servidores y ciudadanía sobre la situación presentada y las acciones que tomará la Entidad sobre la prestación de los servicios. Como evidencia se tendrán la publicaciones en los canales oficiales de la Entidad. 
En el caso que no se puedan realizar las publicaciones en los canales oficiales de la Entidad por fallas tecnológicas, el equipo de la Oficina Asesora de Comunicaciones informará a los servidores de la Entidad y a la ciudadanía en general, a través de un medio de comunicación masivo que se encuentre en funcionamiento en el momento de la situación de crisis. Como evidencia se tendrán las publicaciones o emisiones en el medio de comunicación que en el momento se encuentre en funcionamiento </t>
  </si>
  <si>
    <t>Jefe de la Oficina Asesora de Comunicaciones</t>
  </si>
  <si>
    <t>(Número de publicaciones realizadas sobre situaciones de crisis que afecten la disponibilidad de los recursos / Número de situaciones de crisis que afecten la disponibilidad de los recursos)
Nota: debido a que la actividad se ejecuta a demanda, la meta para cada trimestre es del 100%.</t>
  </si>
  <si>
    <t xml:space="preserve">Para  el periodo a reportar (enero a marzo)  no se presentaron eventos de índole catastrófico o crisis social que afectara la debida prestación de los servicios o generara el despliegue o activación del protocolo de manejo de las comunicaciones en situación de crisis mediática para la Secretaría Distrital de Integración Social. </t>
  </si>
  <si>
    <t xml:space="preserve">Para el periodo a reportar (enero - junio) no se  presentaron situaciones de crisis social que genere paros, alteración del orden público, catástrofes naturales o ambientales, crisis sanitaria que fomente enfermedades y/o pérdidas humanas que requiera el despliegue o activación del protocolo de manejo de las comunicaciones en situación de crisis mediática para la Secretaría Distrital de Integración Social. </t>
  </si>
  <si>
    <t xml:space="preserve">Durante el III trimestre de 2023, de acuerdo con el control establecido se reporta que el día 17 de agosto de 2023, se presentó actividad sísmica en el territorio colombiano; de este evento natural se  realizó monitoreo en sinergia con Alcaldía Mayor con el fin de evaluar la posibles situaciones de alteración en la prestación  de los servicios por catástrofes posteriores a los movimientos telúricos, de esta manera y posterior  a esto  se realizó  publicación mediante  los canales oficiales de la Entidad con el fin de mantener informados a los servidores y ciudadanía sobre la situación presentada y las acciones para retornar a la normal prestación de los servicios, dando como resultado un cumplimiento del indicador propuesto del 100%. 
Como evidencia se aportan las publicaciones en correo Interno y redes sociales de la Entidad en donde se </t>
  </si>
  <si>
    <t xml:space="preserve">Para el periodo a reportar (octubre - diciembre) no se  presentaron situaciones de crisis social que genere paros, alteración del orden público, catástrofes naturales o ambientales, crisis sanitaria que fomente enfermedades y/o pérdidas humanas que requiera el despliegue o activación del protocolo de manejo de las comunicaciones en situación de crisis mediática para la Secretaría Distrital de Integración Social. </t>
  </si>
  <si>
    <t>Comunicación Estratégica</t>
  </si>
  <si>
    <t>El proceso de Comunicación estratégica busca diseñar e implementar la estrategia de comunicación de la Secretaria de Integración Social a nivel interno y externo, con el fin de mantener informados a los grupos de interés y dar a conocer la gestión de la entidad.</t>
  </si>
  <si>
    <t xml:space="preserve"> Realizar seguimiento y autocontrol al desempeño del proceso (Políticas de gestión y desempeño, planes, proyecto, procedimientos, documentos asociados, indicadores y riesgos)</t>
  </si>
  <si>
    <t>Circular No 009 - 28/02/2023</t>
  </si>
  <si>
    <t>R-CE-003</t>
  </si>
  <si>
    <t>Desconocimiento o falta de apropiación de los  lineamientos establecidos en el plan de estratégico de comunicaciones y los procedimientos de la dependencia, para la entrega de productos de comunicaciones requeridos.</t>
  </si>
  <si>
    <t>Posibilidad de afectación de la imagen institucional por incumplimiento del plan estratégico de comunicaciones y los procedimientos de comunicación interna y externa, los cuales se encuentran alineados con la política de comunicaciones, debido a posibles desviaciones en la calidad y oportunidad  de los productos entregados por parte de la Oficina Asesora de Comunicaciones.</t>
  </si>
  <si>
    <t>El (la) Gestor(a) del Sistema de Gestión realizará dos (2)  socializaciones presenciales  durante la vigencia (una (1) cada semestre) a los funcionarios y contratistas adscritos a la OAC, sobre los lineamientos de comunicaciones de la entidad con el fin de asegurar la implementación del Plan estratégico de comunicaciones, evitando así el uso inexacto por causa de desconocimiento. En el  mismo ejercicio se aplicará una herramienta pre y post test que aborde los contenidos estratégicos y los procedimientos correspondientes al proceso con la finalidad de medir los conocimientos adquiridos para la ejecución de las labores  propias de la OAC. 
En caso de no realizarse la socialización presencialmente, los cinco (5) primeros días posteriores a la finalización del semestre, se remitirá a los correos de  los funcionarios y contratistas adscritos a la OAC el contenido a exponer y el link para la aplicación de la herramienta de medición pretest; posterior a esto, el (la) jefe de la Oficina Asesora de Comunicaciones remitirá cartas de alerta a los contratistas y funcionarios que no participaron en la socialización, en estas se remitirá el link del contenido expuesto y el link para la aplicación de la herramienta post test con un plazo de presentación no mayor a 8 días hábiles.
Como evidencia se aportará acta de asistencia, pre y post test o remisión de los contenidos vía correo electrónico y evaluaciones pre y post test.</t>
  </si>
  <si>
    <t>Profesional Designado por el jefe de la Oficina Asesora de Comunicaciones</t>
  </si>
  <si>
    <t xml:space="preserve">(Número de socializaciones de los lineamientos y procedimientos de comunicaciones de la entidad realizados / 2 socializaciones de los lineamientos y procedimientos de comunicaciones de la entidad programadas) </t>
  </si>
  <si>
    <t xml:space="preserve">El desarrollo de esta actividad  se tiene programado para el mes de mayo. </t>
  </si>
  <si>
    <t>13/04/2023
No se generan observaciones ni sugerencias frente al reporte del periodo.</t>
  </si>
  <si>
    <t xml:space="preserve">Durante el primer semestre, se realizaron 2 jornadas (24 y 31 de marzo) de socialización a los funcionarios y contratistas adscritos a la Oficina Asesora de Comunicaciones, sobre los lineamientos estratégicos de la dependencia con el fin de asegurar la implementación y cumplimiento del Plan de Comunicaciones, buscando así evitar el uso inexacto o incompleto del mismo por causa de desconocimiento. 
Seguidamente, entre el 11 y 17 de junio se dio apertura a la herramienta pre test para medir el  nivel de conocimiento de los contenidos estratégicos y los procedimientos expuestos con antelación. Con los insumos aportados por el pretest, posteriormente, se expuso los resultados y se reforzó en los temas que arrojaron respuestas equívocas; dando cuanta de esto, se aplicó post test  entre el 26 de junio y 4 de julio  para visualizar la apropiación de los conocimientos entre el equipo de la OAC. 
</t>
  </si>
  <si>
    <t>14/07/2023
Las evidencias presentadas corresponden a socialización de resultados de tests aplicados, sin embargo se requiere la evidencia que soporta la socialización sobre los lineamientos estratégicos de la dependencia mencionados en la descripción de avance; por lo cual se solicita remitir lo pertinente y relacionar su fecha de ejecución para validar el reporte de avance de la acción de control.
17/07/2023
No se generan observaciones ni sugerencias adicionales frente al periodo de reporte.
La evaluación de controles se encuentra disponible en: https://sig.sdis.gov.co/index.php/es/comunicacion-estrategica-riesgos</t>
  </si>
  <si>
    <t>El desarrollo del la segunda socialización de temas estratégicos,  se tiene planteada durante el mes de octubre.</t>
  </si>
  <si>
    <t>15/10/2023
No se generan observaciones frente al periodo de reporte. Se sugiere adelantar la gestión necesaria para dar cumplimiento a lo programado para la vigencia.
La evaluación de controles se encuentra disponible en: https://sig.sdis.gov.co/index.php/es/comunicacion-estrategica-riesgos</t>
  </si>
  <si>
    <t>Con el fin de dar cumplimiento a la programación de la meta, durante el segundo semestre de la vigencia 2023 se realizó la jormada de socialización sobre los lineamientos de comunicaciones de la entidad con el fin de asegurar la implementación del Plan estratégico de comunicaciones, evitando así el uso inexacto por causa de desconocimiento. En el  mismo ejercicio se aplicó una herramienta pre y post test donde se aborde los contenidos estratégicos transferidos con la finalidad de medir los conocimientos adquiridos para la ejecución de las labores  propias de la OAC.</t>
  </si>
  <si>
    <t>10/01/2024
No se generan observaciones ni sugerencias frente al reporte del periodo.
La evaluación de controles se encuentra disponible en: https://sig.sdis.gov.co/index.php/es/comunicacion-estrategica-riesgos</t>
  </si>
  <si>
    <t>Efectuar el monitoreo en medios sobre el impacto de las notas publicadas.</t>
  </si>
  <si>
    <t>R-CE-004</t>
  </si>
  <si>
    <t>Falta de conocimiento de los procesos y lineamientos establecidos por la entidad para el manejo de la comunicación en situación de crisis.</t>
  </si>
  <si>
    <t>Posibilidad de generar información imprecisa o negativa por desviaciones en el manejo de las comunicaciones oficiales durante situaciones de crisis, debido a la falta de conocimiento o la falta de aplicación de los lineamientos oficiales para abordar  medios de comunicación y grupos de interés.</t>
  </si>
  <si>
    <t xml:space="preserve">El profesional designado por el  jefe de la Oficina Asesora de Comunicaciones realizará dos (2) socializaciones  durante la vigencia (una (1) cada semestre)  al equipo directivo de la entidad y a los referentes de comunicación de nivel central y territorial sobre de los lineamientos establecidos en el Protocolo de manejo de la comunicación en situación de crisis para el manejo apropiado de los sucesos institucionales que puedan afectar la imagen de la Secretaría Distrital de Integración Social a fin de que la Entidad pueda reaccionar a tiempo y de manera adecuada frente los medios de comunicación y grupos de interés ante una situación de información negativa o imprecisa.
En caso de no realizar  la socializaciones en el semestre correspondiente, los cinco (5) primeros días posteriores a la finalización del semestre el profesional designado elaborará el contenido estratégico para ser enviado por correo institucional  al equipo directivo de la entidad y a los referentes de comunicación de nivel central y territorial otorgando toda la información necesaria para generar conocimiento alrededor del  Protocolo de manejo de la comunicación en situación de crisis.
Se aportarán como evidencias, actas y/o listados de asistencia o remisión de los contenidos vía correo electrónico.  </t>
  </si>
  <si>
    <t xml:space="preserve">El profesional designado por el  jefe de la Oficina Asesora de Comunicaciones realizará dos (2) socializaciones  durante la vigencia (una (1) cada semestre)  al equipo directivo de la entidad y a los referentes de comunicación de nivel central y territorial sobre de los lineamientos establecidos en el Protocolo de manejo de la comunicación en situación de crisis para el manejo apropiado de los sucesos institucionales que puedan afectar la imagen de la Secretaría Distrital de Integración Social a fin de que la Entidad pueda reaccionar a tiempo y de manera adecuada frente los medios de comunicación y grupos de interés ante una situación de información negativa o imprecisa.
En caso de no realizar  la socializaciones en el semestre correspondiente, los cinco (5) primeros días posteriores a la finalización del semestre el profesional designado elaborará el contenido estratégico para ser enviado por correo institucional  al equipo directivo de la entidad y a los referentes de comunicación de nivel central y territorial otorgando toda la información necesaria para generar conocimiento alrededor del  Protocolo de manejo de la comunicación en situación de crisis.
Se aportarán como evidencias, actas y/o listados de asistencia o remisión de los contenidos vía correo electrónico. </t>
  </si>
  <si>
    <r>
      <t xml:space="preserve">Profesional designado </t>
    </r>
    <r>
      <rPr>
        <sz val="10"/>
        <rFont val="Arial"/>
        <family val="2"/>
      </rPr>
      <t>por el jefe de la Oficina Asesora de Comunicaciones</t>
    </r>
  </si>
  <si>
    <t>(Número de socializaciones del protocolo de manejo de las comunicaciones en situación de crisis realizadas/ 2 socializaciones del protocolo de manejo de las comunicaciones en situación de crisis programadas) 100</t>
  </si>
  <si>
    <t xml:space="preserve">En la actualidad la Oficina Asesora de Comunicaciones se encuentra preparando el espacio para el desarrollo de esta actividad. </t>
  </si>
  <si>
    <t>Desde la Oficina Asesora de Comunicaciones  se  realizó  el taller primer  taller de voceros  donde se realizó la socialización al equipo directivo de la entidad  sobre de los lineamientos establecidos en el Protocolo de manejo de la comunicación en situación de crisis para el manejo apropiado de los sucesos institucionales que puedan afectar la imagen de la Secretaría Distrital de Integración Social a fin de que la Entidad pueda reaccionar a tiempo y de manera adecuada frente los medios de comunicación y grupos de interés ante una situación de información negativa o imprecisa.</t>
  </si>
  <si>
    <t>14/07/2023
No se generan observaciones ni sugerencias frente al reporte del periodo.
La evaluación de controles se encuentra disponible en: https://sig.sdis.gov.co/index.php/es/comunicacion-estrategica-riesgos</t>
  </si>
  <si>
    <t>Con el fin de dar cumplimiento a la  programación  de la meta mediente comité de gestión y desempeño  se realizó la segunda socialización al equipo directivo de la entidad  los lineamientos establecidos en el Protocolo de manejo de la comunicación en situación de crisis para el manejo apropiado de los sucesos institucionales que puedan afectar la imagen de la Secretaría Distrital de Integración Social a fin de que la Entidad pueda reaccionar a tiempo y de manera adecuada frente los medios de comunicación y grupos de interés ante una situación de información negativa o imprecisa</t>
  </si>
  <si>
    <t>El reporte inoportuno o el no reporte  de alertas a la Oficina Asesora de Comunicaciones, frente a sucesos institucionales que puedan afectar la imagen positiva de la entidad.</t>
  </si>
  <si>
    <t xml:space="preserve">El profesional  designado por el  jefe de la Oficina Asesora de Comunicaciones realizará seguimientos a las noticias y publicaciones de los medios masivos de comunicación en  las cuales  la Secretaría  de Integración  Social es mencionada,  a fin de que la Entidad pueda reaccionar a tiempo y de manera adecuada frente a los medios de comunicación y grupos de interés ante una situación de información negativa o imprecisa; El seguimiento realizado se presentará al equipo directivo de la entidad los cinco primeros días de cada mes, a través de un informe cuantitativo y cualitativo que será remitido  vía correo electrónico.
En caso que no se remita el informe en los cinco (5)  primeros días de cada mes, éste debe presentarse antes del día quince (15) del mes con el fin de garantizar que el equipo directivo esté enterado del impacto  tanto positivo como negativo generado mediante las publicaciones de los medios masivos de comunicación.
Como evidencia se allegará un  informe mensual de monitoreo de medios de comunicación y los correos electrónicos de remisión al Equipo directivo de la entidad
</t>
  </si>
  <si>
    <r>
      <t>Profesional</t>
    </r>
    <r>
      <rPr>
        <strike/>
        <sz val="10"/>
        <color rgb="FFFF0000"/>
        <rFont val="Arial"/>
        <family val="2"/>
      </rPr>
      <t xml:space="preserve"> </t>
    </r>
    <r>
      <rPr>
        <sz val="10"/>
        <rFont val="Arial"/>
        <family val="2"/>
      </rPr>
      <t>designado por el jefe de la Oficina Asesora de Comunicaciones</t>
    </r>
  </si>
  <si>
    <r>
      <t xml:space="preserve">(Número de informes de monitoreo de medios presentados al Equipo directivo </t>
    </r>
    <r>
      <rPr>
        <sz val="10"/>
        <rFont val="Arial"/>
        <family val="2"/>
      </rPr>
      <t xml:space="preserve">/ 11 informes de monitoreo de medios presentados al Equipo directivo </t>
    </r>
    <r>
      <rPr>
        <sz val="10"/>
        <rFont val="Arial"/>
        <family val="2"/>
      </rPr>
      <t>) 100</t>
    </r>
  </si>
  <si>
    <t xml:space="preserve">Durante  al mes de febrero, se realizó monitoreo a 103 menciones en medios impresos, portales web, canales de televisión y radio por ser medios de cobertura nacional y regional.
Los resultados arrojados son: 95 notas positivas, 2 negativas y 6 neutras.
Para el Periodo del 1 al 31 de marzo se realizó seguimiento a 116 menciones en medios de comunicación relacionadas con los servicios de la Secretaría Distrital de Integración Social, de acuerdo al monitoreo enunciado, la entidad logró un alcance de 68 noticias positivas y 47 neutras frente a 1 negativa.
Mediante este monitoreo la OAC busca obtener un panorama cuantitativo y cualitativo sobre el impacto entre la ciudadanía y la información que se muestra desde los medios de comunicación masivos. 
Como resultado de este ejercicio se remitió informe del seguimiento a los directivos de la entidad con el fin de ofrecer herramientas para la toma de decisiones y/o retroalimentación al interior de sus equipos.  
Es importante mencionar que de acuerdo al indicador de medición se planearon 11 seguimientos de los cuales se realizaron 2 programados para el periodo del reporte  los cuales inician en el mes de febrero previendo la contratación de los profesionales l que realizan el monitoreo e informes del mismo.  </t>
  </si>
  <si>
    <t>13/04/2023
La remisión del informe del mes de enero se realizó fuera de los plazos establecidos en la actividad de control, se sugiere relacionar su respectiva justificación.
El análisis de avance del primer trimestre debe estar en los términos de la actividad de control y su respectivo indicador, por lo cual el porcentaje relacionado del 96% no aplica para este reporte, por favor ajustar.
En relación con el dato cuantitativo, se debe ajustar ya que se presentaron 3 informes de los 11 programados, lo cual corresponde al 27%.
17/04/2023
No se generan observaciones ni sugerencias adicionales frente al reporte del periodo.</t>
  </si>
  <si>
    <t xml:space="preserve">Durante el periodo de enero a junio de 2023, se realizó el monitoreo a 532 registros o apariciones de la entidad en los diferentes medios de comunicación (medios impresos, internet, televisión y radio) de dicho seguimiento se remitió mensualmente (abril, mayo y junio) el informe a los directivos de la entidad   realizando análisis al total de noticias publicadas en lo corrido de la vigencia 2023 y se identificó que 97% de las menciones corresponden a noticias positivas y neutras frente a un 3% a negativa,  dichos informes cuentan con la relación de este detalle.  </t>
  </si>
  <si>
    <t xml:space="preserve">Para el periodo a reportar ( Julio a Septiembre), se gestionó el monitoreo a 220  registros de la entidad en los diferentes medios de comunicación  en los que los servicios  de la Secretaría de Integración se mencionaron, mediante el análisis  de estos insumos del tercer trimestre se identificó que se ha logrado subir un punto porcentual   a las menciones positivas y neutras , dando como resultado 99% frente a un 2% de negativas, de esta información  se remite mensualmente el correspondiente  informe al cuerpo directivo de la entidad.  </t>
  </si>
  <si>
    <t>15/10/2023
No se generan observaciones si sugerencias frente al periodo de reporte. 
La evaluación de controles se encuentra disponible en: https://sig.sdis.gov.co/index.php/es/comunicacion-estrategica-riesgos</t>
  </si>
  <si>
    <t xml:space="preserve">Respecto al monitoreo de medios para el trimestre comprendido entre octubre a diciembre, se realizó  el seguimiento a 194 noticias respectivamente así: para el mes de octubre  se presentaron 75 noticias, de la cuales fueron 73 positivas, 2 neutras y 0 negativas, durante el mes de noviembre el comportamiento de las menciones  fue, 60 noticias positivas, 7 neutras y 0 negativas y, finalmente para el mes de  diciembre se monitorearon 52 noticias de las cuales 47 fueron menciones positivas, 5 neutras frente  a 0 negativas, el resultado de  este seguimiento se remitió mediante correo electrónico  al cuerpo directivo de la entidad cada mes con el fin de aportar insumos para la toma de decisiones al interior de sus equipos en función  de la mejora continua en la prestación de los servicios de la entidad.
Porcentualmente se puede denotar que para los meses de octubre a diciembre  el 100% fueron notas positivas y neutras frente a un 0% negativas ,
    </t>
  </si>
  <si>
    <t>Tecnologías de la Información</t>
  </si>
  <si>
    <t>Identificar, diseñar e implementar soluciones estratégicas, misionales y de apoyo, a través de Tecnologías de la Información y las Comunicaciones, acogiendo las mejores prácticas de TIC y la normatividad vigente, con el fin de coadyuvar al cumplimiento de los objetivos institucionales para la optimización de la operación, la consolidación de sistemas de información, la gestión del conocimiento y la toma de decisiones</t>
  </si>
  <si>
    <t xml:space="preserve">Gestionar los proyectos de Tecnologías de la Información y las Comunicaciones estipulados en el PETI. </t>
  </si>
  <si>
    <t>Circular No. 009 del 28/02/2023</t>
  </si>
  <si>
    <t>R-TI-001</t>
  </si>
  <si>
    <t xml:space="preserve"> 1.Debilidades en la planeación institucional en los requerimientos relacionados con tecnologías de la información.
</t>
  </si>
  <si>
    <t xml:space="preserve">Posibilidad de desarrollar y ejecutar proyectos que no estén asociados a las actividades y/o proyectos priorizados dentro del plan de trabajo de la Subdirección de Investigación e Información, debido a solicitudes o requerimientos inmediatos que responden a cambios coyunturales en las diferentes dependencias.
</t>
  </si>
  <si>
    <t>El profesional encargado de Gobierno Digital realiza planeación anual al PETI donde se consolida la información de los requerimientos de las dependencias, los cuales son contemplados en el cronograma realizado para el desarrollo y la ejecución de los Proyectos y/o actividades de TI priorizados a cargo de la Subdirección de Investigación e Información, al cual se le realizará seguimiento trimestral con el fin de presentar el avance o cambios realizados al mismo. En caso tal no sea realizado el seguimiento, el líder de soluciones tecnológicas programará mesa de trabajo para presentar los avances o cambios realizados en el PETI.
EVIDENCIA: Informe de seguimiento trimestral del PETI.</t>
  </si>
  <si>
    <t>Profesional de Gobierno Digital.</t>
  </si>
  <si>
    <t>(Número de seguimientos realizados al PETI / Número de seguimientos programados al PETI)*100
Meta: 4 seguimientos al Plan Estratégico de TI.</t>
  </si>
  <si>
    <t>El profesional encargado de Gobierno Digital presenta el Informe de seguimiento al Plan Estratégico de Tecnologías de la Información PETI de las actividades 2023, el cual contiene el avance  de iniciativas de transformación y de operación que plantean aspectos estratégicos que permiten apoyar la armonización de los procesos misionales y de tecnología, y a su vez,  se muestran los valores de indicadores definidos en el PETI con corte a 31 de marzo de 2023.</t>
  </si>
  <si>
    <t>14/04/2023
No se generan observaciones respecto a los avances y evidencias presentados en el monitoreo al riesgo de gestión.
Evaluación de controles: https://sig.sdis.gov.co/index.php/es/tecnologias-de-la-informacion-riesgos</t>
  </si>
  <si>
    <t>El profesional encargado de Gobierno Digital presenta el Informe de seguimiento al Plan Estratégico de Tecnologías de la Información PETI de las actividades 2023, el cual contiene el avance  de iniciativas de transformación y de operación que plantean aspectos estratégicos que permiten apoyar la armonización de los procesos misionales y de tecnología, y a su vez,  se muestran los valores de indicadores definidos en el PETI con corte a 30 de junio de 2023.</t>
  </si>
  <si>
    <t>11/07/2023
No se generan observaciones respecto a los avances y evidencias presentados en el monitoreo al riesgo de gestión.
Evaluación de controles: https://sig.sdis.gov.co/index.php/es/tecnologias-de-la-informacion-riesgos</t>
  </si>
  <si>
    <t>El profesional encargado de Gobierno Digital presenta el Informe de seguimiento al Plan Estratégico de Tecnologías de la Información PETI de las actividades 2023, el cual contiene el avance  de iniciativas de transformación y de operación que plantean aspectos estratégicos que permiten apoyar la armonización de los procesos misionales y de tecnología, y a su vez,  se muestran los valores de indicadores definidos en el PETI con corte a 30 de septiembre de 2023.</t>
  </si>
  <si>
    <t>05/10/2023
No se generan observaciones respecto a los avances y evidencias presentados en el monitoreo al riesgo de gestión.
Evaluación de controles: https://sig.sdis.gov.co/index.php/es/tecnologias-de-la-informacion-riesgos</t>
  </si>
  <si>
    <t>El profesional encargado de Gobierno Digital presenta el Informe de seguimiento al Plan Estratégico de Tecnologías de la Información PETI de las actividades 2023, el cual contiene el avance  de iniciativas de transformación y de operación que plantean aspectos estratégicos que permiten apoyar la armonización de los procesos misionales y de tecnología, y a su vez,  se muestran los valores de indicadores definidos en el PETI con corte a 30 de diciembre de 2023.</t>
  </si>
  <si>
    <t>10/01/2024
No se generan observaciones respecto a los avances y evidencias presentados en el monitoreo al riesgo de gestión.
Evaluación de controles: https://sig.sdis.gov.co/index.php/es/tecnologias-de-la-informacion-riesgos</t>
  </si>
  <si>
    <t>Implementar acciones que permitan la identificación, producción, el almacenamiento y la transferencia del conocimiento y la innovación, para fortalecer  la toma de decisiones, la mejora continua y la protección de la memoria institucional en la Secretaría Distrital de Integración Social.</t>
  </si>
  <si>
    <t>Realizar seguimiento y autocontrol al desempeño del proceso (Políticas de gestión y desempeño, planes, proyectos,  procedimientos, documentos asociados, indicadores y riesgos).</t>
  </si>
  <si>
    <t>Circular No. 029 del 27/09/2023</t>
  </si>
  <si>
    <t>R-GC-001</t>
  </si>
  <si>
    <t>No se implementan los mecanismos de seguimiento y control a la implementación del procedimiento de Transferencia o Intercambio de Información con terceros</t>
  </si>
  <si>
    <t>Posibilidad de que se incumplan las disposiciones legales en materia de protección de datos personales a través de la transferencia o intercambio de información con terceros sin el cumplimiento de los requisitos legales y técnicos, debido a la deficiencia en la implementación de los mecanismos de seguimiento en el cumplimiento del procedimiento Transferencia e intercambio de información</t>
  </si>
  <si>
    <t>Cada vez que se gestione un proceso de Transferencia o Intercambio de Información, el(la) responsable del Procedimiento de Transferencia o Intercambio de Información verifica el completo y correcto diligenciamiento del FOR-GC-075 Formato de Identificación de Procesos de Transferencia o Intercambio de Información con Terceros y emite su visto bueno, como paso previo a la suscripción del Acuerdo de Intercambio de Información con el tercero. En caso de no realizar la verificación del Formato de Identificación previo a la suscripción del Acuerdo de Intercambio de Información, la verificación del Formato se realizará dentro de los dos (2) meses siguientes a la suscripción del Acuerdo de Intercambio de Información.
Como evidencia se cuenta con el FOR-GC-075 Formato de Identificación de Procesos de Transferencia o Intercambio de Información con Terceros, con el visto bueno de la Dirección de Análisis y Diseño Estratégico.</t>
  </si>
  <si>
    <t>Cada vez que se gestione un proceso de Transferencia o Intercambio de Información, el(la) responsable del Procedimiento de Transferencia o Intercambio de Información verifica el completo y correcto diligenciamiento del FOR-GC-075 Formato de Identificación de Procesos de Transferencia o Intercambio de Información con Terceros y emite su visto bueno, como paso previo a la suscripción del Acuerdo de Intercambio de Información con el tercero. En caso de no realizar la verificación del Formato de Identificación previo a la suscripción del Acuerdo de Intercambio de Información, la verificación del Formato se realizará dentro de los dos (2) meses siguientes a la suscripción del Acuerdo de Intercambio de Información. 
Como evidencia se cuenta con el FOR-GC-075 Formato de Identificación de Procesos de Transferencia o Intercambio de Información con Terceros, con el visto bueno de la Dirección de Análisis y Diseño Estratégico.</t>
  </si>
  <si>
    <t>Responsable del procedimiento de Transferencia o Intercambio de Información</t>
  </si>
  <si>
    <t>(Número de Formatos de Identificación de Transferencia o Intercambio de Información con Terceros con visto bueno de la DADE/ Número de procesos de transferencia o intercambio de información con terceros gestionados) * 100</t>
  </si>
  <si>
    <t>En el periodo comprendido entre el 1 de enero al 31 de marzo de 2023 no se han finalizado los procesos de transferencia o intercambio de información que han sido solicitados por las dependencias interesadas, que permita el diligenciamiento completo y visto bueno del Formato de Identificación de transferencia o intercambio de información con terceros.</t>
  </si>
  <si>
    <t>14/04/2023
No se generan observaciones respecto a los avances y evidencias presentados en el monitoreo al riesgo de gestión. Se deja la siguiente recomendación: adelantar todas las acciones pertinentes para dar cumplimiento a la actividad de control y la meta propuesta.</t>
  </si>
  <si>
    <t xml:space="preserve">En el periodo comprendido entre el 1 de abril al 30 de junio de 2023 no se han finalizado los procesos de transferencia o intercambio de información que han sido solicitados por las dependencias interesadas, que permita el diligenciamiento completo y visto bueno del Formato de Identificación de transferencia o intercambio de información con terceros como paso previo a la suscripción del Acuerdo de Intercambio de Información con el tercero. </t>
  </si>
  <si>
    <t>13/07/2023
No se generan observaciones respecto a los avances y evidencias presentados en el monitoreo al riesgo de gestión. Se deja la siguiente recomendación: analizar la pertinencia del cambio de las actividades de control para que su ejecución sea permanente. Está recomendación se presentará ante el Comité Institucional de Gestión y Desempeño y ante la Oficina de Control Interno para la toma decisiones por parte de la Alta Dirección.</t>
  </si>
  <si>
    <t>Para este periodo se hizo ajuste de la actividad de control. La actividad actual implica la firma del formato de procesos de Transferencia o Intercambio de Información con terceros previo a la suscripción del acuerdo de Intercambio de Información, el cual se genera en la medida en al que se vinculen profesionales al equipo a cargo de la gestión de la información misional, Particularmente para el periodo reportado no se vinculó ningún profesional a este equipo. Las personas actualmente vinculadas firmaron en el momento de su vinculación el formato definido.</t>
  </si>
  <si>
    <t>11/10/2023
No se generan observaciones respecto a los avances y evidencias presentados en el monitoreo al riesgo de gestión.
Evaluación de controles: https://sig.sdis.gov.co/index.php/es/gestion-del-conocimiento-riesgos</t>
  </si>
  <si>
    <r>
      <t>En este periodo se reportarán todos los acuerdos firmados entre la SDIS y cada una de las siguientes entidades en el último semestre: *</t>
    </r>
    <r>
      <rPr>
        <b/>
        <sz val="10"/>
        <rFont val="Arial"/>
        <family val="2"/>
      </rPr>
      <t>Secretaría Distrital de Planeación</t>
    </r>
    <r>
      <rPr>
        <sz val="10"/>
        <rFont val="Arial"/>
        <family val="2"/>
      </rPr>
      <t>: acuerdo de intercambio.
*</t>
    </r>
    <r>
      <rPr>
        <b/>
        <sz val="10"/>
        <rFont val="Arial"/>
        <family val="2"/>
      </rPr>
      <t>Secretaría de Desarrollo Económico</t>
    </r>
    <r>
      <rPr>
        <sz val="10"/>
        <rFont val="Arial"/>
        <family val="2"/>
      </rPr>
      <t>: Acuerdo con formato de la Secretaría de Desarrollo económico.
*</t>
    </r>
    <r>
      <rPr>
        <b/>
        <sz val="10"/>
        <rFont val="Arial"/>
        <family val="2"/>
      </rPr>
      <t>Secretaría Distrital de la Mujer:</t>
    </r>
    <r>
      <rPr>
        <sz val="10"/>
        <rFont val="Arial"/>
        <family val="2"/>
      </rPr>
      <t xml:space="preserve"> Acuerdo de intercambio.
*</t>
    </r>
    <r>
      <rPr>
        <b/>
        <sz val="10"/>
        <rFont val="Arial"/>
        <family val="2"/>
      </rPr>
      <t>AGATA</t>
    </r>
    <r>
      <rPr>
        <sz val="10"/>
        <rFont val="Arial"/>
        <family val="2"/>
      </rPr>
      <t xml:space="preserve"> anexo técnico de convenio generado en periodos anteriores.
En cada una de ellas se firmaron acuerdos, sin embargo, en algunos casos, se utilizó el formato definido por la contraparte, como parte de una decisión administrativa que condicionó el acuerdo, sin embargo estos acuerdos se adjuntan, teniendo en cuenta que cumplen el mismo objetivo establecido en el formato de acuerdo de la SDIS (FOR-GC-076)</t>
    </r>
  </si>
  <si>
    <t>10/01/2024
No se generan observaciones respecto a los avances y evidencias presentados en el monitoreo al riesgo de gestión.
Evaluación de controles: https://sig.sdis.gov.co/index.php/es/gestion-del-conocimiento-riesgos</t>
  </si>
  <si>
    <t>Prestación de Servicios Sociales</t>
  </si>
  <si>
    <t>El proceso Prestación de servicios sociales para la inclusión social tiene como objetivo prestar servicios y atenciones sociales dirigidos a la población más vulnerable del Distrito, para contribuir a la inclusión social en desarrollo de las políticas públicas sociales.</t>
  </si>
  <si>
    <t>Realizar seguimiento a la operación de los servicios sociales</t>
  </si>
  <si>
    <t>R-PSS-002</t>
  </si>
  <si>
    <t>Debido a la falta de oportunidad en el acompañamiento y seguimiento a los equipos de los servicios sociales que operativizan la prestación de los mismos.</t>
  </si>
  <si>
    <t>Posibilidad de que la prestación de los servicios sociales no se realice de acuerdo con los lineamientos estratégicos y operativos establecidos por la Entidad, debido a dificultades en el acompañamiento y seguimiento.</t>
  </si>
  <si>
    <t>100% - Muy alta</t>
  </si>
  <si>
    <t>1. El(la) Gestor(a) del Proceso Prestación de Servicios Sociales para la Inclusión Social debe realizar mensualmente reunión del proceso con los gestores del Sistema de Gestión de las subdirecciones técnicas de Territorial, Poblacional, Nutrición y abastecimiento e Inclusión y Familias, para realizar seguimiento a las diferentes actividades del Proceso y determinar si hay debilidades o aspectos por mejorar. En caso de identificar retrasos o debilidades en las actividades del proceso, éstas se registrarán en el acta con el fin de establecer compromisos y fechas para su cumplimiento. De las reuniones quedará como registro un acta y su listado de asistencia.</t>
  </si>
  <si>
    <t>Gestor(a) del proceso Prestación de servicios sociales para la inclusión social</t>
  </si>
  <si>
    <t>(Número de reuniones de seguimiento realizadas / Once (11) reuniones programadas)*100</t>
  </si>
  <si>
    <t xml:space="preserve">Se realizó reunión mensual ordinaria de la  Mesa de implementación del sistema de gestión de las dependencias misionales, en el cual se realiza un monitoreo permanente a las actividades del proceso.  Como evidencia se entrega:
Febrero
* Acta y asistencia Mesa SG Misional
* Presentación Mesa SG Misional
Marzo
* Acta y asistencia Mesa SG Misional
* Presentaciones Mesa SG Misional  
</t>
  </si>
  <si>
    <t>14/04/2023. No se generan observaciones por parte de la segunda línea de defensa, respecto a los avances y evidencias presentados en el primer monitoreo al riesgo de gestión.</t>
  </si>
  <si>
    <t xml:space="preserve">Se realizó reunión mensual ordinaria de la  Mesa de implementación del sistema de gestión de las dependencias misionales, en el cual se realiza un monitoreo permanente a las actividades del proceso.  Como evidencia se entrega:
Abril
* Acta y asistencia Mesa SG Misional
* Presentación Mesa SG Misional
Mayo
* Acta y asistencia Mesa SG Misional
* Presentaciones Mesa SG Misional  
Junio
* Acta y asistencia Mesa SG Misional
* Presentaciones Mesa SG Misional  </t>
  </si>
  <si>
    <t>18/07/2023. No se generan observaciones por parte de la segunda línea de defensa, respecto a los avances y evidencias presentados en el segundo monitoreo al riesgo de gestión.</t>
  </si>
  <si>
    <t>Se realizó reunión mensual ordinaria de la  Mesa de implementación del sistema de gestión de las dependencias misionales, en el cual se realiza un monitoreo permanente a las actividades del proceso.  Como evidencia se entrega:
Julio
* Acta y asistencia Mesa SG Misional
* Presentación Mesa SG Misional
Agosto
* Acta y asistencia Mesa SG Misional
* Presentaciones Mesa SG Misional  
Septiembre
* Acta y asistencia Mesa SG Misional
* Presentaciones Mesa SG Misional</t>
  </si>
  <si>
    <t>11/10/2023: Se valida la información enviada, teniendo en cuenta que la descripción de las actividades realizadas durante el trimestre coinciden con lo planteado en la actividad de control.
Link de acceso evaluación de controles:
https://sig.sdis.gov.co/index.php/es/prestacion-de-los-servicios-sociales-riesgos</t>
  </si>
  <si>
    <t xml:space="preserve">Se realizó reunión mensual ordinaria de la  Mesa de implementación del sistema de gestión de las dependencias misionales, en el cual se realiza un monitoreo permanente a las actividades del proceso. Como evidencia se entrega:
Octubre
* Acta y asistencia Mesa SG Misional
* Presentación Mesa SG Misional
Noviembre
* Acta y asistencia Mesa SG Misional
* Presentaciones Mesa SG Misional  
Diciembre
* Acta y asistencia Mesa SG Misional
* Presentaciones Mesa SG Misional  </t>
  </si>
  <si>
    <t>15/01/2024: Se valida la información enviada, teniendo en cuenta que la descripción de las actividades realizadas durante el trimestre coinciden con lo planteado en la actividad de control.
Link de acceso evaluación de controles:
https://sig.sdis.gov.co/index.php/es/prestacion-de-los-servicios-sociales-riesgos</t>
  </si>
  <si>
    <t>2. Trimestralmente los equipos de Planeación, Misional y Calidad de la Dirección Territorial consolidan la información que reportan las subdirecciones locales y técnicas misionales del nivel central, en los formatos de planeación operativa, seguimiento y autocontrol (FOR-PSS-440 y FOR-PSS-439), con el propósito de analizar y generar los insumos necesarios para dar cuenta del seguimiento y autocontrol de la prestación de los servicios sociales para la inclusión social. En el caso de identificar novedades en la prestación de los servicios, se realiza el seguimiento respectivo con la dependencia responsable, con el fin de generar posibles soluciones. Como evidencia se cuenta con los informes y sus anexos correspondientes.</t>
  </si>
  <si>
    <t>Referentes de planeación, calidad y misional de la Dirección Territorial</t>
  </si>
  <si>
    <t>(Número de informes de seguimiento a la prestación de servicios sociales  realizados / Cuatro (4) informes de seguimiento a la prestación de servicios sociales programados)*100</t>
  </si>
  <si>
    <t>Se reporta informe del primer trimestre de la vigencia 2023, que da cuenta al seguimiento y autocontrol de la prestación de servicios sociales de las dependencias misionales. Dentro de lo reportado se cuenta con anexos correspondientes que contribuyeron al informe reportado.</t>
  </si>
  <si>
    <t>Se reporta informe del segundo trimestre de la vigencia 2023, que da cuenta al seguimiento y autocontrol de la prestación de servicios sociales de las dependencias misionales. Dentro de lo reportado se cuenta con anexos correspondientes que contribuyeron al informe reportado.</t>
  </si>
  <si>
    <t>Se reporta informe del tercer trimestre de la vigencia 2023, que da cuenta al seguimiento y autocontrol de la prestación de servicios sociales de las dependencias misionales. Dentro de lo reportado se cuenta con anexos correspondientes que contribuyeron al informe reportado.</t>
  </si>
  <si>
    <t>Se reporta informe del cuarto trimestre de la vigencia 2023, que da cuenta al seguimiento y autocontrol de la prestación de servicios sociales de las dependencias misionales. Dentro de lo reportado se cuenta con anexos correspondientes que contribuyeron al informe reportado.</t>
  </si>
  <si>
    <t>3. Mensualmente los equipos de Planeación y Misional de la Dirección Territorial realizarán encuentros con los referentes de planeación y territorial de las subdirecciones locales y referentes de las subdirecciones técnicas misionales con el objetivo de realizar acompañamiento, socialización y seguimiento a las acciones adelantadas en el marco de seguimiento y autocontrol de la prestación de los servicios sociales. Como evidencia se cuenta con las actas y listados de asistencia. En caso de no realizarse los encuentros, se hará comunicación vía correo electrónico.</t>
  </si>
  <si>
    <r>
      <t>Referentes de planeación y misional</t>
    </r>
    <r>
      <rPr>
        <sz val="10"/>
        <rFont val="Arial"/>
        <family val="2"/>
      </rPr>
      <t xml:space="preserve"> de la Dirección Territorial</t>
    </r>
  </si>
  <si>
    <t>(Número de encuentros realizados / Veinte (20) encuentros programados)*100
Meta: 
 - 10 encuentros equipo Planeación 
 - 10 encuentros equipo Territorial</t>
  </si>
  <si>
    <t>Se reporta informes generados por el área de Planeación y Misional de la Dirección Territorial, correspondientes a los encuentros que realizaron con los equipos de planeación y territorial de las localidades. 
Febrero: 
* (01) Acta y listado de asistencia Encuentro equipo planeación
* (01) Acta y listado de asistencia Encuentro equipo Territorial. 
Marzo:
*(01) Acta y listado de asistencia Encuentro equipo planeación
* (01) Acta y listado de asistencia Encuentro equipo Territorial. 
En total se reportan: (04) actas con sus respectivos listados de asistencia.</t>
  </si>
  <si>
    <t>Se reporta informes generados por el área de Planeación y Misional de la Dirección Territorial, correspondientes a los encuentros que realizaron con los equipos de planeación y territorial de las localidades. 
Marzo:
* (01) Acta y listado de asistencia Encuentro equipo planeación
* (01) Acta y listado de asistencia Encuentro equipo Territorial. 
Abril:
*(01) Acta y listado de asistencia Encuentro equipo planeación
* (01) Acta y listado de asistencia Encuentro equipo Territorial. 
Mayo:
*(01) Acta y listado de asistencia Encuentro equipo planeación
* (01) Acta y listado de asistencia Encuentro equipo Territorial. 
En total se reportan: (06) actas con sus respectivos listados de asistencia.</t>
  </si>
  <si>
    <t>Se reporta informes generados por el área de Planeación y Misional de la Dirección Territorial, correspondientes a los encuentros que realizaron con los equipos de planeación y territorial de las localidades. 
Julio:
* (01) Acta y listado de asistencia Encuentro equipo planeación
* (01) Acta y listado de asistencia Encuentro equipo Territorial. 
Agosto:
*(01) Acta y listado de asistencia Encuentro equipo planeación
* (01) Acta y listado de asistencia Encuentro equipo Territorial. 
En total se reportan: (04) actas con sus respectivos listados de asistencia.</t>
  </si>
  <si>
    <t>Se reportan las actas generadas por el área de Planeación y Misional de la Dirección Territorial, correspondientes a los encuentros que realizaron con los equipos de planeación y territorial de las localidades. 
Octubre
* (01) Acta y listado de asistencia Encuentro equipo planeación.
* (01) Acta y listado de asistencia Encuentro equipo territorial
 Diciembre
* (02) Acta y listado de asistencia Encuentro equipo Planeación.
* (02) Acta y listado de asistencia Encuentro equipo Territorial.
En total se reportan: (06) actas con sus respectivos listados de asistencia.
Nota: en el mes de noviembre no se realizan encuentros. Se realizan 02 encuentros en el mes de diciembre con el fin de dar cumplimiento a los encuentros programados.
Los encuentros se realizan de manera conjunta entre los equipos de planeación y misional por decisiones administrativas, de acuerdo con las particularidades del momento en la dirección territorial. Es decir, las actas presentadas de los encuentros realizados son las mismas para cada área Planeación y Misional.</t>
  </si>
  <si>
    <t>R-PSS-003</t>
  </si>
  <si>
    <t>1.Debido a que el sistema de información existente no realiza procesamiento de datos y el mismo está sujeto a margen de error humano</t>
  </si>
  <si>
    <t>Posibilidad de que no se recolecten los datos de los participantes de los servicios sociales con calidad, por la falta de lineamientos claros en la recolección, crítica y digitación de la información misional de los servicios sociales, derivada de la ausencia de conocimiento, actividades de control y apropiación de los procedimientos y protocolos relacionados al diligenciamiento y digitación de la información misional.</t>
  </si>
  <si>
    <t>1. Cuatrimestralmente el responsable de la Dirección Territorial, designado como administrador del Procedimiento Recolección, Crítica y Digitación (PCD-PSS-022) realiza un análisis de la calidad de la información bajo los criterios definidos por el Proceso Prestación de servicios sociales para la inclusión social, a partir del cual se realizarán las articulaciones pertinentes con las Subdirecciones Técnicas misionales para los ajustes requeridos. En caso de identificar dichos ajustes se hará seguimiento a su ejecución en el informe del siguiente cuatrimestre.  Como evidencia se cuenta con un Informe de Calidad de Información con los anexos correspondientes.</t>
  </si>
  <si>
    <t>Responsable procedimiento Recolección, Crítica y Digitación de la Dirección Territorial</t>
  </si>
  <si>
    <t>(Número de informes de calidad de la información realizados / Tres (3) informes de calidad de la información programados)*100</t>
  </si>
  <si>
    <t>Esta actividad comienza a partir del mes de mayo de la presente vigencia</t>
  </si>
  <si>
    <t>14/04/2023. No se generan observaciones por parte de la segunda línea de defensa.</t>
  </si>
  <si>
    <t>Se entrega resumen ejecutivo con la descripción de las evidencias entregadas. Se anexa informe de calidad de la información (seguimiento del procedimiento Recolección, Crítica y Digitación (PCD-PSS-022)) de las subdirecciones de: Gestión Integral Local; Identificación, Caracterización e Integración; Infancia, Juventud, Adultez, Vejez,  Abastecimiento, LGBTI , Discapacidad y las 16 subdirecciones locales</t>
  </si>
  <si>
    <t>Se entrega resumen ejecutivo con la descripción de las evidencias entregadas. Se anexa informe de calidad de la información - II cuatrimestre 2023 (seguimiento del procedimiento Recolección, Crítica y Digitación (PCD-PSS-022)) de las subdirecciones de: Gestión Integral Local; Identificación, Caracterización e Integración; Infancia, Juventud, Adultez, Vejez,  Abastecimiento, LGBTI , Discapacidad y las 16 subdirecciones locales.</t>
  </si>
  <si>
    <t>Se entrega resumen ejecutivo con la descripción de las evidencias entregadas. Se anexa informe de calidad de la información - III cuatrimestre 2023 (seguimiento del procedimiento Recolección, Crítica y Digitación (PCD-PSS-022)) de las subdirecciones de: Gestión Integral Local; Identificación, Caracterización e Integración; Infancia, Juventud, Adultez, Vejez,  Abastecimiento, LGBTI , Discapacidad y las 16 subdirecciones locales.</t>
  </si>
  <si>
    <t>2. Debido al deficiente conocimiento en el diligenciamiento y digitación de la información de las fichas SIRBE</t>
  </si>
  <si>
    <t>2. Semestralmente, en articulación con la Dirección Territorial, los gestores del sistema de gestión de las Subdirecciones técnicas misionales del nivel central, realizan una jornada de socialización del protocolo de Formulación de la descripción del problema y concepto profesional (PTC-PSS-035) y del Procedimiento de Recolección Crítica y Digitación (PCD-PSS-022) y sus documentos técnicos asociados. Esta jornada estará dirigida a los líderes de servicio y a su vez los líderes de servicio deberán replicar en sus respectivos equipos la socialización respectiva, con el propósito de que los responsables de implementar el procedimiento conozcan el paso a paso para el correcto diligenciamiento de los instrumentos de recolección de información misional y su posterior digitación. En caso de no hacerse dicha socialización el gestor SG enviará por correo electrónico a los líderes del servicio social los protocolos y documentos y los líderes del servicio social remitirán estos documentos a sus respectivos equipos. De las reuniones quedará como registro las actas con sus respectivos listados de asistencia, o por el contrario los correos electrónicos de envío de la información, según corresponda.</t>
  </si>
  <si>
    <t>Gestores(as) del sistema de gestión de las dependencias misionales</t>
  </si>
  <si>
    <t>(Número socializaciones  realizadas / Veinte (20) socializaciones programadas)*100
Meta: cada dependencia misional realizará una socialización por semestre.</t>
  </si>
  <si>
    <t>Esta actividad comienza a partir del mes de abril de la presente vigencia</t>
  </si>
  <si>
    <t xml:space="preserve">Se reportan las socializaciones que realizan las subdirecciones técnicas misionales del protocolo de Formulación de la descripción del problema y concepto profesional (PTC-PSS-035). Como evidencia se entregan:
* (10) Actas de socialización con sus respectivos listados de asistencia. Reportan las subdirecciones para la juventud, vejez, infancia, adultez, subici, subgil, lgbti, familia, discapacidad y la DNA.  
Nota: se aclara que no se realizan dentro de las socialización la socialización del Procedimiento de Recolección Crítica y Digitación (PCD-PSS-022) y sus documentos técnicos asociados, debido a que estos están en proceso de actualización teniendo presente las particularidades que presenta la entidad con la implementación del sirbe web. </t>
  </si>
  <si>
    <t>Para este período se reporta socialización que realiza la subdirección para la Adultez del protocolo de Formulación de la descripción del problema y concepto profesional (PTC-PSS-035).
Las segundas socializaciones que realizan las subdirecciones técnicas misionales del (PTC-PSS-035) quedan programadas para el último trimestre de la vigencia 2023.</t>
  </si>
  <si>
    <t xml:space="preserve">Para este período se reportan las socializaciones que realizan las subdirecciones para la  Vejez, Infancia, Juventud, Discapacidad, Lgbti, Familia, GIL, ICI y DNA del protocolo de Formulación de la descripción del problema y concepto profesional (PTC-PSS-035).
Nota: se aclara que no se realizan dentro de las socialización la socialización del Procedimiento de Recolección Crítica y Digitación (PCD-PSS-022) y sus documentos técnicos asociados, debido a que estos están en proceso de actualización teniendo presente las particularidades que presenta la entidad con la implementación del sirbe web. </t>
  </si>
  <si>
    <t>Circular 017 del 24/04/2023</t>
  </si>
  <si>
    <t>R-PSS-004</t>
  </si>
  <si>
    <t>1. Incumplimiento de la normatividad que genere sellamiento de unidades operativas.</t>
  </si>
  <si>
    <t>Posibilidad de la interrupción total o parcial en la prestación de servicios sociales, derivada de factores internos y/o externos que afecten al personal, los beneficiarios, y/o los proveedores, ocasionando un incumplimiento de la misión institucional.</t>
  </si>
  <si>
    <t>80% - Alta</t>
  </si>
  <si>
    <t>1. El (la) Director (a) Territorial junto con su equipo Misional, Planeación y Calidad en la vigencia 2023, establecerán un plan de trabajo que contemplarán las siguientes actividades para cumplir con la normatividad en las unidades operativas:   
*Adelantar previamente alistamiento de las unidades operativas
*Contar con personal apto para el seguimiento y la verificación, cumplimiento de la normatividad, calidad, plan ambiental entre otros.
* Dar a conocer las normas y actualización permanente por parte de los líderes-responsables
Como evidencia se tendrá el plan de trabajo con los soportes que se generen durante su ejecución. 
En caso de no realizar el plan de trabajo, las actividades para cumplir con la normatividad de las unidades operativas se ejecutarán de manera independiente.</t>
  </si>
  <si>
    <t>Director (a) Territorial</t>
  </si>
  <si>
    <t>Nivel de avance del Plan de trabajo ejecutado.</t>
  </si>
  <si>
    <t>100% del plan de trabajo ejecutado.</t>
  </si>
  <si>
    <r>
      <t xml:space="preserve">Esta actividad esta en proceso de ajuste, por lo que el plan de trabajo esta sujeto a la aprobación del ajuste solicitado.
La Dirección Territorial realizará la solicitud de actualización de esta actividad de control donde se solicita eliminar la actividad "Diseñar e implementar protocolo de inspección y vigilancia que recibe la SDIS" debido a que el proceso de Inspección, Vigilancia y Control establece que no está dentro de su alcance la elaboración de este protocolo. 
Por otro lado, para la actividad relacionada "Adelantar previamente alistamiento de las unidades operativas" las dependencias técnicas misionales del nivel central y nivel local están adelantando un ejercicio de diagnóstico y alistamiento con base al formato no controlado elaborado por parte de la Dirección Territorial </t>
    </r>
    <r>
      <rPr>
        <i/>
        <sz val="10"/>
        <rFont val="Arial"/>
        <family val="2"/>
      </rPr>
      <t xml:space="preserve">"FORMATO LISTADO DE CHEQUEO: IDENTIFICACIÓN Y CUMPLIMIENTO DE LA NORMATIVIDAD APLICABLE PARA EL FUNCIONAMIENTO DE LAS UNIDADES OPERATIVAS" . </t>
    </r>
    <r>
      <rPr>
        <sz val="10"/>
        <rFont val="Arial"/>
        <family val="2"/>
      </rPr>
      <t xml:space="preserve">Esta actividad hace parte del plan de trabajo que se desarrollará. </t>
    </r>
  </si>
  <si>
    <t>14/04/2023. No se generan observaciones por parte de la segunda línea de defensa. Se recomienda adelantar oportunamente las gestiones de actualización conforme a lo concluido en el monitoreo realizado.</t>
  </si>
  <si>
    <t xml:space="preserve">Se realiza plan de trabajo que contempla las siguientes actividades:
Alistamiento Unidades Operativas (Formato Listado de Chequeo: Identificación y Cumplimiento de la Normatividad Aplicable Para el Funcionamiento de las Unidades Operativas).
Notificación de los planes de acción generados por las dependencias misionales del nivel central y local a las áreas competentes. 
Solicitud y recopilación de evidencias de la socialización de la normativdad aplicable de las unidades operativas a las área competentes. 
Seguimiento al plan de acción generado del Formato Listado de Chequeo: Identificación y Cumplimiento de la Normatividad Aplicable Para el Funcionamiento de las Unidades Operativas por cada dependencia misional del nivel local y central.
Para este reporte se entrega el Alistamiento Unidades Operativas (Formato Listado de Chequeo: Identificación y Cumplimiento de la Normatividad Aplicable Para el Funcionamiento de las Unidades Operativas). Esta información es reportada desde las subdirecciones técnicas misionales del nivel local y central. </t>
  </si>
  <si>
    <t xml:space="preserve">Se realiza plan de trabajo que contempla las siguientes actividades:
Alistamiento Unidades Operativas (Formato Listado de Chequeo: Identificación y Cumplimiento de la Normatividad Aplicable Para el Funcionamiento de las Unidades Operativas) 
Gestión de la dependencia en c.anto al plan de acción elaborado. Se remite evidencias de las dependencias misionales. - 
Segundo Reporte (Seguimiento) al plan de acción generado del Formato Listado de Chequeo: Identificación y Cumplimiento de la Normatividad Aplicable Para el Funcionamiento de las Unidades Operativas por cada dependencia misional del nivel local y central.
Para este reporte, se entrega matriz del plan de trabajo con su respectiva ejecución y las evidencias respectivas. Esta información es reportada desde las subdirecciones técnicas misionales del nivel local y central. </t>
  </si>
  <si>
    <t xml:space="preserve">Se realiza plan de trabajo que contempla las siguientes actividades:
Alistamiento Unidades Operativas (Formato Listado de Chequeo: Identificación y Cumplimiento de la Normatividad Aplicable Para el Funcionamiento de las Unidades Operativas) 
Gestión de la dependencia en cuanto al plan de acción elaborado. Se remite evidencias de las dependencias misionales. - 
Segundo Reporte (Seguimiento) al plan de acción generado del Formato Listado de Chequeo: Identificación y Cumplimiento de la Normatividad Aplicable Para el Funcionamiento de las Unidades Operativas por cada dependencia misional del nivel local y central.
Para este reporte, se entrega matriz del plan de trabajo con su respectiva ejecución y las evidencias respectivas. Esta información es reportada desde las subdirecciones técnicas misionales del nivel local y central. </t>
  </si>
  <si>
    <t>2. No contar con el suministro de insumos, materiales y otros por parte de los proveedores</t>
  </si>
  <si>
    <t>2. La Subdirección de Gestión y Desarrollo del Talento Humano a través del líder de seguridad y salud en el trabajo, durante la vigencia 2023 realizará la revisión, actualización  y socialización del formato para la elaboración de los Planes de Emergencia y Contingencia (PEC)  con el fin de generar las orientaciones vigentes que permitan atender apropiadamente  un evento que altere las condiciones normales de funcionamiento y que obligue a una respuesta inmediata en las instalaciones de cada unidad operativa. Una vez se cuente con el formato actualizado, la SGDTH envia un comunicado a las dependencias, solicitando la actualización de los PEC de cada unidad operativa, con el fin de ser validados y archivados en la carpeta compartida del equipo de Seguridad y salud en el trabajo.  Como evidencia se cuenta con los formatos de PEC actualizado en cada unidad operativa.
En caso de no recibir los PEC actualizados, en el marco de las visitas a las unidades operativas, se validará la existencia del documento por parte del equipo de seguridad y salud en el trabajo.</t>
  </si>
  <si>
    <t>Líder SG-SST de la Subdirección de Gestión y Desarrollo de Talento Humano</t>
  </si>
  <si>
    <t>(Número de unidades operativas con PEC actualizado / total de unidades operativas propias que se encuentran activas en el periodo)*100</t>
  </si>
  <si>
    <t>60% de unidades operativas propias con PEC actualizado</t>
  </si>
  <si>
    <t>Para el primer trimestre de la vigencia 2023, no se cuenta con formatos PEC actualizados.</t>
  </si>
  <si>
    <t>14/04/2023. No se generan observaciones por parte de la segunda línea de defensa. Se recomienda definir acciones y generar las alertas al responsable de la ejecución, con el fin de avanzar en el cumplimiento de la meta.</t>
  </si>
  <si>
    <t>El 15 de Mayo de 2023 se envia por flujo de Az Digital, el FORMATO PLAN DE EMERGENCIAS Y CONTINGENCIAS a la SDES, para su revisión metodológica.
El 6 de Junio de 2023 smediante memorando I2023016399  a la SDES la oficialización del FORMATO PLAN DE EMERGENCIAS Y CONTINGENCIAS actualizado
El 7 de Junio  se notifica por parte de la SDES ya se encuentra disponible en el Módulo web del sistema de gestión/ Proceso Gestión de Talento Humano / Documentos Asociados / 9. Sistema de Gestión de la Seguridad y Salud en el Trabajo (SGSST), la publicación del Formato Plan de emergencias y contingencias, FOR-TH-030, versión 3.
15 de Junio, mediante comunicacion interna se realiza la divulgacion mediante pieza cominicativa de la actualizacion del fromato Plan de emergencias y contingencias, FOR-TH-030, versión 3.
Se emite pieza comunicativa en la cual se solicita a las unidades operativas a acttualizar el plan de mergencias y contingencias con un pazo hasta el 31 de Julio de 2023</t>
  </si>
  <si>
    <r>
      <t xml:space="preserve">Líder SG-SST de la Subdirección de Gestión y Desarrollo de Talento Humano reporta el siguiente avance: 
- A través de pieza comunicativa masiva enviada en el mes de junio por correo de la entidad se comunica y se socializa a todos los servidores, servidoras y contratistas la actualización del Formato FOR-TH-030 Plan de emergencias y contingencias.
- El 15 de junio de 2023 se envía Correo electrónico a funcionarios de planta, contrato por comunicación interna de la actualización del formato.
-El 13 de julio de 2023 Correo electrónico a funcionarios de planta, contrato por comunicación interna de la actualización del formato. 
- El 27 de julio de 2023 se realiza Socialización Virtual.
- Adicionalmente dentro del proceso de visitas de inspecciones se socializan a las unidades operativas visitadas la actualización del nuevo formato.
</t>
    </r>
    <r>
      <rPr>
        <sz val="10"/>
        <color rgb="FFFF0000"/>
        <rFont val="Arial"/>
        <family val="2"/>
      </rPr>
      <t xml:space="preserve">
</t>
    </r>
    <r>
      <rPr>
        <sz val="10"/>
        <rFont val="Arial"/>
        <family val="2"/>
      </rPr>
      <t>Al 30 de Septiembre de 2023 se encuentran actualizados 42 planes de emergencia y contingencia de un total de 121 unidades operativas que deben realizarlo, en esta actualización no se encuentran incluidos los jardines infantiles ya que estas unidades operativas deben realizar el registro por la plataforma SIRE SURE.</t>
    </r>
  </si>
  <si>
    <t>18/10/2023: Se solicita revisar las evidencias cargadas, se reportan 58 planes actualizados, pero solo se logran ubicar 34, recuerden que únicamente se carga lo que en la actividad de control se definió como evidencia, en este caso: los formatos de PEC actualizado en cada unidad operativa.
24/10/2023: Se valida la información enviada, teniendo en cuenta que la descripción de las actividades realizadas durante el trimestre coinciden con lo planteado en la actividad de control.
Link de acceso evaluación de controles:
https://sig.sdis.gov.co/index.php/es/prestacion-de-los-servicios-sociales-riesgos</t>
  </si>
  <si>
    <t>El Líder SG-SST de la Subdirección de Gestión y Desarrollo de Talento Humano reporta lo siguiente:
63 planes de emergencia y contingencia, contemplando  105 unidades operativas en la vigencia. De las 121 unidades operativas que deben realizarlo aún quedan pendientes 16, la cuales, los responsables de las unidades operativas no han  remitido el documento actualizado debido a la rotación del personal y desconocimiento. Cabe resaltar que desde la SST realiza socialización a las unidades operativas y la responsabilidad que tienen los responsables de cada unidad operativa es remitir el documento actualizado. 
Nota: en esta actualización no se encuentran incluidos los jardines infantiles ya que estas unidades operativas deben realizar el registro por la plataforma SIRE SURE.
Es de resaltar que teniendo en cuenta la meta prevista (60% de unidades operativas propias con PEC actualizado), la misma se sobrepasó toda vez que  se logró un 87% de cumplimiento gracias al trabajo realizado, así las cosas se revisará la meta a establecer para la próxima vigencia, con el ánimo de poder cumplirla a cabalidad.</t>
  </si>
  <si>
    <t>15/01/2024:
Revisar lo reportado porque las cifras no coinciden, recuerden que se debe reportar únicamente lo gestionado en el trimestre, para este caso de octubre a diciembre.
17/01/2024: Se valida la información enviada, teniendo en cuenta que la descripción de las actividades realizadas durante el trimestre coinciden con lo planteado en la actividad de control.
Link de acceso evaluación de controles:
https://sig.sdis.gov.co/index.php/es/prestacion-de-los-servicios-sociales-riesgos</t>
  </si>
  <si>
    <t>3.  Alteración del orden público,  que impide la prestación de los servicios</t>
  </si>
  <si>
    <t>3. La Dirección Territorial en el primer cuatrimestre de 2023, realizará la articulación y consolidación  con las Direcciones Misionales y delegados de la mesa GIS la actualización de las fichas técnicas de los servicios y modalidades ajustando la oferta de servicios sociales para  casos de interrupción total o parcial, cambiando a servicios en casa, en calle u otras estrategias. Como evidencia se tendrán las fichas técnicas de los servicios y modalidades. 
Teniendo en cuenta la prioridad de la actividad para el Plan de Continuidad de Negocio, no se contempla su no ejecución.</t>
  </si>
  <si>
    <t xml:space="preserve">Director(a) Territorial </t>
  </si>
  <si>
    <t>(Fichas Técnicas actualizadas de los servicios y modalidades / Total de  Servicios y modalidades que requieren actualización de Fichas técnicas)*100</t>
  </si>
  <si>
    <t xml:space="preserve">100% de fichas técnicas actualizadas de los servicios y modalidades </t>
  </si>
  <si>
    <r>
      <t xml:space="preserve">Se reportan fichas técnicas de los servicios y modalidades, de la siguientes dependencias: 
</t>
    </r>
    <r>
      <rPr>
        <b/>
        <sz val="10"/>
        <rFont val="Arial"/>
        <family val="2"/>
      </rPr>
      <t>Adultez (08):</t>
    </r>
    <r>
      <rPr>
        <sz val="10"/>
        <rFont val="Arial"/>
        <family val="2"/>
      </rPr>
      <t xml:space="preserve">
*Atención y desarrollo de capacidades para mujeres habitantes de calle y en alto riesgo de estarlo.
*Alta dependencia física, mental o cognitiva para población habitante de calle. 
*Atención sociosanitaria para población habitante de calle y en alto riesgo de estarlo. 
*Comunidad de vida para población habitante de calle. 
*Autocuidado para población habitante de calle y en alto riesgo de estarlo. 
*Desarrollo integral y diferencial para población habitante de calle y en alto riesgo de estarlo. 
*Hogar de paso día y hogar de paso noche para la atención de población habitante de calle. 
*Móvil de abordaje territorial para el fenómeno de habitabilidad en calle. 
</t>
    </r>
    <r>
      <rPr>
        <b/>
        <sz val="10"/>
        <rFont val="Arial"/>
        <family val="2"/>
      </rPr>
      <t>Discapacidad (09):</t>
    </r>
    <r>
      <rPr>
        <sz val="10"/>
        <rFont val="Arial"/>
        <family val="2"/>
      </rPr>
      <t xml:space="preserve">
*Bogotá te cuida en casa.
*Centro de Atención Distrital para la Inclusión Social - CADIS.
*Centros Crecer.
*Centros Avanzar.
*Centros Integrarte Atención Externa.
*Centros Integrarte Atención Interna.
*Fortalecimiento a la inclusión y apoyo alimentario a personas con discapacidad.
*Centro Renacer.
*Ciudadano de ti. 
</t>
    </r>
    <r>
      <rPr>
        <b/>
        <sz val="10"/>
        <rFont val="Arial"/>
        <family val="2"/>
      </rPr>
      <t>Familia (02):</t>
    </r>
    <r>
      <rPr>
        <sz val="10"/>
        <rFont val="Arial"/>
        <family val="2"/>
      </rPr>
      <t xml:space="preserve">
*Estrategia Prevención del Riesgo de Ubicación Institucional de Niños y Niñas.
*Centro Proteger.
</t>
    </r>
    <r>
      <rPr>
        <b/>
        <sz val="10"/>
        <rFont val="Arial"/>
        <family val="2"/>
      </rPr>
      <t>Gestión Integral Local - SUBGIL (05):</t>
    </r>
    <r>
      <rPr>
        <sz val="10"/>
        <rFont val="Arial"/>
        <family val="2"/>
      </rPr>
      <t xml:space="preserve">
*Acompañamiento a Hogares en pobreza oculta y vulnerabilidad.
*Acompañamiento a Hogares pobres. 
*Centro de Desarrollo Comunitarios - CDC. 
*Fortalecimiento de procesos territoriales e iniciativas de innovación social.
*Tiempo propio para personas cuidadoras. 
</t>
    </r>
    <r>
      <rPr>
        <b/>
        <sz val="10"/>
        <rFont val="Arial"/>
        <family val="2"/>
      </rPr>
      <t>Subdirección Para la Identificación, Caracterización e Integración - SUBICI (07):</t>
    </r>
    <r>
      <rPr>
        <sz val="10"/>
        <rFont val="Arial"/>
        <family val="2"/>
      </rPr>
      <t xml:space="preserve">
*Gestión del Riesgo.
*Respuesta Social. 
*Estrategia para la atención a personas u hogares que, enfrentan situaciones de emergencia social y requieren atención social inmediata - Transferencia monetaria de emergencia social transitoria no condicionada. 
*Servicio para la integración y derechos del migrante, refugiado y retornado.
*Acciones para la integración y los derechos.
*Ayuda Humanitaria para la estabilización. 
*Integración en tu camino.
</t>
    </r>
    <r>
      <rPr>
        <b/>
        <sz val="10"/>
        <rFont val="Arial"/>
        <family val="2"/>
      </rPr>
      <t>Infancia(13):</t>
    </r>
    <r>
      <rPr>
        <sz val="10"/>
        <rFont val="Arial"/>
        <family val="2"/>
      </rPr>
      <t xml:space="preserve">
*Jardines Infantiles.
*Jardines Infantiles Nocturnos. 
*Casas de Pensamiento Intercultural. 
*Espacios Rurales.
*Creciendo Juntos. 
*Crecemos en la ruralidad. 
*Centro Amar.
*Centro Amar Nocturno. 
*Estrategia móvil, para la prevención y erradicación del trabajo infantil ampliado -EMPETIA-
*Centro Abrazar.
*Arte de Cuidar-te.
*Atrapasueños.
*Casas de Memoria y Lúdica.
</t>
    </r>
    <r>
      <rPr>
        <b/>
        <sz val="10"/>
        <rFont val="Arial"/>
        <family val="2"/>
      </rPr>
      <t>Juventud (04):</t>
    </r>
    <r>
      <rPr>
        <sz val="10"/>
        <rFont val="Arial"/>
        <family val="2"/>
      </rPr>
      <t xml:space="preserve">
*Casas de la Juventud.
*Forjar Restaurativo.
*Parceros por Bogotá.
*Prevención de la paternidad y maternidad temprana en Bogotá. 
</t>
    </r>
    <r>
      <rPr>
        <b/>
        <sz val="10"/>
        <rFont val="Arial"/>
        <family val="2"/>
      </rPr>
      <t>Asuntos LGBTI (05):</t>
    </r>
    <r>
      <rPr>
        <sz val="10"/>
        <rFont val="Arial"/>
        <family val="2"/>
      </rPr>
      <t xml:space="preserve">
*Ampliación e instalación de capacidades formativas.
*Bono Multicolor.
*Reafírmate: el chuchú de la cédula. 
*Casas LGBTI. 
*Unidad contra la discriminación - UCD.
</t>
    </r>
    <r>
      <rPr>
        <b/>
        <sz val="10"/>
        <rFont val="Arial"/>
        <family val="2"/>
      </rPr>
      <t>Nutrición (02):</t>
    </r>
    <r>
      <rPr>
        <sz val="10"/>
        <rFont val="Arial"/>
        <family val="2"/>
      </rPr>
      <t xml:space="preserve">
*Comedores Comunitarios.
*Compromiso por una alimentación Incluyente. 
</t>
    </r>
    <r>
      <rPr>
        <b/>
        <sz val="10"/>
        <rFont val="Arial"/>
        <family val="2"/>
      </rPr>
      <t>Vejez (08):</t>
    </r>
    <r>
      <rPr>
        <sz val="10"/>
        <rFont val="Arial"/>
        <family val="2"/>
      </rPr>
      <t xml:space="preserve">
*Apoyos Económicos para personas mayores.
*Comunidad de Cuidado. 
*Bogotá te acompaña en la vejez.
*Centro día casa de la sabiduría. 
*Cuidando en Casa.
*Cuidado transitorio Día - Noche. 
*Estrategia Centro Día al Barrio. 
*Estrategia Redes de Cuidado Comunitario.
En total se suben (63) fichas técnicas de los servicios, modalidades y estrategias de las dependencias misionales.
Estas fichas técnicas están asociadas y son la base del Portafolio de Servicios, Modalidades, estrategias, Beneficios y transferencia monetarias de la SDIS aprobado mediante memorando: I2023007643 – 13/03/2023 y están en coherencia con la Resolución 2018 de febrero de 2023 de la entidad.
Cualquier actualización, derogación o creación de que se presenten en las fichas técnicas será reportado de manera cualitativa para próximos reportes.</t>
    </r>
  </si>
  <si>
    <t>Esta actividad ya se ejecutó al 100%  y fue reportada en el primer trimestre.</t>
  </si>
  <si>
    <t>4. Declaración de emergencia sanitaria o aislamiento preventivo, o recomendación particular de secretaria de Salud que imposibilite el desplazamiento a las unidades operativas</t>
  </si>
  <si>
    <t>4. La Dirección Territorial  en el primer cuatrimestre de 2023, coordinará y articulará con las Direcciones misionales la identificación y elaboración del listado de unidades operativas  que se puedan utilizar como alternas por localidad de acuerdo con las necesidades específicas de los servicios sociales para situaciones de interrupción o crisis. Como evidencia queda el listado de unidades operativas que se pueden utilizar como alternas por localidad que permitirá el traslado de servicios según corresponda.
Teniendo en cuenta la prioridad de la actividad para el Plan de Continuidad de Negocio, no se contempla su no ejecución.</t>
  </si>
  <si>
    <t xml:space="preserve">Documento Listado de las unidades operativas  que se puedan utilizar como alternas por localidad de acuerdo con las necesidades específicas de los servicios sociales </t>
  </si>
  <si>
    <r>
      <rPr>
        <sz val="10"/>
        <rFont val="Arial"/>
        <family val="2"/>
      </rPr>
      <t>Un</t>
    </r>
    <r>
      <rPr>
        <sz val="10"/>
        <color rgb="FF00B050"/>
        <rFont val="Arial"/>
        <family val="2"/>
      </rPr>
      <t xml:space="preserve"> </t>
    </r>
    <r>
      <rPr>
        <sz val="10"/>
        <color theme="1"/>
        <rFont val="Arial"/>
        <family val="2"/>
      </rPr>
      <t>(01) Documento correspondiente al 100%</t>
    </r>
  </si>
  <si>
    <t>Se realizan encuentros de articulación con las Direcciones misionales, donde se está realizando la construcción y diligenciamiento del listado de las unidades operativas que se puedan utilizar como alternas por localidad. Por consiguiente, en la modificación que solicitará la Dirección Territorial, se plantea tener una ampliación en la fecha fin de esta actividad de control, debido a que está actividad requiere un tiempo más amplio para su ejecución por ser un ejercicio robusto y que requiere un análisis por unidad operativa por parte de las dependencias misionales.</t>
  </si>
  <si>
    <t xml:space="preserve">Se entrega documento listado de las unidades operativas que se puedan utilizar como alternas de acuerdo con las necesidades específicas de los servicios sociales. El documento está en formato Excel donde se relaciona información por Direcciones misionales (ver pestañas correspondientes).
*Importante mencionar que esta información puede presentar actualizaciones respectivas en el transcurso de la vigencia. </t>
  </si>
  <si>
    <t>Esta actividad ya se ejecutó al 100%  y fue reportada en el segundo trimestre.</t>
  </si>
  <si>
    <t>5. Alteración en la prestación de los servicios públicos</t>
  </si>
  <si>
    <t>5. El (la) Director (a) Territorial, durante la vigencia 2023 con recursos del Fonfiger, realizará la gestión pertinente para que la entidad cuente con un operador logístico el cual  ejecutará el Plan Específico -PAE- aprobado por el Consejo Distrital para la Gestión de Riesgo y Cambio Climático a la SDIS con el fin de atender los eventos de emergencia que se presenten enel marco de la ola invernal en el Distrito. Como evidencia se contra con el contrato firmado del operardo logistico. 
En caso de no poder contar con la contratación de un operador logístico, se implementará las actividades alternativas definidas en las fichas técnicas de cada servicio social o modalidad.</t>
  </si>
  <si>
    <t xml:space="preserve">
Contrato firmado - 100%</t>
  </si>
  <si>
    <t>Un (1) operador logístico contratado</t>
  </si>
  <si>
    <t>Como resultado del monitoreo realizado al riesgo, se identifica que la actividad de control requiere una actualización en su alcance, con el fin de dar cuenta de la disponibilidad presupuestal y los acuerdos en el marco del Comité Institucional de Gestión y Desempeño. En este sentido, se procederá con el envío de la solicitud de ajuste de la actividad de control desde el liderazgo del proceso.</t>
  </si>
  <si>
    <t>Se entrega el contrato firmado del operador logístico cuyo objeto está relacionado al Plan Específico -PAE- aprobado por el Consejo Distrital para la Gestión de Riesgo y Cambio Climático a la SDIS con el fin de atender los eventos de emergencia que se presenten enel marco de la ola invernal en el Distrito.</t>
  </si>
  <si>
    <t xml:space="preserve">Crear, revisar, validar y aprobar las fichas técnicas de los servicios sociales de la Secretaría Distrital de Integración Social </t>
  </si>
  <si>
    <t>R-PSS-005</t>
  </si>
  <si>
    <t>No se tiene estandarizado el diseño de los servicios sociales de la entidad, lo cual genera la  creación o cambios en estos, sin identificar las necesidades reales de la población y las atenciones efectivas  para mitigar la  situación de la población .</t>
  </si>
  <si>
    <t>Posibilidad que los servicios diseñados no contemplen las necesidades de la población vulnerable, generando servicios aprobados sin cumplimiento de los objetivos trazados frente a la cobertura y beneficios entregados, sin generar impacto en la población y detrimento de los recursos públicos, esto debido a que el área técnica puede definir un servicio social partiendo de estimados de percepción de necesidades o de la necesidad de justificar una ejecución presupuestal.</t>
  </si>
  <si>
    <t xml:space="preserve">Cada vez que las subdirecciones misionales que lideran los servicios sociales requieran crear o transformar un servicio social, el designado(a) por el respectivo Subdirector(a) misional adelantará reunión con el (la) delegada de la subsecretaría líder del Proceso Diseño e Innovación de los Servicios Sociales, con el fin de revisar y verificar que el servicio propuesto cuente con las orientaciones dadas por la entidad para este tema, el producto de este ejercicio son las actas donde se registran las recomendaciones de ajustes, para posteriormente proceder a la presentación en la Mesa Técnica Gis. 
El área misional realizará la socialización de la  ficha técnica del servicio y el contexto de la creación o modificación del servicio a aprobar por parte de la mesa, la cual verifica que los documentos se encuentren en coherencia con el plan de desarrollo, el proyecto de inversión y los objetivos estratégicos, seguidamente la Subsecretaría dará  a conocer los resultados de la reunión previa realizada con el área y sí se acogieron las recomendaciones realizadas para su aprobación. En caso que el servicio no supere la aprobación se devuelve para su ajuste hasta lograr su aprobación con el cumplimiento de los requisitos. 
Como evidencia se cuenta con las actas del o las reuniones adelantadas tanto por la Subsecretaría como las de la Mesa Técnica GIS, las cuales realizan la revisión y validación de los servicios a crear o modificarse. </t>
  </si>
  <si>
    <t xml:space="preserve">Cada vez que las subdirecciones misionales que lideran los servicios sociales requieran crear o transformar un servicio social, el designado(a) por el respectivo Subdirector(a) misional adelantará reunión con el (la) delegada de la subsecretaría líder del Proceso Diseño e Innovación de los Servicios Sociales, con el fin de revisar y verificar que el servicio propuesto cuente con las orientaciones dadas por la entidad para este tema, el producto de este ejercicio son las actas donde se registran las recomendaciones de ajustes, para posteriormente proceder a la presentación en la Mesa Técnica Gis. 
El área misional realizará la socialización de la ficha técnica del servicio y el contexto de la creación o modificación del servicio a aprobar por parte de la mesa, la cual verifica que los documentos se encuentren en coherencia con el plan de desarrollo, el proyecto de inversión y los objetivos estratégicos, seguidamente la Subsecretaría dará a conocer los resultados de la reunión previa realizada con el área y sí se acogieron las recomendaciones realizadas para su aprobación. En caso que el servicio no supere la aprobación se devuelve para su ajuste hasta lograr su aprobación con el cumplimiento de los requisitos. 
Como evidencia se cuenta con las actas del o las reuniones adelantadas tanto por la Subsecretaría como las de la Mesa Técnica GIS, las cuales realizan la revisión y validación de los servicios a crear o modificarse. </t>
  </si>
  <si>
    <t>Delegado(a) de la subsecretaría Técnica líder del Proceso Prestación servicios sociales 
Mesa Técnica GIS</t>
  </si>
  <si>
    <t xml:space="preserve">(# de servicios revisados ya sea por la subsecretaría o por la Mesa Técnica GIS acumulados / # de servicios creados o transformados  revisados por  la mesa Técnica GIS acumulados) * 100. </t>
  </si>
  <si>
    <t xml:space="preserve">Durante el primer trimestre del año 2023, la  Subdirección para la vejez solicitó el acompañamiento para la creación y transformación de un servicio social, para lo cual se adelantaron (2) reuniones con el área misional, orientando la estructura requerida para este fin.  </t>
  </si>
  <si>
    <t>11/04/2023: Se valida la información enviada, teniendo en cuenta que la descripción de las actividades realizadas durante el trimestre coinciden con lo planteado en la actividad de control, sin embargo, se recomienda actualizar la fórmula de cálculo, para que coincida 100% con las actividades propuestas a desarrollar.
Link de acceso evaluación de controles:
https://sig.sdis.gov.co/index.php/es/direccionamiento-de-los-servicios-sociales-riesgos</t>
  </si>
  <si>
    <t>Durante el segundo trimestre del año 2023, por solicitud de las subdirecciones técnicas de vejez, adultez, discapacidad y la Dirección de Nutrición y abastecimiento, se adelantaron reuniones con el fin de revisar la propuesta de la creación o modificación de servicios sociales a cargo de estas áreas. 
En las reuniones adelantadas se realizó la verificación de aspectos establecidos en el lineamiento para la creación o actualización de los servicios sociales con el fin de garantizar que estos servicios cumplan con los criterios establecidos. 
Adicionalmente desde la subsecretaría se participó en las pre-mesas y mesa GIS, en la que se informó el resultado de las reuniones con las áreas y las observaciones realizadas a la propuesta de los servicios. 
Como evidencia se anexan las actas de las reuniones y mesas GIS realizadas</t>
  </si>
  <si>
    <t>07/07/2023: Se valida la información enviada, teniendo en cuenta que la descripción de las actividades realizadas durante el trimestre coinciden con lo planteado en la actividad de control, sin embargo, se recomienda cargar las evidencias de cumplimiento en la carpeta destinada por el equipo de Sistema de Gestión para tal fin.
Link de acceso evaluación de controles:
https://sig.sdis.gov.co/index.php/es/direccionamiento-de-los-servicios-sociales-riesgos</t>
  </si>
  <si>
    <t xml:space="preserve">Durante el tercer trimestre del año 2023, por solicitud de las subdirecciones de LGBTI y SGIL, se adelantaron reuniones dirigidas a la revisión de la propuesta de ajuste de los siguientes servicios: 
1. Supresión Modalidad " ampliación e instalación de capacidades
2. Actualización ficha Técnica servicio Social “Acompañamiento a Hogares en pobreza oculta y 
vulnerabilidad”. 
En las reuniones adelantadas se identificó la necesidad de precisar aspectos como los criterios de ingreso, de priorización y la oferta del servicio. para el caso de la supresión evaluar el impacto con la población que se viene atendiendo. 
Como evidencia se anexan las actas de las reuniones desarrolladas.  </t>
  </si>
  <si>
    <t xml:space="preserve">Durante el cuarto trimestre del año 2023, por solicitud de la Subdirección  de vejez, se adelantó reuniones dirigidas a la revisión del ajuste de los siguientes servicios: 
1. Comunidad de cuidado 
2. Cuidado Transitorio Día – Noche. 
En las reuniones adelantadas se precisó la revisión del ajuste de las herramientas de focalización, adicionalmente se propuso revisar la recurrencias de atención para determinar el impacto del ajuste de los criterios de ingreso a los servicios. 
Como evidencia se anexan las actas de las dos reuniones realizadas </t>
  </si>
  <si>
    <t>Inspección y vigilancia</t>
  </si>
  <si>
    <t>Realizar actividades de asesoría técnica, verificación y seguimiento al cumplimiento de estándares de calidad, con el fin de promover la mejora en la calidad de la prestación de los servicios sociales del Distrito Capital de acuerdo a la normativa vigente y a la competencia otorgada a la Secretaría Distrital de Integración Social.</t>
  </si>
  <si>
    <t>Realizar visitas de Inspección y vigilancia a los diferentes servicios sociales, aplicando el IUV para la verificación del cumplimiento de los estándares técnicos de calidad</t>
  </si>
  <si>
    <t>Circular N° 11 - 14/03/2023</t>
  </si>
  <si>
    <t>R-IVC-001</t>
  </si>
  <si>
    <t>En algunos casos el equipo de verificación del proceso no cuenta con unidad de criterio para la evaluación del cumplimiento de los estándares de calidad durante las visitas de verificación.</t>
  </si>
  <si>
    <t>Posibilidad que el resultado de las visitas no refleje el estado real de cumplimiento de los estándares, ocasionando pérdida de interés por cumplir con los estándares de calidad, disminución de calidad del servicio, pérdida de credibilidad institucional, posibles sanciones por parte de un ente de control o regulador, lo que ocurre porque el equipo de verificación no cuenta con unidad de criterio para la evaluación del cumplimiento de los estándares de calidad.</t>
  </si>
  <si>
    <t>El líder del equipo de Inspección y Vigilancia de la Subsecretaría de manera conjunta con los líderes de los equipos técnicos de las Subdirecciones, anualmente por cada servicio social sujeto a Inspección y Vigilancia, convocan a una reunión de equipo con los profesionales interdisciplinarios encargados de realizar asistencia técnica y verificación de estándares de calidad y/o otros lineamientos, con el fin de unificar criterios frente a los requisitos que se deben cumplir en la prestación de los servicios sociales. 
En el caso de no realizarse la reunión programada, se realizarán reuniones cuando se modifiquen o actualicen los estándares o lineamientos por servicio social sujeto a Inspección y Vigilancia en la vigencia.
Como evidencia de esta actividad se cuenta con las actas de  reunión y/o planillas de asistencia.</t>
  </si>
  <si>
    <t>Líder del equipo de Inspección y Vigilancia de la Subsecretaría</t>
  </si>
  <si>
    <t>(Número de reuniones de los equipos técnicos realizadas / Número de reuniones de los equipos técnicos programadas) * 100
Nota: son 2 servicios sociales sujetos a inspección y vigilancia</t>
  </si>
  <si>
    <t>Durante el primer trimestre de 2023, no se requirió la realización de reuniones de unificación de criterios frente a los requisitos puntuales que se deben cumplir en la prestación de los servicios sociales. Se programarán posteriormente de acuerdo con la agenta de los técnicos de las diferentes áreas.</t>
  </si>
  <si>
    <t>11/04/2023. No se generan observaciones o recomendaciones respecto a los avances y evidencias presentados en el monitoreo al riesgo de gestión.
La evaluación de controles se encuentra disponible en: https://sig.sdis.gov.co/images/documentos_sig/procesos/inspeccion_vigilancia_y_control/riesgos/20230314_eval_controles_riesgos_ivc_v0.xlsx</t>
  </si>
  <si>
    <t>Durante el segundo trimestre de 2023, no se requirió la realización de reuniones de unificación de criterios frente a los requisitos puntuales que se deben cumplir en la prestación de los servicios sociales. Se programarán posteriormente de acuerdo con la agenda de los técnicos de las diferentes áreas.</t>
  </si>
  <si>
    <t>10/07/2023. No se generan observaciones o recomendaciones respecto a los avances y evidencias presentados en el monitoreo al riesgo de gestión.
La evaluación de controles se encuentra disponible en: https://sig.sdis.gov.co/images/documentos_sig/procesos/inspeccion_vigilancia_y_control/riesgos/20230314_eval_controles_riesgos_ivc_v0.xlsx</t>
  </si>
  <si>
    <t>Durante el tercer trimestre se realizaron dos (2) reuniones para unificar criterios frente a los requisitos que se deben cumplir en la prestación de los servicios sociales sujetos de inspección y vigilancia: la primera reunión se llevó a cabo el pasado 04 de agosto con el equipo técnico de la Subdirección de Vejez para el servicio social de  protección y atención integral a persona mayor  y la segunda unificación se realizó el 30 de agosto con el equipo de la Subdirección para la infancia para el servicio de educación inicial .
Como evidencia se adjuntas las actas elaboradas y planillas de asistencia para cada una de estas reuniones.
Nota aclaratoria: En el momento que se formuló el indicador  el servicio social de  protección y atención integral a persona mayor era sujeto de inspección y vigilancia, razón por la cual se encuentra en la base como actividad y se reporta como gestión.  Posteriormente, fue emitido el Decreto No 113 de 2023, el cual refiere el ejercicio de la inspección y vigilancia solo para el servicio de educación inicial.</t>
  </si>
  <si>
    <t>09/10/2023 Se recomienda especificar a que servicio corresponde cada reunión y si es sujeto o no de inspección y vigilancia.
12/10/2023. No se generan observaciones o recomendaciones respecto a los avances y evidencias presentados en el monitoreo al riesgo de gestión.
La evaluación de controles se encuentra disponible en: https://sig.sdis.gov.co/images/documentos_sig/procesos/inspeccion_vigilancia_y_control/riesgos/20230314_eval_controles_riesgos_ivc_v0.xlsx</t>
  </si>
  <si>
    <t>Durante el cuarto trimestre de 2023, no se requirió la realización de reuniones de unificación de criterios frente a los requisitos puntuales que se deben cumplir en la prestación de los servicios sociales.</t>
  </si>
  <si>
    <t>05/01/2024. No se generan observaciones o recomendaciones respecto a los avances y evidencias presentados en el monitoreo al riesgo de gestión.
La evaluación de controles se encuentra disponible en: https://sig.sdis.gov.co/images/documentos_sig/procesos/inspeccion_vigilancia_y_control/riesgos/20230314_eval_controles_riesgos_ivc_v0.xlsx</t>
  </si>
  <si>
    <t>Revisar los instrumentos que contienen los resultados de las visitas y generar informes de resultados del cumplimiento de los estándares de calidad y otros lineamientos para cada institución visitada</t>
  </si>
  <si>
    <t>R-IVC-002</t>
  </si>
  <si>
    <t xml:space="preserve">El proceso no cuenta con un sistema de información que permita procesar o administrar la información que se genera en el desarrollo de las actividades establecidas. </t>
  </si>
  <si>
    <t>Posibilidad de pérdida de bases de datos en Excel, que contengan información básica de las instituciones prestadoras de servicios sociales, así como la trazabilidad de las visitas de verificación de estándares de calidad u otros lineamientos, ocasionando toma de decisiones basada en información inconsistente/incompleta, errores en los reportes que se generan, pérdida de trazabilidad para la entidad, pérdida de credibilidad institucional, sanciones por parte de un ente de control o regulador, debido a que no se cuenta con un sistema de información que administre y consolide toda la información resultado de las visitas.</t>
  </si>
  <si>
    <t>El profesional administrativo del equipo de Inspección y Vigilancia del nivel central, realiza mensual el cotejo entre la información actualizada en las bases de datos y los instrumentos únicos de verificación (físicos) entregados por los profesionales encargados de realizar la verificación de estándares a instituciones o establecimientos prestadores de servicios sociales en el Distrito Capital, con el fin de mantener actualizada y de forma completa la información de las instituciones y los resultados de las visitas. Una vez se hace el cotejo se realiza una copia de los archivos en Excel con el historial de visitas por servicio. 
En caso de que se identifique alguna inconsistencia en el registro de la información, se solicita realizar el ajuste de manera inmediata, según corresponda.
Como evidencia de esta actividad se cuenta con las bases de datos actualizadas mensualmente para cada servicio.</t>
  </si>
  <si>
    <t>Profesional administrativo del equipo de Inspección y Vigilancia</t>
  </si>
  <si>
    <t xml:space="preserve">(Número de copias backup del consolidado de visitas de los servicios sociales realizadas en el periodo / Número de copias del consolidado de visitas de los servicios sociales programadas en el periodo) * 100 </t>
  </si>
  <si>
    <t>Durante el primer trimestre, se realizó la programación de visitas para los servicios de educación inicial, persona mayor y casas de la sabiduría; en enero y febrero se realizó visita a los dos servicios realizando verificación de estándares y la verificación de la continuidad de los servicios y para marzo solo se programó el servicio de persona mayor, considerando que para educación inicial se realizó la actualización de los estándares de calidad. 
Se realizaron 7 cotejos de información en las bases de datos y en los soportes generados en cada visita (las actas e instrumentos únicos de verificación (físico), 3 para persona mayor (enero, febrero y marzo) 3 para educación inicial (enero, febrero y marzo) y 1 para casas de la sabiduría (marzo).
Se realizó la actualización de los archivos de consolidados de visitas de los servicios de educación inicial y persona mayor conforme las visitas realizadas mensualmente.
Evidencia: copias de los archivos de consolidados de visitas por mes.</t>
  </si>
  <si>
    <t>Durante el segundo trimestre, se realizó la programación de visitas para los servicios de educación inicial y persona mayor; en abril, mayo y junio se realizó visita a los dos servicios realizando verificación de estándares y la continuidad de mismos. 
Se realizaron 6 cotejos de información en las bases de datos y en los soportes generados en cada visita (las actas e instrumentos únicos de verificación (físico), 3 para persona mayor (abril, mayo y junio) 3 para educación inicial (abril, mayo y junio)
Se realizó la actualización de los archivos de consolidados de visitas de los servicios de educación inicial y persona mayor conforme las visitas realizadas mensualmente.
Evidencia: copias de los archivos de consolidados de visitas por mes.</t>
  </si>
  <si>
    <t>Durante el tercer trimestre, se realizó la programación de visitas para los servicios de educación inicial, persona mayor, casas LGBTI y servicios de atención sociosanitaria para población habitante de calle y con alto riesgo de estarlo.
Se realizaron 8 cotejos de información en las bases de datos y en los soportes generados en cada visita (actas e instrumentos únicos de verificación), 3 para persona mayor (julio, agosto y septiembre) 3 para educación inicial (julio, agosto y septiembre), 1 para casas LGBTI (septiembre) y 1 para servicios de atención sociosanitaria para población habitante de calle y con alto riesgo de estarlo (septiembre), cuyo resultado de la verificación es la información de las visitas actualizada y completa . 
Como evidencia de esta actividad se cuenta con las bases de datos actualizadas mensualmente para cada servicio.
Se realizó la actualización de los archivos de consolidados de visitas de los servicios de educación inicial, persona mayor, casas LGBTI y servicios de atención sociosanitaria para población habitante de calle y con alto riesgo de estarlo conforme las visitas realizadas mensualmente.
Evidencia: copias de los archivos de consolidados de visitas por mes.</t>
  </si>
  <si>
    <t>09/10/2023 Se recomienda indicar el resultado del cotejo de la información.
12/10/2023. No se generan observaciones o recomendaciones respecto a los avances y evidencias presentados en el monitoreo al riesgo de gestión.
La evaluación de controles se encuentra disponible en: https://sig.sdis.gov.co/images/documentos_sig/procesos/inspeccion_vigilancia_y_control/riesgos/20230314_eval_controles_riesgos_ivc_v0.xlsx</t>
  </si>
  <si>
    <t>En el transcurso del cuarto trimestre se llevó a cabo la programación de visitas para los servicios de: educación inicial, atención a personas mayores, centros crecer y en el marco de la verificación del cumplimiento del Acuerdo 196. Tomando esto como punto de partida, se realizaron ocho cotejos de información en las bases de datos y en los documentos generados en cada visita, tales como las actas e instrumentos únicos de verificación. Dichos cotejos se distribuyeron así: tres a atención a personas mayores (octubre, noviembre y diciembre), tres para educación inicial (octubre, noviembre y diciembre), uno para centros crecer (noviembre) y uno para acuerdo 196 (noviembre). El resultado de estas verificaciones se traduce en una información actualizada y completa de las visitas.  
Como evidencia de esta actividad se cuenta con las bases de datos actualizadas mensualmente para cada servicio.</t>
  </si>
  <si>
    <t>El profesional administrativo del equipo de Inspección y Vigilancia realiza el seguimiento trimestral a la Subdirección de Investigación e Información, sobre la producción del aplicativo "Sistema de Información y Registro de los Servicios Sociales" (SIRSS),de acuerdo a las especificaciones técnicas presentadas, para evidenciar el avance de creación del mismo. 
De no poder realizarla en el tiempo programado el seguimiento, se realizará en el mes siguiente.
Como evidencias quedan los correos o actas o ayudas de memorias y listados de asistencia.</t>
  </si>
  <si>
    <t>El profesional administrativo del equipo de Inspección y Vigilancia realiza el seguimiento trimestral a la Subdirección de Investigación e Información, sobre la producción del aplicativo "Sistema de Información y Registro de los Servicios Sociales" (SIRSS), de acuerdo a las especificaciones técnicas presentadas, para evidenciar el avance de creación del mismo. 
De no poder realizarla en el tiempo programado el seguimiento, se realizará en el mes siguiente.
Como evidencias quedan los correos o actas o ayudas de memorias y listados de asistencia.</t>
  </si>
  <si>
    <t xml:space="preserve">(Número de seguimientos realizados de la producción del aplicativo SIRSS / Número de seguimientos programados de la producción del aplicativo SIRSS) *100 </t>
  </si>
  <si>
    <t>Durante el primer trimestre, se realizó una reunión para la contextualización sobre el mejoramiento del SIRSS con el Subdirector de Investigación e Información. Por otra parte se envío a dicha Subdirección, el diagrama del SIRSS, el contexto visualización para actualizar pagina de inicio y el correo solicitando el avance del ajuste correspondiente a la pagina web inicial del SIRSS antiguo.
Evidencias: Correos de seguimiento y pantallazo en teams de reunión</t>
  </si>
  <si>
    <t>Durante el segundo trimestre, se hizo seguimiento por correo electrónico a la planeación proyectada para la siguiente fase del proceso para el mejoramiento del SIRSS, en respuesta el equipo de la Subdirección de Investigación e Información envío un excel con el estado de avances y programó una reunión. El 2 de junio 2023 se asistió a la reunión de seguimiento al desarrollo del aplicativo SIRSS, en la cual se despejaron dudas generadas por el equipo de requerimientos de la Subdirección de Investigación e Información (SII), quedando pendiente programar una nueva jornada de trabajo para validar avances del proceso por parte de la SII.
Evidencias: correos de seguimiento, captura de pantalla del chat de la sesión realizada y enlace de la grabación de reunión</t>
  </si>
  <si>
    <t>Durante el tercer trimestre, el profesional administrativo del equipo de Inspección y Vigilancia, asistió a reunión por teams con la profesional Camila Amado Pacho, con el objetivo de crear la historia de los usuarios del SIRSS. Adicionalmente y como resultado de la misma,  realizó seguimiento mediante correo electrónico, para la continuidad del proceso de creación del aplicativo "Sistema de Información y Registro de los Servicios Sociales" (SIRSS) por parte de la Subdirección de Investigación e Información.
Evidencias: captura de pantalla de reunión en teams y correo electrónico</t>
  </si>
  <si>
    <t>09/10/2023 Se recomienda indicar el objetivo de la reunión y su resultado, así como el avance del aplicativo.
12/10/2023. No se generan observaciones o recomendaciones respecto a los avances y evidencias presentados en el monitoreo al riesgo de gestión.
La evaluación de controles se encuentra disponible en: https://sig.sdis.gov.co/images/documentos_sig/procesos/inspeccion_vigilancia_y_control/riesgos/20230314_eval_controles_riesgos_ivc_v0.xlsx</t>
  </si>
  <si>
    <t xml:space="preserve">Durante el cuarto trimestre de 2023, el profesional administrativo del equipo de inspección y vigilancia asistió a una reunión realizada en Teams por profesionales de la Subdirección de Investigación e Información para hacer seguimiento a la producción del aplicativo “Sistema de Información y Registro de los Servicios Sociales" (SIRSS). Allí se mencionó como avance que de las 25 historias de usuario generadas se hicieron diez módulos de funcionalidades a desarrollar para el aplicativo. Además, como compromiso queda elaborar un cronograma en donde se especifique cómo se van a solventar las historias de usuario del SIRSS para la entrega del producto. 
Evidencias: captura de pantalla de reunión en teams y grabación de la reunión. </t>
  </si>
  <si>
    <t>El profesional administrativo del equipo de Inspección y Vigilancia realiza backup mensuales de las bases de datos de la información general producida (Resultados de verificación de estándares, lineamientos e inscritos), con el objetivo de salvaguardar la información de las visitas de verificación de condiciones de operación realizadas por el equipo de Inspección y Vigilancia. 
En caso tal de no poder realizar el backup, se realizará en la segunda semana del mes siguiente.
Como evidencia queda el Link ONEDRIVE del backup mensual de IVC.</t>
  </si>
  <si>
    <t>(Número de backups realizados / Número de backups programados) * 100
Nota: para cada trimestre se contaran con 3 backups.</t>
  </si>
  <si>
    <t>Se realiza Backup del primer trimestre de las bases de IVC, de acuerdo con la recomendación de Sistemas, en:  https://sdisgovco-my.sharepoint.com/:f:/g/personal/nolarte_sdis_gov_co/EpMV4e14I5RJjn1MuANlH1UB8wUkHSMYv1Q7pAvDwLzdqA?e=IY7Q6m</t>
  </si>
  <si>
    <t>Se realiza Backup del segundo trimestre de las bases de IVC, de acuerdo con la recomendación de Sistemas, en: https://sdisgovco-my.sharepoint.com/:f:/g/personal/inspeccionyvigilanciadess_sdis_gov_co/Elj5Hd_OeZtBpwgjOd8tqJ8BuKfWzF3TMPZfjAA3794QaA?e=5BrMnP</t>
  </si>
  <si>
    <t>Se realiza Backup del tercer trimestre de las bases de IVC, de acuerdo con la recomendación de Sistemas, en: https://sdisgovco-my.sharepoint.com/:f:/g/personal/inspeccionyvigilanciadess_sdis_gov_co/Elj5Hd_OeZtBpwgjOd8tqJ8BuKfWzF3TMPZfjAA3794QaA?e=5BrMnP</t>
  </si>
  <si>
    <t>09/10/2023. No se generan observaciones o recomendaciones respecto a los avances y evidencias presentados en el monitoreo al riesgo de gestión.
La evaluación de controles se encuentra disponible en: https://sig.sdis.gov.co/images/documentos_sig/procesos/inspeccion_vigilancia_y_control/riesgos/20230314_eval_controles_riesgos_ivc_v0.xlsx</t>
  </si>
  <si>
    <t>Para el cuarto trimestre se realizó el Backup de las bases de inspección y vigilancia, con el objetivo de salvaguardar la información de las visitas de verificación de condiciones de operación realizadas por el equipo de Inspección y Vigilancia.  La evidencia se encuentra en el siguiente link: https://sdisgovco-my.sharepoint.com/:f:/g/personal/inspeccionyvigilanciadess_sdis_gov_co/Es7p99asqXRItxyARiIqJ6oBkz7uQMd9zb_SsLSNLXVQEA?e=9Ifna7</t>
  </si>
  <si>
    <t>Atención a la Ciudadanía</t>
  </si>
  <si>
    <t>Establecer las directrices de interacción entre la entidad y la ciudadanía a través de canales efectivos de comunicación para la mejora continua en la atención brindada por los servidores, servidoras y contratistas de la Secretaría de Integración Social.</t>
  </si>
  <si>
    <t>Monitorear el trámite de los requerimientos ciudadanos y los criterios de calidad de las respuestas mediante revisión aleatoria en el Sistema distrital de quejas y soluciones</t>
  </si>
  <si>
    <t>Circular 039 del 09/11/2023</t>
  </si>
  <si>
    <t>R-ATC-001</t>
  </si>
  <si>
    <t xml:space="preserve">Desconocimiento y falta de apropiación del procedimiento trámite de peticiones ciudadanas en la Secretaría Distrital de Integración Social PCD-ATC-003, por parte de los servidores, servidoras y contratistas. </t>
  </si>
  <si>
    <t>Posibilidad de que la atención a la ciudadanía no se brinde bajo los criterios de calidez, amabilidad, oportunidad, efectividad, rapidez y confiabilidad, generando perdida de la confianza y disminución del nivel de satisfacción de la ciudadanía, debido al desconocimiento y falta de apropiación de la normativa vigente.</t>
  </si>
  <si>
    <t>Cada vez que ingresa un nuevo integrante al equipo del Servicio Integral de Atención a la Ciudadanía - SIAC,  el profesional  del componente de Atención a la Ciudadanía del Equipo del Servicio Integral de Atención a la Ciudadanía - SIAC de nivel central realiza inducción que incluye el Manual de atención a la ciudadanía, Procedimiento para el trámite de requerimientos ciudadanos en la Secretaría Distrital de Integración Social, canales de interacción, servicios sociales, entre otros; con el propósito de garantizar su conocimiento e implementación en sus puestos de trabajo. Una vez aplicada la inducción y validando los resultados de los test de valoración aplicados, se procederá a establecer si hay lugar a desarrollar un proceso de fortalecimiento en los temas que se identifique debilidad respecto a los temas vistos.
Como evidencias se cuenta con el listado de asistencia y actas.</t>
  </si>
  <si>
    <t xml:space="preserve">
Profesional del componente de Atención a la Ciudadanía del Equipo del Servicio Integral de Atención a la Ciudadanía - SIAC</t>
  </si>
  <si>
    <t xml:space="preserve">
# de inducciones realizadas acumuladas / # de inducciones a realizar acumuladas) * 100</t>
  </si>
  <si>
    <t>En el trimestre reportado se realizó inducción a ocho (8) personas que ingresaron al Servicio Integral de Atención a la Ciudadanía, un (1) persona administrativa asignada a nivel central para tramite de peticiones y siete (7) responsables de punto SIAC. Como evidencia se entregan actas y evaluaciones.</t>
  </si>
  <si>
    <t>11/04/2023: 
Diligenciar todas las casillas y revisar el cargue de evidencias.
17/04/2023: No se presentan observaciones al reporte y evidencias enviados. 
Link de acceso evaluación de controles:
https://sig.sdis.gov.co/index.php/es/atencion-a-la-ciudadania-riesgos</t>
  </si>
  <si>
    <t>En el trimestre reportado se realizó inducción a una (1) persona que ingresó al Servicio Integral de Atención a la Ciudadanía como responsable del punto SIAC del CDC Porvenir.  Se presenta como evidencia acta y formulario de evaluación.                                                                                                                                              
De igual forma para este trimestre se materializó parcialmente el riesgo en relación a la posibilidad de que la atención a la ciudadanía no se brinde bajo los criterios de calidez. 
Teniendo en cuenta la materialización de este riesgo detectado por la Oficina de Control Interno e informada al proceso el 25/05/2023 mediante el "Informe de Auditoría interna lineamientos de la atención a la ciudadanía y de los procesos de la participación ciudadana y control social, artículos 3 y 4 del Decreto 371 de 2010", se activa el plan de restablecimiento, se adjunta como evidencia los memorandos emitidos a cada dependencia que incurrió en el incumplimiento de algún atributo de calidad en la respuesta.</t>
  </si>
  <si>
    <t>SI</t>
  </si>
  <si>
    <t>11/07/2023: 
Diligenciar todas las casillas y revisar el cargue de evidencias.
13/07/2023: 
Se valida la información enviada, teniendo en cuenta que la descripción de las actividades realizadas durante el trimestre coinciden con lo planteado en la actividad de control.
Link de acceso evaluación de controles:
https://sig.sdis.gov.co/index.php/es/atencion-a-la-ciudadania-riesgos</t>
  </si>
  <si>
    <t>En el trimestre reportado se realizó inducción a tres (3) personas que ingresan al Servicio Integral de Atención a la Ciudadanía como profesionales de nivel central.  Se presenta como evidencia acta y formulario de evaluación.                                                                                                                                              
Por otra parte, para dar cumplimiento al plan de restablecimiento se relacionan las acciones adelantadas: 
Respecto a la actividad II "Se actualizará el método de cálculo del riesgo R-ATC-001 con el fin de aumentar los criterios de análisis en el muestreo o los controles a estos criterios",  en este momento se encuentra en análisis y revisión la actualización del método de cálculo de forma que permita hacer un seguimiento específico y efectivo que mitigue el riesgo y que sea posible de ponerse en marcha en el cuarto trimestre.</t>
  </si>
  <si>
    <t>06/10/2023:
Ajustar redacción y ser más concretos con lo que se quiere decir.
11/10/2023: 
Se valida la información enviada, teniendo en cuenta que la descripción de las actividades realizadas durante el trimestre coinciden con lo planteado en la actividad de control.
Link de acceso evaluación de controles:
https://sig.sdis.gov.co/index.php/es/atencion-a-la-ciudadania-riesgos</t>
  </si>
  <si>
    <t>En el trimestre reportado se realizó inducción a cuatro personas que ingresan al Servicio Integral de Atención a la Ciudadanía, dos como parte del equipo de nivel central y dos al grupo de referentes en los puntos SIAC. 
Se presenta como evidencia acta y formulario de evaluación.</t>
  </si>
  <si>
    <t xml:space="preserve">
15/01/2024: 
Se valida la información enviada, teniendo en cuenta que la descripción de las actividades realizadas durante el trimestre coinciden con lo planteado en la actividad de control.
Link de acceso evaluación de controles:
https://sig.sdis.gov.co/index.php/es/atencion-a-la-ciudadania-riesgos</t>
  </si>
  <si>
    <t xml:space="preserve">
El profesional del componente de Atención a la Ciudadanía del Equipo del Servicio Integral de Atención a la Ciudadanía - SIAC, desarrolla anualmente 9 (nueve) jornadas de sensibilización y fortalecimiento en temas relacionados a la prestación del servicio dirigidas a los servidores, servidoras y contratistas del equipo SIAC. En estas jornadas se aplicará un postest a fin de evaluar los conocimientos adquiridos durante las mismas. De acuerdo con los resultados obtenidos, trimestralmente  se realizarán acciones (formularios) de seguimiento para reforzar dichos contenidos. 
Como evidencias se cuenta con listados de asistencia (formularios web), resultados de pos test, registro de formularios de seguimiento y actas .
</t>
  </si>
  <si>
    <t>(# de jornadas de sensibilización realizadas, acumuladas / #9 de jornadas de sensibilización programadas, acumuladas) * 100</t>
  </si>
  <si>
    <t>En el trimestre reportado se han desarrollado dos (2) jornadas de Sensibilización, fortalecimiento y reinducción grupal dirigido al equipo de responsables de los puntos SIAC. En estas jornadas se abordaron los siguientes temas:                                                                                                                                             Jornada 1 febrero: conocimiento de la actualización de la resolución de servicios de la SDIS; análisis informe Veeduría Índice de Atención Ciudadana; Protocolos de atención acordes al Manual de Servicio SDIS; Articulación con el Servicio IMG.                                                                       Jornada 2 marzo: articulación Subdirección para las familias; Profundización competencias comportamentales - Empatía y articulación con Secretaría General capacitación  modulo Introducción al conocimiento de lo público.</t>
  </si>
  <si>
    <t>11/04/2023: 
Diligenciar todas las casillas y revisar el cargue de evidencias, ajustar redacción.
17/04/2023: dentro de las evidencias hacen falta: resultados de pos test, registro de formularios de seguimiento, completar.</t>
  </si>
  <si>
    <t>En el trimestre reportado se han desarrollado tres (3) jornadas de Sensibilización, fortalecimiento dirigido al equipo de responsables de los puntos SIAC. Se abordaron los siguientes temas:  Abril: Presentación servicio Creciendo Juntos; Capacitación Secretaría General - Modulo Servicio a la Ciudadanía; Tiempo de respuestas a peticiones ciudadanas; Información gestión del servicio SIAC, Mayo: Retroalimentación visitas de acompañamiento puntos SIAC, protocolos de atención presencias; manejo AZ digital a cargo de Gestión Documental; Ejercicio práctico - visita de ciudadano incognito en entidades publicas y privadas; Bogotá te Escucha, Junio: Jornada de Respiro y autocuidado emocional y físico en articulación con la SGDTH - Salud Ocupacional y la SUBGIL - CDC.</t>
  </si>
  <si>
    <t>11/07/2023: 
Diligenciar todas las casillas y revisar el cargue de evidencias.
13/07/2023: 
Hace falta las evidencias: resultados de pos test, registro de formularios de seguimiento.
14/07/2023: 
Se valida la información enviada, teniendo en cuenta que la descripción de las actividades realizadas durante el trimestre coinciden con lo planteado en la actividad de control.
Link de acceso evaluación de controles:
https://sig.sdis.gov.co/index.php/es/atencion-a-la-ciudadania-riesgos</t>
  </si>
  <si>
    <t>En el trimestre reportado se realizó una (1) jornada de Sensibilización y fortalecimiento dirigido al equipo de responsables de los puntos SIAC. Se abordaron los siguientes temas: 
• Manual del servicio a la ciudadanía - protocolos de atención; 
• Seminario WEB Atención a las personas con discapacidad psicosocial en los canales de servicio a la ciudadanía por parte de la Veeduría Distrital.
• Gestión SIAC: metas y productos.
• Socialización herramienta - Bogotá te Escucha.        
Como evidencia se cuenta con el acta y listado de asistencia. Igualmente se presentan  resultados de la cuarta y quinta evaluación - test y registro de formularios de seguimiento. La sexta evaluación de conocimiento  se aplicará en el mes de octubre y se entregará reporte en el próximo trimestre.
Es importante resaltar que se realizaron dos (2) jornadas adicionales para dar cumplimiento  a la acción de mejora 10.1.9 de la auditoria interna a los "lineamientos de atención a la Ciudadanía y de los procesos de la participación ciudadana y de control social" que no entran dentro del conteo para el cumplimiento del método de cálculo de esta actividad de control.</t>
  </si>
  <si>
    <t>06/10/2023:
Se tenían programadas 6 jornadas anuales, y ya van en 8 jornadas, hay que especificar porqué se realizaron más de las jornadas programadas para la vigencia y ajustar los porcentajes de cumplimiento. Dentro de las evidencias hacen falta los formularios de seguimiento.
11/10/2023: 
Se valida la información enviada, teniendo en cuenta que la descripción de las actividades realizadas durante el trimestre coinciden con lo planteado en la actividad de control.
Link de acceso evaluación de controles:
https://sig.sdis.gov.co/index.php/es/atencion-a-la-ciudadania-riesgos</t>
  </si>
  <si>
    <t>Se desarrollan tres jornadas de sensibilización y fortalecimiento al equipo de responsables de los puntos SIAC; acciones desarrolladas en cumplimiento del plan de restablecimiento.
Temas abordados jornadas de fortalecimiento:
Jornada 18 de octubre de 2023
  • Competencias Subdirección para la familia - Comisarias.
  • Preguntas frecuentes.
Jornada 26 octubre:
  • Presentación Subdirección Discapacidad.
  • Calificación en lengua de señas y atención inclusiva.
  • Herramienta Centro de Relevo.
  • Guía de trámites y servicios y Política de tratamiento de datos personales.
  • Atención telefónica – Seguimiento y protocolos Presentación estrategia IMG.
Jornada 15 noviembre: 
  • Presentación de la Estrategia IMG.
  • Informe visita de auditoria Secretaría General.
  • Fortalecimiento en Lengua de Señas Colombiana.
Evaluación de conocimiento:
Se realiza la sexta evaluación de conocimientos aplicada en el mes de noviembre. 
Se presenta como evidencia, formulario de respuestas y documento de análisis:
 • Acta_Fortalecimiento_SIAC_26 de octubre 2023.
 • Acta_Fortalecimiento_SIAC_15 de noviembre 2023.
 • Acta_Fortalecimiento_SUB  FAMILIA_18 de octubre de 2023.
De igual manera en cumplimiento a lo establecido en el Plan de restablecimiento se realiza la actualización de esta actividad de control, pasando de 6 jornadas de sensibilización a 9, las cuales fueron realizadas en s totalidad, esta actualización quedó registrada en el mes de noviembre/2023, circular 039. De esta forma se da por cumplido el Plan de restablecimiento en su totalidad.</t>
  </si>
  <si>
    <t>Desarrollar jornadas de fortalecimiento sobre el  proceso de Atención a la ciudadanía y los documentos relacionados con el proceso.</t>
  </si>
  <si>
    <t>R-ATC-004</t>
  </si>
  <si>
    <t xml:space="preserve"> Desconocimiento de las fuentes y rutas de acceso a  la información  sobre el proceso de Atención a la ciudadanía </t>
  </si>
  <si>
    <t>Posibilidad que desde el proceso de Atención a la Ciudadanía no se ejecuten las actividades acorde a lo establecido en el Manual de Servicio a la ciudadanía y procedimiento de trámite de peticiones ciudadanas en la Secretaría Distrital de Integración Social, afectando la percepción de la ciudadanía frente a la idoneidad de las personas que prestan los servicios de la entidad, debido al desconocimiento y falta de apropiación estos documentos.</t>
  </si>
  <si>
    <t>80% - alta</t>
  </si>
  <si>
    <t>El profesional  del componente de Atención a la Ciudadanía del Equipo del Servicio Integral de Atención a la Ciudadanía - SIAC de nivel central, realiza anualmente 1 (una) visita de seguimiento y acompañamiento (virtual o presencial) a los responsables de los puntos de atención, con el fin de identificar fortalezas y debilidades en la prestación del servicio de atención a la ciudadanía. Frente a las debilidades identificadas en las visitas, se realizará retroalimentación y se establecerán compromisos de mejora a los cuales se les realizará seguimiento al cumplimiento. 
Como evidencias se cuenta con el listado de programación y ejecución de visitas, y las actas de las visitas realizadas.</t>
  </si>
  <si>
    <t>Profesional del componente de Atención a la Ciudadanía del Equipo del Servicio Integral de Atención a la Ciudadanía - SIAC</t>
  </si>
  <si>
    <t xml:space="preserve">(# de visitas de seguimiento y acompañamiento realizadas acumuladas / # visitas de seguimiento y acompañamiento programadas) * 100
</t>
  </si>
  <si>
    <t xml:space="preserve">En el trimestre reportado se realizaron dos (2) visitas a los responsables de los puntos SIAC de: SLIS Barrios Unidos y SLIS Chapinero. Como evidencia se presenta listado de programación y ejecución de visitas y actas de visitas de Acompañamiento y fortalecimiento. </t>
  </si>
  <si>
    <t>11/04/2023: 
Diligenciar todas las casillas y revisar el cargue de evidencias, ajustar redacción.
17/04/2023: No se presentan observaciones al reporte y evidencias enviados. 
Link de acceso evaluación de controles:
https://sig.sdis.gov.co/index.php/es/atencion-a-la-ciudadania-riesgos</t>
  </si>
  <si>
    <t xml:space="preserve">En el segundo trimestre se realizaron visitas de seguimiento y acompañamiento a los puntos SIAC de las Subdirecciones Locales de: Usaquén, Suba, Usme Sumapaz , Kennedy Timiza, Kennedy Bellavista, Ciudad Bolívar, Rafael Uribe Uribe; Fontibón, Bosa,  Engativá, Teusaquillo, Los Mártires, el punto SIAC ubicado en el local 101 del Centro Comercial San Martín, San Cristóbal y Tunjuelito.
El avance registrado para el segundo trimestre es de 75% que corresponde a 15 visitas realizadas. El porcentaje total de las visitas realizadas en el primer y segundo trimestre del año 2023 es de 17 visitas realizadas de las 20 programadas a los diferentes puntos SIAC que corresponden al 85% de avance.
Como evidencia se presenta el cronograma de primera visita y las actas elaboradas en el marco de las visitas de acompañamiento y seguimiento, además del cronograma de programación y ejecución de las visitas. </t>
  </si>
  <si>
    <t>11/07/2023: 
Diligenciar todas las casillas y revisar el cargue de evidencias.
13/07/2023: revisar el porcentaje de avance reportado, si son 24 visitas las que se deben realizar y al segundo semestre han realizado un total de 17 el cumplimiento es del 70%, revisar, están además adjuntando un acta de suba y britalia y no las están relacionando en el informe. Adicionalmente hace falta la evidencia: listado de programación y ejecución de visitas.
14/07/2023: Se valida la información enviada, teniendo en cuenta que la descripción de las actividades realizadas durante el trimestre coinciden con lo planteado en la actividad de control.
Link de acceso evaluación de controles:
https://sig.sdis.gov.co/index.php/es/atencion-a-la-ciudadania-riesgos</t>
  </si>
  <si>
    <t xml:space="preserve">Para el periodo reportado no se realizaron visitas de seguimiento y acompañamiento al equipo de referentes SIAC en el marco de la actividad de control. No obstante, para dar cumplimiento al 100%  a la actividad  programada,  durante el cuarto trimestre se adelantarán las visitas pendientes a los puntos SIAC: Santa fe Candelaria, Antonio Nariño Puente Aranda y bosa Porvenir. Se adjunta cronograma establecido.
Es importante mencionar que durante el periodo reportado se dio inicio a la segunda visita de acompañamiento y seguimiento a los puntos SIAC, con el con el fin de verificar fortalezas y debilidades en el marco del servicio de atención a la ciudadanía validando el cumplimiento de los protocolos de atención establecidos en el Manual de servicio a la ciudadanía (MNL-ATC-001) y los compromisos pactados durante la primera visita, así mismo, se solicitó la articulación  de acciones con la Subdirección Local para dar respuesta al plan de mejora que adelanta el SIAC en el marco de la “Auditoría interna lineamientos de la atención a la ciudadanía y de los procesos de la participación, que comprende el periodo 01/01/2022 al 31/12/2022” realizada por control interno al servicio de atención al ciudadano.
Por lo cual se presenta el avance de la segunda visita de acompañamiento y seguimiento realizada a cuatro (4) puntos SIAC: Usme Sumapaz, Chapinero, Suba y Usaquén, aplicando lista de chequeo con el propósito de fortalecer el proceso de Atención a la ciudadanía dejando claridad que éstas segundas visitas no hacen parte de la medición de esta actividad de control.
</t>
  </si>
  <si>
    <t>06/10/2023:
Revisar cifras reportadas y ajustar porcentajes de cumplimiento. En las evidencias dejar únicamente las actas que corresponde a las 4 visitas que están reportando.
11/10/2023: 
Se valida la información enviada, teniendo en cuenta que la descripción de las actividades realizadas durante el trimestre coinciden con lo planteado en la actividad de control.
Link de acceso evaluación de controles:
https://sig.sdis.gov.co/index.php/es/atencion-a-la-ciudadania-riesgos</t>
  </si>
  <si>
    <t>Para el periodo reportado se adelantaron visitas a los puntos SIAC de las Subdirecciones Locales de:
 • Santa Fe Candelaria.
 • Bosa Porvenir y Puente Aranda.
Con ello se dio cumplimiento al 100% a la actividad cuyo objetivo es realizar el seguimiento y acompañamiento para verificar fortalezas y debilidades en el marco del servicio de atención a la ciudadanía, validando el cumplimiento de los protocolos de atención establecidos en el Manual de servicio a la ciudadanía (MNL-ATC-001) y solicitar la articulación de acciones con la Subdirección Local para dar respuesta al plan de mejora que adelanta el SIAC en el marco de la “Auditoría interna lineamientos de la atención a la ciudadanía y de los procesos de la participación, que comprende el periodo 01/01/2022 al 31/12/2022” realizada por control interno al servicio de atención al ciudadano.
Se presenta como evidencia:
 • Acta Visita Santafé Candelaria_17_10_2023.
 • Acta primera visita SIAC_Antonio Nariño Puente Aranda_23_10_2023.
 • Acta primera visita Bosa Porvenir_25_10_2023.
Los 2 puntos porcentuales adicionales reportados en este trimestre corresponden al primer trimestre, ya que se reportó 8% de cumplimiento cuando realmente era el 10%, de esta manera se cumple con el 100% de las visitas programadas.</t>
  </si>
  <si>
    <r>
      <t xml:space="preserve">(# de jornadas de sensibilización realizadas, acumuladas / </t>
    </r>
    <r>
      <rPr>
        <strike/>
        <sz val="10"/>
        <color rgb="FF000000"/>
        <rFont val="Arial"/>
        <family val="2"/>
      </rPr>
      <t>#</t>
    </r>
    <r>
      <rPr>
        <sz val="10"/>
        <color rgb="FF000000"/>
        <rFont val="Arial"/>
        <family val="2"/>
      </rPr>
      <t>6 de jornadas de sensibilización programadas, acumuladas) * 100</t>
    </r>
  </si>
  <si>
    <t>En el trimestre reportado se han desarrollado dos (2) jornadas de Sensibilización y fortalecimiento y reinducción grupal dirigido al equipo de responsables de los puntos SIAC. En estas jornadas se abordaron los siguientes temas:                                                                                                                                             Jornada 1 Febrero: Conocimiento de la actualización de la resolución de servicios de la SDIS; análisis informe Veeduría Índice de Atención Ciudadana; Protocolos de atención acordes al Manual de Servicio SDIS; Articulación con el Servicio IMG                                                                       Jornada 2 marzo: Articulación Subdirección para las familias; Profundización competencias comportamentales - Empatía y articulación con Secretaría General capacitación  modulo Introducción al conocimiento de lo público.                                                                                                        Igualmente se desarrollaron dos (2) evaluaciones - test de seguimiento al conocimiento adquirido relacionado con el Servicio a la Ciudadanía.</t>
  </si>
  <si>
    <t>11/04/2023: 
Diligenciar todas las casillas y revisar el cargue de evidencias, ajustar redacción de acuerdo a comentario.
17/04/2023: No se presentan observaciones al reporte y evidencias enviados. 
Link de acceso evaluación de controles:
https://sig.sdis.gov.co/index.php/es/atencion-a-la-ciudadania-riesgos</t>
  </si>
  <si>
    <t>En el trimestre reportado se han desarrollado tres (3) jornadas de Sensibilización, fortalecimiento  dirigido al equipo de responsables de los puntos SIAC. Se abordaron los siguientes temas:  Abril: Presentación servicio Creciendo Juntos; Capacitación Secretaría General - Modulo Servicio a la Ciudadanía; Tiempo de respuestas a peticiones ciudadanas; Información gestión del servicio SIAC, Mayo: Retroalimentación visitas de acompañamiento a puntos SIAC, protocolos de atención presencias; manejo AZ digital a cargo de Gestión Documental; Ejercicio práctico - visita de ciudadano incognito en entidades publicas y privadas; Bogotá te Escucha, Junio: Jornada de Respiro y autocuidado emocional y físico en articulación con la SGDTH - Salud Ocupacional y la SUBGIL - CDC. Igualmente se desarrollaron (2) evaluaciones de conocimiento - post test de seguimiento al conocimiento adquirido correspondientes a la segunda y tercera evaluación del año.</t>
  </si>
  <si>
    <t>13/07/2023: Se valida la información enviada, teniendo en cuenta que la descripción de las actividades realizadas durante el trimestre coinciden con lo planteado en la actividad de control.
Link de acceso evaluación de controles:
https://sig.sdis.gov.co/index.php/es/atencion-a-la-ciudadania-riesgos</t>
  </si>
  <si>
    <t>Gestión de Talento Humano</t>
  </si>
  <si>
    <t>Liderar y administrar el desarrollo integral del talento humano vinculado a la Secretaría Distrital de Integración Social - SDIS, propendiendo por el bienestar, salud y seguridad de los funcionarios, para el fortalecimiento institucional y el cumplimiento misional de la Entidad.</t>
  </si>
  <si>
    <t>Gestionar las diferentes situaciones administrativas derivadas de la vinculación, permanencia y desvinculación del talento humano".</t>
  </si>
  <si>
    <t xml:space="preserve">R-TH-002
</t>
  </si>
  <si>
    <t>Debido a que no se sigan los lineamientos, procedimientos e instructivos establecidos en el proceso de gestión documental, relacionados con las historias laborales</t>
  </si>
  <si>
    <t>Posibilidad de afectación económica y de la imagen reputacional de la entidad  por la perdida o desactualización y filtración de información confidencial y reservada de la historia laboral de los servidores de la entidad generada por el incumplimiento de los criterios operativos establecidos para la gestión documental.</t>
  </si>
  <si>
    <t>1.El colaborador designado por el (la) Subdirector(a) de Gestión y Desarrollo del Talento Humano, realizará cuatro revisiones durante la vigencia, de los préstamos realizados y registrados en el formato Préstamo, consulta documental - Historias Laborales  (FOR-GD-012) y los comparará con la información de la comunicación oficial que contiene la relación  personas autorizadas para acceder a las mismas, dicha comparación será registrada en un acta, con el fin de realizar la validación de las personas que tuvieron acceso a las Historias Laborales y garantizar la integridad de los documentos. 
En caso de encontrar anomalías en las validaciones realizadas, se remitirá comunicación al responsable del archivo solicitando los respectivos correctivos a que haya lugar.
Como evidencia se cuenta con un acta de la revisión realizada y en caso de inconsistencia se adjuntará una comunicación al colaborador designado del archivo de gestión, por cada revisión realizada.</t>
  </si>
  <si>
    <t>Colaborador designado por el (la) Subdirector(a) de Gestión y Desarrollo de Talento Humano</t>
  </si>
  <si>
    <t>(Número de Validaciones realizadas /4 Validaciones programadas)100</t>
  </si>
  <si>
    <t>Durante el primer trimestre de 2023 se revisaron los formatos préstamo y consulta documental – Historias Laborales (FOR GD-012), de los meses de enero, febrero y marzo, en los cuales se evidenció el registro correcto de la información tanto de consulta, como de préstamos de Historias Labores, según lo establece el procedimiento. Las consultas y/o préstamos, fueron realizados a personas autorizadas por la Subdirectora de Gestión y Desarrollo de Talento Humano.
Se anexa como evidencias:  Acta de revisión y Formatos: Préstamo y Consulta Documental – Historias Laborales diligenciados del primer trimestre.</t>
  </si>
  <si>
    <t>13/4/2023
No se generan observaciones frente al reporte del periodo. Se sugiere que dentro de los parámetros de revisión a los formatos de préstamo y consulta se contemple el diligenciamiento completo de cada uno de los ítems requeridos, toda vez que se identifican algunos campos sin diligenciar dentro de los formatos remitidos como evidencia. 
La evaluación de controles se encuentra disponible en: https://sig.sdis.gov.co/index.php/es/gestion-de-talento-humano-riesgos</t>
  </si>
  <si>
    <t>Durante el segundo trimestre de 2023 se revisaron los formatos préstamo y consulta documental – Historias Laborales (FOR GD-012), de los meses de abril, mayo y junio, en los cuales se evidenció el registro correcto de la información tanto de consulta, como de préstamos de Historias Labores, según lo establece el procedimiento. Las consultas y/o préstamos, fueron realizados a personas autorizadas por la Subdirectora de Gestión y Desarrollo de Talento Humano.
Se anexa como evidencias:  Acta de revisión y Formatos: Préstamo y Consulta Documental – Historias Laborales diligenciados del segundo trimestre.</t>
  </si>
  <si>
    <t>13/07/2023
No se generan observaciones ni sugerencias frente al reporte del periodo. 
La evaluación de controles se encuentra disponible en: https://sig.sdis.gov.co/index.php/es/gestion-de-talento-humano-riesgos</t>
  </si>
  <si>
    <t>Durante el tercer trimestre de 2023 se revisaron los formatos de préstamo y consulta documental – Historias Laborales (FOR- GD-012), de los meses de julio, agosto y septiembre en los cuales se evidenció el registro correcto de la información tanto de consulta, como de préstamos de Historias Labores, según lo establece el procedimiento. Las consultas y/o préstamos, fueron realizados a personas autorizadas por la Subdirectora de Gestión y Desarrollo de Talento Humano.
Se anexa como evidencias:  Acta de revisión y Formatos: Préstamo y Consulta Documental – Historias Laborales diligenciados del tercer trimestre.</t>
  </si>
  <si>
    <t>17/10/2023
No se generan observaciones ni sugerencias frente al reporte del periodo. 
La evaluación de controles se encuentra disponible en: https://sig.sdis.gov.co/index.php/es/gestion-de-talento-humano-riesgos</t>
  </si>
  <si>
    <t xml:space="preserve">Durante el cuarto trimestre de 2023 se revisaron los formatos de préstamo y consulta documental – Historias Laborales (FOR- GD-012), de los meses de octubre, noviembre y diciembre en los cuales se evidenció el registro correcto de la información tanto de consulta, como de préstamos de Historias Labores, según lo establece el procedimiento. Las consultas y/o préstamos, fueron realizados a personas autorizadas por la Subdirectora de Gestión y Desarrollo de Talento Humano.
Se anexa como evidencias:  Acta de revisión y Formatos: Préstamo y Consulta Documental – Historias Laborales diligenciados del cuarto trimestre.
</t>
  </si>
  <si>
    <t>10/01/2024
No se generan observaciones ni sugerencias frente al reporte del periodo. 
La evaluación de controles se encuentra disponible en: https://sig.sdis.gov.co/index.php/es/gestion-de-talento-humano-riesgos</t>
  </si>
  <si>
    <t>Hacer seguimiento y evaluación a la implementación y desarrollo de los planes y programas del proceso</t>
  </si>
  <si>
    <t>R-TH-004</t>
  </si>
  <si>
    <t xml:space="preserve">
Debido a la insuficiente divulgación por parte de la SDGTH y/o bajo interés de los colaboradores sobre las actividades programadas en los Planes de la Subdirección</t>
  </si>
  <si>
    <t xml:space="preserve">Posibilidad de pérdidas económicas y de la imagen reputacional de la entidad al registrarse baja participación de los colaboradores de la SDIS en las actividades programadas en los planes y programas de la SGDTH en cada vigencia, por la falta de divulgación o la falta de socialización  oportuna de los criterios, fechas y demás información de las actividades a desarrollar.
</t>
  </si>
  <si>
    <t>1. El colaborador designado por el(la) Subdirector(a) de Gestión y Desarrollo de Talento Humano diseñará de manera digital  un boletín mensual que tiene por objetivo informar, motivar y promover la participación de los colaboradores de la entidad, en las actividades programadas en los planes y programas de la SGDTH durante la vigencia, en especial: Plan de Bienestar e Incentivos, Plan de Capacitación y Plan de SST.
En caso de no diseñar y emitir el boletín en el mes, este deberá realizarse máximo en el mes siguiente.
Como evidencia se cuenta con un boletín de talento humano mensual, emitido a los colaboradores de la entidad para mejorar la participación.</t>
  </si>
  <si>
    <t>1. El colaborador designado por el(la) Subdirector(a) de Gestión y Desarrollo de Talento Humano diseñará de manera digital un boletín mensual que tiene por objetivo informar, motivar y promover la participación de los colaboradores de la entidad, en las actividades programadas en los planes y programas de la SGDTH durante la vigencia, en especial: Plan de Bienestar e Incentivos, Plan de Capacitación y Plan de SST.
En caso de no diseñar y emitir el boletín en el mes, este deberá realizarse máximo en el mes siguiente.
Como evidencia se cuenta con un boletín de talento humano mensual, emitido a los colaboradores de la entidad para mejorar la participación.</t>
  </si>
  <si>
    <t>Colaborador designado por la Subdirección de Gestión y Desarrollo de Talento Humano</t>
  </si>
  <si>
    <t xml:space="preserve">(No de boletines divulgados mensualmente / 10 boletines programados) * 100
</t>
  </si>
  <si>
    <t xml:space="preserve">En el primer trimestre de la vigencia 2023 se llevó a cabo la gestión de diseño y divulgación masiva a través de los medios de comunicación interna de la Secretaría Distrital de Integración Social (mailing) del primer boletín digital divulgado por Comunicación Interna el 13 de marzo de 2023, informando el nombre de la actividad, modalidad de ejecución, beneficiarios y beneficiarias (funcionarios(as) y/o contratistas), link de conexión o inscripción según corresponda, con el fin de promover e incentivar la participación de los colaboradores y colaboradoras de la SDIS aportando a su bienestar laboral integral
El boletín del mes de marzo de 2023, se realizó con la información correspondiente al área funcional de  Seguridad y Salud en el Trabajo, dado que los Planes Institucionales de Bienestar Social e Incentivos  y Capacitación no tenían programación para el mes enunciado.
Como evidencia se adjunta, PDF del correo masivo de envío y PDF del contenido del boletín con las actividades programadas del mes de marzo de 2023. </t>
  </si>
  <si>
    <t>13/4/2023
No se generan observaciones ni sugerencias frente al reporte del periodo.
La evaluación de controles se encuentra disponible en: https://sig.sdis.gov.co/index.php/es/gestion-de-talento-humano-riesgos</t>
  </si>
  <si>
    <t>Para el II Trimestre de la vigencia 2023, desde la Subdirección de Gestión y Desarrollo del Talento Humano se adelantó la gestión de consolidación de actividades a desarrollar desde los diferentes planes institucionales, para el caso particular, Plan de Bienestar Social e Incentivos y Plan de Trabajo de Seguridad y Salud en el Trabajo, con el fin de generar una pieza comunicativa para enlazar con el Boletín Digital Interno de la SDIS, brindando la información general (actividad, día, hora, y modalidad de asistencia) de las actividades planeadas para el mes de abril, mayo y junio de 2023.</t>
  </si>
  <si>
    <t>En el III Trimestre 2023, se da continuidad a las actividades programadas para la difusión de la información relacionada con las actividades que hacen parte de los planes institucionales gestionados desde la Subdirección de Gestión y Desarrollo del Talento Humano; promoviendo la participación de los y las colaboradoras de la Secretaría Distrital de Integración Social a través de pieza comunicativa mensual y difusión mensual en el Boletín Digital Interno de la SDIS, donde se evidencia la información básica de cada actividad (tipo de actividad/temática, día hora, lugar, modalidad de asistencia, entre otros), correspondiente a los meses de julio, agosto y septiembre de 2023.
Para tal fin, se envía como evidencia correo electrónico masivo de difusión, y contenido de las actividades del periodo reportado.</t>
  </si>
  <si>
    <t>En continuidad con las actividades para la minimización del riesgo relacionado con la participación de colaboradores/as en los diferentes Planes Institucionales, en concordancia con sus objetivos, desde la Subdirección de Gestión y Desarrollo del Talento Humano, se propende por la comunicación directa de las actividades programadas por cada una de las áreas funcionales (Seguridad y Salud en el Trabajo, Bienestar Social e Incentivos y Capacitación), con el fin de generar una pariticipación acorde a la planeación en aras del aprovechamiento de los recursos destinados. 
En este sentido, se realiza la gestión de diseño y divulgación masiva a través del Boletín Digital Interno de la SDIS, con las actividades a desarrollar en los meses de octubre, noviembre y diciembre de 2023, por lo que se envía como evidencia, el correo electrónico masivo del Boletín y contenido de las actividades por mes reportado.</t>
  </si>
  <si>
    <t>R-TH-005</t>
  </si>
  <si>
    <r>
      <t xml:space="preserve">
</t>
    </r>
    <r>
      <rPr>
        <sz val="10"/>
        <rFont val="Arial"/>
        <family val="2"/>
      </rPr>
      <t>Debido a que se dejen de aplicar los controles existentes en el procedimiento de afiliación y desafiliación de los servidores al Sistema General de Seguridad Social en Salud - SGSSS</t>
    </r>
    <r>
      <rPr>
        <sz val="10"/>
        <color theme="6" tint="-0.249977111117893"/>
        <rFont val="Arial"/>
        <family val="2"/>
      </rPr>
      <t xml:space="preserve">
</t>
    </r>
  </si>
  <si>
    <t>Posibilidad de pérdidas económicas  por la inoportunidad de la afiliación o desafiliación de un servidor al Sistema General de Seguridad Social en Salud – SGSSS o por demora en la activación de la afiliación de aquellos funcionarios que aprueban el periodo de prueba y que están en trámite de vinculación definitiva a la entidad, debido a la falta de notificación por parte de la entidad de la cual se desvincula.</t>
  </si>
  <si>
    <t>Económica</t>
  </si>
  <si>
    <t>1. El colaborador designado por el(la) Subdirector(a) de Gestión y Desarrollo de Talento Humano, una vez al mes verifica  el listado de personas posesionadas y/o desvinculadas enviado desde el área funcional de Administración de Personal, para determinar que  las personas hayan sido afiliadas y/o desafiliadas a la EPS, AFP y CCF según corresponda, de igual manera se debe adelantar una revisión específica frente a la afiliación a la Caja de Compensación Familiar de los Servidores Públicos que se encuentran en periodo de prueba y que vienen del nivel central de la administración distrital.
En caso  que se detecte que no se realizó la  afiliación y/o desafiliación, se realiza el envío de correo electrónico del listado de personal activo  a cada una de las empresas administradoras para verificar el estado de afiliación y si es el caso realizar los ajustes correspondientes.
Como evidencia se presenta una base de datos cruzada, que corresponde al listado de servidores que ingresan o se retiran de la entidad, versus las afiliaciones o desafiliaciones realizadas en el periodo.</t>
  </si>
  <si>
    <t>Colaborador designado por el (la) Subdirector de Gestión y Desarrollo de Talento Humano</t>
  </si>
  <si>
    <t>(No de verificaciones realizadas a la afiliación o desvinculación a la EPS y AFP y CCF / 11 verificaciones programadas) * 100</t>
  </si>
  <si>
    <t>Mensualmente el responsable en el área de nómina, verifica el listado de personas posesionadas y/o desvinculadas, de acuerdo con el listado y soportes suministrados por el área de administración de personal. 
Se anexa base de datos cruzada, que corresponde al listado de servidores que ingresaron (ver Hoja Ingresos) y los servidores que se retiraron (ver Hoja Retiros), de la entidad , versus las afiliaciones o desafiliaciones realizadas correspondientes a los meses de febrero y marzo/2023</t>
  </si>
  <si>
    <t xml:space="preserve">13/4/2023
No se generan observaciones ni sugerencias frente al reporte del periodo.
La evaluación de controles se encuentra disponible en: https://sig.sdis.gov.co/index.php/es/gestion-de-talento-humano-riesgos </t>
  </si>
  <si>
    <t>Mensualmente el responsable en el área de nómina, verifica el listado de personas posesionadas y/o desvinculadas, de acuerdo con el listado y soportes suministrados por el área de administración de personal. 
Se anexa base de datos cruzada, que corresponde al listado de servidores que ingresaron (ver Hoja Ingresos) y los servidores que se retiraron (ver Hoja Retiros), de la entidad , versus las afiliaciones o desafiliaciones realizadas correspondientes a los meses de abril, mayo y junio/2023</t>
  </si>
  <si>
    <t>Mensualmente el responsable en el área de nómina, verifica el listado de personas posesionadas y/o desvinculadas, de acuerdo con el listado y soportes suministrados por el área de administración de personal. 
Se anexa base de datos cruzada, que corresponde al listado de servidores que ingresaron (ver Hoja Ingresos) y los servidores que se retiraron (ver Hoja Retiros), de la entidad , versus las afiliaciones o desafiliaciones realizadas correspondientes a los meses de julio, agosto y septiembre/2023</t>
  </si>
  <si>
    <t xml:space="preserve">Mensualmente el responsable en el área de nómina, verifica el listado de personas posesionadas y/o desvinculadas, de acuerdo con el listado y soportes suministrados por el área de administración de personal. 
Se anexa base de datos cruzada, que corresponde al listado de servidores que ingresaron (ver Hoja Ingresos) y los servidores que se retiraron (ver Hoja Retiros), de la entidad , versus las afiliaciones o desafiliaciones realizadas correspondientes a los meses de octubre, noviembre y diciembre de 2023. </t>
  </si>
  <si>
    <t>2. El colaborador designado por el(la) Subdirector(a) de Gestión y Desarrollo de Talento Humano, recibe el listado de las personas que se van a posesionar, por parte del área funcional de Administración de personal y se realiza la afiliación a la ARL el día antes a la posesión.  
En caso de que no se realice la afiliación no podría posesionarse en el cargo.  
En caso  que se detecte que no se realizó la  afiliación y/o desafiliación, se realiza el envío de correo electrónico del listado de personal activo a la empresa administradora para verificar el estado de afiliación y si es el caso realizar los ajustes correspondientes.
Como evidencia se presenta una base de datos cruzada, que corresponde al listado de servidores que ingresan o se retiran de la entidad, versus las afiliaciones o desafiliaciones realizadas en el periodo.</t>
  </si>
  <si>
    <t>(No de verificaciones realizadas a la afiliación o desvinculación a la ARL / 11 verificaciones programadas) * 100</t>
  </si>
  <si>
    <t>Mensualmente el responsable en el área de nómina, verifica el listado de personas posesionadas y/o desvinculadas, de acuerdo con el listado y soportes suministrados por el área de administración de personal. 
Se anexa base de datos cruzada, que corresponde al listado de servidores que ingresaron (ver Hoja ingresos) y los servidores que se retiraron (ver Hoja Retiros), de la entidad , versus las afiliaciones o desafiliaciones realizadas correspondientes a los meses de febrero y marzo/2023</t>
  </si>
  <si>
    <t>Mensualmente el responsable en el área de nómina, verifica el listado de personas posesionadas y/o desvinculadas, de acuerdo con el listado y soportes suministrados por el área de administración de personal. 
Se anexa base de datos cruzada, que corresponde al listado de servidores que ingresaron (ver Hoja ingresos) y los servidores que se retiraron (ver Hoja Retiros), de la entidad , versus las afiliaciones o desafiliaciones realizadas correspondientes a los meses de abril, mayo y junio/2023</t>
  </si>
  <si>
    <t>Mensualmente el responsable en el área de nómina, verifica el listado de personas posesionadas y/o desvinculadas, de acuerdo con el listado y soportes suministrados por el área de administración de personal. 
Se anexa base de datos cruzada, que corresponde al listado de servidores que ingresaron (ver Hoja ingresos) y los servidores que se retiraron (ver Hoja Retiros), de la entidad , versus las afiliaciones o desafiliaciones realizadas correspondientes a los meses de  julio, agosto y septiembre/2023</t>
  </si>
  <si>
    <t>Mensualmente el responsable en el área de nómina, verifica el listado de personas posesionadas y/o desvinculadas, de acuerdo con el listado y soportes suministrados por el área de administración de personal. 
Se anexa base de datos cruzada, que corresponde al listado de servidores que ingresaron (ver Hoja ingresos) y los servidores que se retiraron (ver Hoja Retiros), de la entidad , versus las afiliaciones o desafiliaciones realizadas correspondientes a los meses de  octubre, noviembre y diciembre de 2023</t>
  </si>
  <si>
    <r>
      <t xml:space="preserve">
</t>
    </r>
    <r>
      <rPr>
        <sz val="10"/>
        <rFont val="Arial"/>
        <family val="2"/>
      </rPr>
      <t>Debido a la falta de notificación  por parte de las entidades distritales cuando se genera la vacancia definitiva de un servidor que ha superado el período de prueba</t>
    </r>
    <r>
      <rPr>
        <b/>
        <sz val="10"/>
        <color rgb="FF7030A0"/>
        <rFont val="Arial"/>
        <family val="2"/>
      </rPr>
      <t xml:space="preserve">
</t>
    </r>
  </si>
  <si>
    <t>Posibilidad de perdidas económicas  por demora en la activación de la afiliación al SGSSS de aquellos funcionarios que aprueban el periodo de prueba y que están en tramite de vinculación definitiva a la entidad, debido a la falta de notificación por parte de la entidad de la cual se desvincula.</t>
  </si>
  <si>
    <t>3. El colaborador designado por el(la) Subdirector(a) de Gestión y Desarrollo de Talento Humano, que pertenece al área funcional de nómina, realiza la validación de activación al Sistema General de seguridad Social y Salud de aquellos servidores (as) Públicos (as)que vienen de otras entidades del distrito y que superaron el periodo de prueba en la SDIS. Este listado será enviado previamente por cada uno de los Gestores de Talento Humano, de manera inmediata, una vez se tenga el resultado de la Evaluación de Desempeño. 
Se tendrá contacto con el servidor que supera el periodo de prueba y/o con la entidad de donde proviene, y se hará el seguimiento permanente a cada caso con esta particularidad, de tal forma que se solicite la activación en el Sistema General de seguridad Social y Salud  inmediatamente se emita la vacancia definitiva en la entidad de procedencia. 
Como evidencia se presenta una base de datos, que corresponde al listado de servidores que ingresaron a la entidad, que proceden de otra entidad del distrito y que superaron el periodo de prueba, versus el estado de afiliación (solicitud de activación) posterior que se declare la vacancia definitiva en la entidad distrital de donde proceden.</t>
  </si>
  <si>
    <t>(No de verificaciones realizadas a la activación al SGSSS / 11 verificaciones programadas) * 100</t>
  </si>
  <si>
    <t>Mensualmente el responsable en el área de nómina  verifica el listado de personas que superaron el periodo de prueba en la SDIS y que provienen de otra entidad del Distrito con el mismo NIT,  de acuerdo a la información suministrada por el referente de Gestores de Talento Humano , realizando la verificación del estado de afiliación a salud, pensión, ARL y caja de compensación en el periodo.
Se anexa base de datos, que corresponde al listado de servidores que ingresaron a la entidad, que proceden de otra entidad del Distrito y que superaron el periodo de prueba versus el estado de afiliación.</t>
  </si>
  <si>
    <t>Gestión de Soporte y Mantenimiento Tecnológico</t>
  </si>
  <si>
    <t>Gestionar la continuidad del negocio mediante el soporte y mantenimiento  de las Tecnologías de la Información y las Comunicaciones, acogiendo las mejores prácticas de TIC, los lineamientos y directrices internos y la normativa vigente con el fin de coadyuvar el cumplimiento de objeticos y requerimientos institucionales asociados a los sistemas de información.</t>
  </si>
  <si>
    <t>Gestionar los cambios, incidentes y problemas asociados a los servicios de las tecnologías de la información.</t>
  </si>
  <si>
    <t>R-SMT-002</t>
  </si>
  <si>
    <t>1. Debido a deficiencias en la implementación de planes de mantenimiento preventivo de la infraestructura y servicios tecnológicos.</t>
  </si>
  <si>
    <t>Posibilidad de que existan deficiencias en la gestión de los incidentes o requerimientos tecnológicos.</t>
  </si>
  <si>
    <t>Fallas tecnológicas</t>
  </si>
  <si>
    <t>1. El Líder de Infraestructura trimestralmente debe realizar seguimiento y monitoreo al estado de la infraestructura y servicios tecnológicos de la Entidad administrados por la Subdirección de Investigación e Información, con el objetivo de garantizar los servicios tecnológicos para la correcta disponibilidad de los mismos. En caso de presentarse alguna inconsistencia en la ejecución de seguimiento y monitoreo, se deberá analizar y proceder con las acciones respectivas para dar solución a lo presentado. La evidencia es un informe que el líder de Infraestructura deberá hacer trimestralmente del resultado del seguimiento y monitoreo al estado de la infraestructura y servicios tecnológicos.</t>
  </si>
  <si>
    <t>Líder de Infraestructura</t>
  </si>
  <si>
    <t>(Seguimientos y monitoreos realizados al estado de la infraestructura y servicios tecnológicos de la Entidad administrados por la Subdirección de Investigación e Información /  Seguimientos y monitoreos programados al estado de la infraestructura y servicios tecnológicos de la Entidad administrados por la Subdirección de Investigación e Información) * 100
Meta: 4 informes.</t>
  </si>
  <si>
    <t>El líder de infraestructura presenta el primer informe del resultado del seguimiento y monitoreo trimestral al estado de la infraestructura y servicios tecnológicos de la Entidad administrados por la Subdirección de Investigación e información, donde se evidencia que en los servicios de base de datos se han aplicado las mejores prácticas para una administración eficiente y como resultado se confirma que se ha mantenido una disponibilidad por encima de 99% en   servidores, almacenamiento, telefonía, canales de comunicación, ofimática, licenciamiento, redes LAN, base de datos y seguridad perimetral, por otro lado, se evidencian los mantenimientos que fueron realizados durando el periodo reportado y los incidentes presentados. A su vez, se realizaron continuas visitas a Unidades Operativas con canal MPLS, lo que permite identificar y dar solución a requerimientos a nivel de red y de infraestructura en general.</t>
  </si>
  <si>
    <t>14/04/2023
No se generan observaciones respecto a los avances y evidencias presentados en el monitoreo al riesgo de gestión.
Evaluación de controles: https://sig.sdis.gov.co/index.php/es/mantenimiento-y-soporte-tic-riesgos</t>
  </si>
  <si>
    <t>El líder de infraestructura presenta el segundo informe del resultado del seguimiento y monitoreo trimestral al estado de la infraestructura y servicios tecnológicos de la Entidad administrados por la Subdirección de Investigación e información, donde se evidencia que en los servicios de base de datos se han aplicado las mejores prácticas para una administración eficiente y como resultado se confirma que se ha mantenido una disponibilidad por encima de 99% en   servidores, almacenamiento, telefonía, canales de comunicación, ofimática, licenciamiento, redes LAN, base de datos y seguridad perimetral, por otro lado, se evidencian los mantenimientos que fueron realizados durando el periodo reportado y los incidentes presentados. A su vez, se realizaron continuas visitas a Unidades Operativas con canal MPLS, lo que permite identificar y dar solución a requerimientos a nivel de red y de infraestructura en general.</t>
  </si>
  <si>
    <t>11/07/2023
No se generan observaciones respecto a los avances y evidencias presentados en el monitoreo al riesgo de gestión.
Evaluación de controles: https://sig.sdis.gov.co/index.php/es/mantenimiento-y-soporte-tic-riesgos</t>
  </si>
  <si>
    <t>El líder de infraestructura presenta el tercer informe del resultado del seguimiento y monitoreo trimestral al estado de la infraestructura y servicios tecnológicos de la Entidad administrados por la Subdirección de Investigación e Información, donde se evidencia que en los servicios de base de datos se han aplicado las mejores prácticas para una administración eficiente y como resultado se confirma que se ha mantenido una disponibilidad por encima de 98% en   servidores, almacenamiento, telefonía, canales de comunicación, ofimática, licenciamiento, redes LAN, base de datos y seguridad perimetral, por otro lado, se evidencian los mantenimientos que fueron realizados durando el periodo reportado y los incidentes presentados. A su vez, se realizaron continuas visitas a Unidades Operativas con canal MPLS, lo que permite identificar y dar solución a requerimientos a nivel de red y de infraestructura en general.</t>
  </si>
  <si>
    <t>05/10/2023
No se generan observaciones respecto a los avances y evidencias presentados en el monitoreo al riesgo de gestión.
Evaluación de controles: https://sig.sdis.gov.co/index.php/es/mantenimiento-y-soporte-tic-riesgos</t>
  </si>
  <si>
    <t>El líder de infraestructura presenta el cuarto informe del resultado del seguimiento y monitoreo trimestral al estado de la infraestructura y servicios tecnológicos de la Entidad administrados por la Subdirección de Investigación e Información, donde se evidencia que en los servicios de base de datos se han aplicado las mejores prácticas para una administración eficiente y como resultado se confirma que se ha mantenido una disponibilidad por encima de 98% en   servidores, almacenamiento, telefonía, canales de comunicación, ofimática, licenciamiento, redes LAN, base de datos y seguridad perimetral, por otro lado, se evidencian los mantenimientos que fueron realizados durando el periodo reportado y los incidentes presentados. A su vez, se realizaron continuas visitas a Unidades Operativas con canal MPLS, lo que permite identificar y dar solución a requerimientos a nivel de red y de infraestructura en general.</t>
  </si>
  <si>
    <t>10/01/2024
No se generan observaciones respecto a los avances y evidencias presentados en el monitoreo al riesgo de gestión.
Evaluación de controles: https://sig.sdis.gov.co/index.php/es/mantenimiento-y-soporte-tic-riesgos</t>
  </si>
  <si>
    <t xml:space="preserve">2. Debido a debilidades en la apropiación del punto único de contacto para la atención de la mesa de servicio. </t>
  </si>
  <si>
    <t>2. El líder de mesa de servicios de manera trimestral realiza seguimiento a las estrategias de divulgación y apropiación del punto único de contacto y los canales de la mesa de servicio, con el fin de evitar la perdida del punto único de contacto. En caso de encontrar alguna inconsistencia en las divulgaciones, procede a analizar y solicitar la corrección. La evidencia es un informe del seguimiento que se hace trimestralmente a las estrategias de divulgación.</t>
  </si>
  <si>
    <t>Líder de mesa de servicios</t>
  </si>
  <si>
    <t>(Seguimientos realizados a las estrategias de divulgación y apropiación del punto único de contacto y los canales de la mesa de servicio /  Seguimientos programados a las estrategias de divulgación y apropiación del punto único de contacto y los canales de la mesa de servicio) * 100
Meta: 4 informes.</t>
  </si>
  <si>
    <t>El líder de mesa de servicios presenta el primer informe del seguimiento que se hace trimestralmente a las estrategias de divulgación  y apropiación del punto único de contacto y los canales de la mesa de servicio, en el cual se relacionan las acciones dirigidas al fortalecimiento de los canales de atención de la Mesa de Servicios y todas aquellas encaminadas a la disminución de solicitudes de productos y servicios relacionados con TI a través de dichos canales, desde donde se puede realizar una medición del nivel de efectividad de las estrategias realizadas durante este periodo y de ser necesario tener un punto de partida para emprender mejoras que apunten a la calidad de la oferta de servicios desde la Subdirección de Investigación e Información.</t>
  </si>
  <si>
    <t>El líder de mesa de servicios presenta el segundo informe del seguimiento que se hace trimestralmente a las estrategias de divulgación  y apropiación del punto único de contacto y los canales de la mesa de servicio, en el cual se relacionan las acciones dirigidas al fortalecimiento de los canales de atención de la Mesa de Servicios y todas aquellas encaminadas a la disminución de solicitudes de productos y servicios relacionados con TI a través de dichos canales, desde donde se puede realizar una medición del nivel de efectividad de las estrategias realizadas durante este periodo y de ser necesario tener un punto de partida para emprender mejoras que apunten a la calidad de la oferta de servicios desde la Subdirección de Investigación e Información.</t>
  </si>
  <si>
    <t>El líder de mesa de servicios presenta el tercer informe del seguimiento que se hace trimestralmente a las estrategias de divulgación  y apropiación del punto único de contacto y los canales de la mesa de servicio, en el cual se relacionan las acciones dirigidas al fortalecimiento de los canales de atención de la Mesa de Servicios y todas aquellas encaminadas a la disminución de solicitudes de productos y servicios relacionados con TI a través de dichos canales, desde donde se puede realizar una medición del nivel de efectividad de las estrategias realizadas durante este periodo y de ser necesario tener un punto de partida para emprender mejoras que apunten a la calidad de la oferta de servicios desde la Subdirección de Investigación e Información.</t>
  </si>
  <si>
    <t>El líder de mesa de servicios presenta el cuarto informe del seguimiento que se hace trimestralmente a las estrategias de divulgación  y apropiación del punto único de contacto y los canales de la mesa de servicio, en el cual se relacionan las acciones dirigidas al fortalecimiento de los canales de atención de la Mesa de Servicios y todas aquellas encaminadas a la disminución de solicitudes de productos y servicios relacionados con TI a través de dichos canales, desde donde se puede realizar una medición del nivel de efectividad de las estrategias realizadas durante este periodo y de ser necesario tener un punto de partida para emprender mejoras que apunten a la calidad de la oferta de servicios desde la Subdirección de Investigación e Información.</t>
  </si>
  <si>
    <t>Definir e implementar las actividades de mejora, de conformidad con el estado del proceso.</t>
  </si>
  <si>
    <t>R-SMT-003</t>
  </si>
  <si>
    <t>1. Incremento generalizado en los casos de crímenes, vandalismo o ataques cibernéticos a la Entidad.</t>
  </si>
  <si>
    <t>Posibilidad de la perdida de información de registros financieros, documentos críticos, información contable, registro de beneficiarios, daño en los sistemas y/o vulneración de los mismos, debido a un incidente que impida a la entidad llevar a cabo sus procesos esenciales y misionales lo que puede generar afectación en los servicios de atención a usuarios internos y externos.</t>
  </si>
  <si>
    <t>1. El Subdirector de Investigación e Información y el profesional encargado de ejecutar las actividades de Seguridad de la Información realizarán seguimiento trimestral a los lineamientos definidos frente a la gestión de vulnerabilidades en el Plan de Seguridad y Privacidad de la Información a fin de remediar y dar cierre a las vulnerabilidades activas sobre la infraestructura de la Entidad.
En caso que se identifique retrasos en las actividades del plan, el Subdirector de Investigación e Información tomará decisiones que los encargados de infraestructura y de seguridad deberá ejecutar.
Evidencia: Informe de seguimiento al Plan de Seguridad y Privacidad de la Información.</t>
  </si>
  <si>
    <t>Subdirector de Investigación e Información y profesional encargado de ejecutar las actividades de Seguridad.</t>
  </si>
  <si>
    <t>(Número de seguimientos a los lineamientos definidos en el Plan de Seguridad y Privacidad de la Información / Número de seguimientos programados a los lineamientos definidos en el Plan de Seguridad y Privacidad de la Información) * 100
Meta: 4 informes.</t>
  </si>
  <si>
    <t>El profesional encargado de ejecutar las actividades de Seguridad de la Información presenta informe de seguimiento trimestral a los lineamientos definidos frente a la gestión de vulnerabilidades en el Plan de Seguridad y Privacidad de la Información a fin de remediar y dar cierre a las vulnerabilidades activas sobre la infraestructura de la Entidad, a su vez reporta el nivel de avance frente a las actividades planteadas en aras de avanzar en la implementación del modelo de seguridad y privacidad de la información durante el periodo (enero - marzo).</t>
  </si>
  <si>
    <t>El profesional encargado de ejecutar las actividades de Seguridad de la Información presenta el segundo informe de seguimiento trimestral a los lineamientos definidos frente a la gestión de vulnerabilidades en el Plan de Seguridad y Privacidad de la Información a fin de remediar y dar cierre a las vulnerabilidades activas sobre la infraestructura de la Entidad, a su vez reporta el nivel de avance frente a las actividades planteadas en aras de avanzar en la implementación del modelo de seguridad y privacidad de la información durante el periodo (abril - junio).</t>
  </si>
  <si>
    <t>El profesional encargado de ejecutar las actividades de Seguridad de la Información presenta el tercer informe de seguimiento trimestral a los lineamientos definidos frente a la gestión de vulnerabilidades en el Plan de Seguridad y Privacidad de la Información a fin de remediar y dar cierre a las vulnerabilidades activas sobre la infraestructura de la Entidad, a su vez reporta el nivel de avance frente a las actividades planteadas en aras de avanzar en la implementación del modelo de seguridad y privacidad de la información durante el periodo (julio a septiembre).</t>
  </si>
  <si>
    <t>El profesional encargado de ejecutar las actividades de Seguridad de la Información presenta el cuarto informe de seguimiento trimestral a los lineamientos definidos frente a la gestión de vulnerabilidades en el Plan de Seguridad y Privacidad de la Información a fin de remediar y dar cierre a las vulnerabilidades activas sobre la infraestructura de la Entidad, a su vez reporta el nivel de avance frente a las actividades planteadas en aras de avanzar en la implementación del modelo de seguridad y privacidad de la información durante el periodo (octubre-diciembre).</t>
  </si>
  <si>
    <t>2.Malos manejos en los equipos y sistemas de la entidad por parte del Talento Humano que trabaja en la entidad.</t>
  </si>
  <si>
    <t>2. El Subdirector de Investigación e Información y el profesional encargado de infraestructura realizará seguimiento semestral al correcto uso del espacio asignado en la nube a las dependencias de la Entidad, con el fin de administrar los recursos de almacenamiento de una manera eficiente.
En caso tal que se evidencie que no se esta haciendo uso correcto del espacio asignado, se registrará en el informe, el cual será comunicado a las dependencias interesadas.
Evidencia: Informe del seguimiento al correcto uso del espacio asignado en la nube.</t>
  </si>
  <si>
    <t>Subdirector de Investigación e Información y  profesional encargado de infraestructura.</t>
  </si>
  <si>
    <t>(Número de informes de seguimiento al correcto uso del espacio asignado en la nube / Número de informes programados al correcto uso del espacio asignado en la nube) * 100
Meta: 1 informe.</t>
  </si>
  <si>
    <t>La actividad no se encuentra programada, puesto que al ser un informe semestral, se empieza a preparar en el ultimo mes del semestre.</t>
  </si>
  <si>
    <t xml:space="preserve">El profesional encargado de infraestructura realiza informe de seguimiento semestral al correcto uso del espacio asignado en la nube a las dependencias de la Entidad, con el fin de administrar los recursos de almacenamiento de una manera eficiente.
</t>
  </si>
  <si>
    <t>05/10/2023
No se generan observaciones respecto a los avances y evidencias presentados en el monitoreo al riesgo de gestión. Se deja la siguiente recomendación: adelantar todas las acciones pertinentes para dar cumplimiento a la actividad de control y la meta propuesta.</t>
  </si>
  <si>
    <t>El profesional encargado de infraestructura realiza informe de seguimiento semestral al correcto uso del espacio asignado en la nube a las dependencias de la Entidad, con el fin de administrar los recursos de almacenamiento de una manera eficiente.</t>
  </si>
  <si>
    <t>3. No aplicación de normatividad y procedimientos vigentes, relacionados con la seguridad de la información</t>
  </si>
  <si>
    <t>3. El Subdirector de Investigación e Información y los profesionales encargados de ejecutar las actividades de Seguridad de la Información e Infraestructura realizarán de manera anual la actualización a los lineamientos definidos frente a la implementación del Plan de Recuperación de Desastres tecnológicos de la entidad (DRP), a fin de preparar a la Entidad ante un evento de interrupción inesperado.
Teniendo en cuenta la prioridad de esta actividad para el plan de continuidad de negocio, no se contempla su no ejecución.
Evidencia: Plan de recuperación de desastres tecnológico de la entidad actualizado.</t>
  </si>
  <si>
    <t>Subdirector de Investigación e Información y los profesionales encargados de ejecutar las actividades de Seguridad de la Información e Infraestructura.</t>
  </si>
  <si>
    <t>Un Plan de recuperación de desastres tecnológico de la entidad actualizado.
2 trimestre: borrador del documento 50%.
4 trimestre: oficialización y publicación 50%.</t>
  </si>
  <si>
    <t>La actividad se encuentra programada para un primer avance en el segundo trimestre del año, en este se entregara el borrador del Plan de recuperación de desastres tecnológico de la entidad actualizado.</t>
  </si>
  <si>
    <t>Los profesionales encargados de ejecutar las actividades de Seguridad de la Información e Infraestructura realizan avance al documento de actualización a los lineamientos definidos frente a la implementación del Plan de Recuperación de Desastres tecnológicos de la entidad (DRP), a fin de preparar a la Entidad ante un evento de interrupción inesperado.</t>
  </si>
  <si>
    <t>La actividad se encuentra programada para la oficialización y publicación en el cuarto trimestre del año, en este se entregará el documento Plan de recuperación de desastres tecnológico de la entidad actualizado.</t>
  </si>
  <si>
    <t>Los profesionales encargados de ejecutar las actividades de Seguridad de la Información e Infraestructura realizan la actualización a los lineamientos definidos frente a la implementación del Plan de Recuperación de Desastres tecnológicos de la entidad (DRP), a fin de preparar a la Entidad ante un evento de interrupción inesperado.</t>
  </si>
  <si>
    <t>4. El Subdirector de Investigación e Información y el profesional encargado de ejecutar las actividades de Seguridad de la Información, realizarán semestralmente la actualización y socialización de las mejores prácticas en el manejo de la información, a fin de garantizar la confidencialidad, integridad y disponibilidad de la información.
En caso tal de que no realicen las actualizaciones y socializaciones, serán realizadas por otro profesional asignado por el Subdirector de Investigación e Información.
Evidencia: Listado de socializaciones realizadas.</t>
  </si>
  <si>
    <t>(Número de socializaciones realizadas a las mejores prácticas en el manejo de la información / Número de socializaciones programadas a las mejores prácticas en el manejo de la información) * 100
Meta: 2 socializaciones.</t>
  </si>
  <si>
    <t>La actividad no esta programada para este primer trimestre, en el segundo trimestre se hará la primera socialización de las mejores prácticas en el manejo de la información.</t>
  </si>
  <si>
    <t>El profesional encargado de ejecutar las actividades de Seguridad de la Información, realizó socialización de las mejores prácticas en el manejo de la información, a fin de garantizar la confidencialidad, integridad y disponibilidad de la información.</t>
  </si>
  <si>
    <t xml:space="preserve">Gestión Contractual </t>
  </si>
  <si>
    <t>El proceso de Gestión contractual adelanta las actividades de contratación requeridas por la entidad previstas en el plan de adquisiciones, que permitan contar con bienes, servicios y obras de manera efectiva, oportuna y cumpliendo la normatividad vigente de cada modalidad contractual, para  el cumplimiento de la misión de la entidad.</t>
  </si>
  <si>
    <t>Realizar la estructura del proceso según su modalidad contractual.</t>
  </si>
  <si>
    <t>R-GEC-004</t>
  </si>
  <si>
    <t>1.  Insuficiente apropiación de las directrices del proceso de gestión contractual por parte de los equipos que apoyan la gestión contractual en cada dependencia, además del desconocimiento de los cambios en la regulación contractual.</t>
  </si>
  <si>
    <t>Posibilidad de no adquirir los bienes y afectación de los servicios requeridos por la entidad por externalidades, errores y la falta de controles en los trámites contractuales necesarios para la prestación de los servicios sociales.</t>
  </si>
  <si>
    <t>1. El (los) profesional (es) designado por el (la)  Subdirector (a) de Contratación, cada vez que se actualiza algún procedimiento, lo socializa con los enlaces de contratación mediante comunicación oficial o jornadas de socialización con el propósito de divulgar los cambios realizados. Si no se realiza la socialización oportuna, se realizará una socialización masiva cada 3 meses. 
Como evidencia se deja registro de las comunicaciones o jornadas de sensibilización.</t>
  </si>
  <si>
    <t xml:space="preserve"> El (los) profesional (es) designado por el (la)  Subdirector (a) de Contratación.</t>
  </si>
  <si>
    <t>(Número de procedimientos del proceso Gestión contractual socializados  / Número de procedimientos del proceso gestión contractual  actualizados en el periodo)*100</t>
  </si>
  <si>
    <t xml:space="preserve">Durante el primer trimestre del año la Subdirección de Contratación actualizó 2 procedimientos: 
- PCD-GEC-009 Licitación Publica 14/03/2023.
- PCD-GEC-003 Contratación Directa 29/03/2023.
Y creó el procedimiento:
- PCD-GEC-010 Contratación con entidades privadas sin animo de lucro y reconocida idoneidad 29/03/2023.
En virtud de lo anterior, por medio de piezas de comunicación se realizó la socialización masiva de las actualizaciones realizadas. 
Se adjunta como evidencia piezas de comunicación. </t>
  </si>
  <si>
    <t>14/04/2023
No se generan observaciones respecto a los avances y evidencias presentados en el monitoreo al riesgo de gestión.
Evaluación de controles: https://sig.sdis.gov.co/index.php/es/gestion-contractual-riesgos</t>
  </si>
  <si>
    <t xml:space="preserve">Durante el segundo trimestre del año la Subdirección de Contratación actualizó 1 procedimiento: PCD-GEC-005 Mínima cuantía 18/05/2023 y creó los procedimientos: 
- PCD-GEC-011 Acuerdo marco de precios, PCD-GEC-012 Selección abreviada menor cuantía y PCD-GEC-013 Concurso de méritos  .
En virtud de lo anterior, por medio de piezas de comunicación se realizó la socialización masiva de las actualizaciones realizadas. 
Se adjunta como evidencia piezas de comunicación. </t>
  </si>
  <si>
    <t>12/07/2023
No se generan observaciones respecto a los avances y evidencias presentados en el monitoreo al riesgo de gestión.
Evaluación de controles: https://sig.sdis.gov.co/index.php/es/gestion-contractual-riesgos</t>
  </si>
  <si>
    <t xml:space="preserve">Durante el tercer trimestre del año la Subdirección de Contratación actualizó un procedimiento: PCD-GEC-007Administración de riesgos previsibles inherentes a la compra o contratación de bienes o servicios y creó dos procedimientos: 
- PCD-GEC-014 Selección abreviada de subasta inversa, PCD-GEC-015 Selección abreviada para la adquisición de bienes y servicios de características técnicas uniformes en bolsa de productos.
En virtud de lo anterior, por medio de piezas de comunicación se realizó la socialización masiva de las actualizaciones realizadas. 
Se adjunta como evidencia piezas de comunicación. </t>
  </si>
  <si>
    <t>11/10/2023
No se generan observaciones respecto a los avances y evidencias presentados en el monitoreo al riesgo de gestión.
Evaluación de controles: https://sig.sdis.gov.co/index.php/es/gestion-contractual-riesgos</t>
  </si>
  <si>
    <t>Durante el cuarto trimestre del año la Subdirección de Contratación actualizó un procedimiento: 
PCD-GEC-001 Contratación de prestación de servicios profesionales y/o apoyo a la gestión  
Creó cuatro procedimientos: 
PCD-GEC-016 Liquidaciones y cierre financiero de contrato, convenio y/o órdenes de compra.
PCD-GEC-017  Terminación anticipada y liquidación de contratos/convenios.
PCD-GEC-018 Modificaciones contractuales.
PCD-GEC-019 Cierre de expediente contractual
En virtud de lo anterior, por medio memorando masivo en donde se realizó socialización e indicaciones de uso. 
Se adjunta como evidencia memorando</t>
  </si>
  <si>
    <t>09/01/2024
No se generan observaciones respecto a los avances y evidencias presentados en el monitoreo al riesgo de gestión.
Evaluación de controles: https://sig.sdis.gov.co/index.php/es/gestion-contractual-riesgos</t>
  </si>
  <si>
    <t>2. Contratación insuficiente de bienes y servicios por fallas en la planeación y por la falta de articulación entre las dependencias donde se estructuran y se ejecutan los procesos de contratación.</t>
  </si>
  <si>
    <t>2. El (los) profesional (es) designado por la  Subdirección de Diseño, Evaluación y Sistematización mensualmente  realiza seguimiento a la ejecución presupuestal de los proyectos de inversión a través de la programación en el plan anual de adquisiciones, mediante la expedición de cartas de alerta dirigida a los gerentes de los proyectos de inversión de la SDIS. 
Si no realiza la carta de alerta, se remitirá otro tipo de comunicación al proyecto de inversión. 
Como evidencia quedan las cartas de alerta de seguimiento a los proyectos de inversión u otras comunicaciones oficiales.</t>
  </si>
  <si>
    <t xml:space="preserve">2. El (los) profesional (es) designado por la  Subdirección de Diseño, Evaluación y Sistematización mensualmente  realiza seguimiento a la ejecución presupuestal de los proyectos de inversión a través de la programación en el plan anual de adquisiciones, mediante la expedición de cartas de alerta dirigida a los gerentes de los proyectos de inversión de la SDIS. 
Si no realiza la carta de alerta, se remitirá otro tipo de comunicación al proyecto de inversión. 
Como evidencia quedan las cartas de alerta de seguimiento a los proyectos de inversión u otras comunicaciones oficiales. </t>
  </si>
  <si>
    <t>El (los) profesional (es) designado por la  Subdirección de Diseño, Evaluación y Sistematización</t>
  </si>
  <si>
    <t>(Numero de cartas de alerta  realizadas a los gerentes de los proyectos de inversión / Número de proyectos de inversión) * 100
Nota: Primer trimestre 10%
Segundo trimestre 30%.
Tercer trimestre 30%. 
Tercer trimestre 30%.</t>
  </si>
  <si>
    <t>Durante el primer trimestre de la vigencia 2023 el equipo de la Subdirección de Diseño, Evaluación y Sistematización llevó a cabo el seguimiento de los proyectos de inversión en su avance correspondiente a los meses de enero y febrero. A partir de este seguimiento se realizaron las reuniones de retroalimentación con cada proyecto de inversión y se generaron las cartas de alerta y recomendaciones para proporcionar la información suficiente a los gerentes de proyecto acorde a su programación y el seguimiento al Plan Anual de Adquisiciones.
Como evidencia se remiten las 19 cartas de alerta para los proyectos de inversión con corte a febrero de 2023 con el seguimiento al PAA.</t>
  </si>
  <si>
    <t>Durante el segundo trimestre de la vigencia 2023 el equipo de la Subdirección de Diseño, Evaluación y Sistematización llevó a cabo el seguimiento de los proyectos de inversión en su avance correspondiente a los meses de marzo, abril y mayo. A partir de este seguimiento se realizaron las reuniones de retroalimentación con cada proyecto de inversión y se generaron las cartas de alerta y recomendaciones para proporcionar la información suficiente a los gerentes de proyecto acorde a su programación y el seguimiento al Plan Anual de Adquisiciones.
Como evidencia se remiten las 19 cartas de alerta para los proyectos de inversión con corte a marzo, abril y mayo de 2023 con el seguimiento al PAA.</t>
  </si>
  <si>
    <t xml:space="preserve">Durante el tercer trimestre de la vigencia 2023 el equipo de diseño y monitoreo llevó a cabo el seguimiento de los proyectos de inversión en su avance correspondiente a los meses de junio, julio y agosto. A partir de este seguimiento se realizaron las reuniones de retroalimentación con cada proyecto de inversión y se generaron las cartas de alerta y recomendaciones para proporcionar la información suficiente a los gerentes de proyecto con el fin de cuidar la implementación de los proyectos de inversión acorde a su programación.
Como evidencia se cuentan con las actas de retroalimentación de seguimiento y cartas de alerta con corte a junio, julio y agosto de 2023 de todos los 19 proyectos de inversión </t>
  </si>
  <si>
    <t>Durante el cuarto trimestre de la vigencia 2023 el equipo de diseño y monitoreo llevó a cabo el seguimiento de los proyectos de inversión en su avance correspondiente a los meses de septiembre, octubre y noviembre. A partir de este seguimiento se realizaron las reuniones de retroalimentación con cada proyecto de inversión y se generaron las cartas de alerta y recomendaciones para proporcionar la información suficiente a los gerentes de proyecto con el fin de cuidar la implementación de los proyectos de inversión acorde a su programación.
Como evidencia se remiten las 19 cartas de alerta para los proyectos de inversión con corte a septiembre, octubre y noviembre de 2023 con el seguimiento al PAA.</t>
  </si>
  <si>
    <t>3. Insuficiencia de presupuesto para la contratación de bienes y servicios.</t>
  </si>
  <si>
    <t>3. El profesional designado por la Dirección de Análisis y Diseño Estratégico con apoyo de la Subdirección de Contratación definen anualmente la hoja de ruta denominada "Estrategia de contratación", para identificar oportunidades de mejora en la contratación de recursos humanos de la SDIS. 
En caso de identificar oportunidades de mejora a la ruta inicial propuesta, se incorporaran en una nueva hoja de ruta para socializar con las dependencias. 
La evidencia es la matriz de estrategia de contratación.</t>
  </si>
  <si>
    <t>3. El profesional designado por la Dirección de Análisis y Diseño Estratégico con apoyo de la Subdirección de Contratación definen anualmente la hoja de ruta denominada "Estrategia de contratación", para identificar oportunidades de mejora en la contratación de recursos humanos de la SDIS. 
En caso de identificar oportunidades de mejora a la ruta inicial propuesta, se incorporaran en una nueva hoja de ruta para socializar con las dependencias. 
La evidencia es la matriz de estrategia de contratación .</t>
  </si>
  <si>
    <t xml:space="preserve">El (los) profesional (es) designado por la  Dirección de Análisis y Diseño Estratégico
</t>
  </si>
  <si>
    <t>Una hoja de ruta "Estrategia de contratación" documentada.</t>
  </si>
  <si>
    <t>Desde la Dirección de Análisis y Diseño Estratégico con apoyo de la Subdirección de Contratación, se define la ruta denominada "Estrategia de contratación".</t>
  </si>
  <si>
    <t>La actividad de control tal como está programada se cumplió en el primer trimestre de la vigencia. Se mantiene vigente la ruta denominada "estrategia de contratación".</t>
  </si>
  <si>
    <t>09/01/2024
No se generan observaciones respecto a los avances y evidencias presentados en el monitoreo al riesgo de gestión.
Se deja la siguiente recomendación: revisar la pertinencia de continuar esta actividad de control para la vigencia 2024.
Evaluación de controles: https://sig.sdis.gov.co/index.php/es/gestion-contractual-riesgos</t>
  </si>
  <si>
    <t>4. Carencia de controles para la planeación y seguimiento contractual.</t>
  </si>
  <si>
    <t>4. A través del tablero de control administrado por la Subdirección de Diseño, Evaluación y Sistematización y Subdirección de Investigación e Información, con apoyo de la Subdirección de  Contratación, se realiza seguimiento a la contratación institucional en las etapas pre contractual y contractual, con el propósito de prever la terminación no controlada de los contratos y poder tomar las acciones necesarias. Según el estado del tablero de control, se generan reportes mensuales de la contratación, los cuales son remitidos a los gerentes del proyecto.
Como evidencia se reporta el tablero de control y reporte cuantitativo de los correos electrónicos de alerta generados.</t>
  </si>
  <si>
    <t xml:space="preserve">4. A través del tablero de control administrado por la Subdirección de Diseño, Evaluación y Sistematización y Subdirección de Investigación e Información, con apoyo de la Subdirección de  Contratación, se realiza seguimiento a la contratación institucional en las etapas pre contractual y contractual, con el propósito de prever la terminación no controlada de los contratos y poder tomar las acciones necesarias. Según el estado del tablero de control, se generan reportes mensuales de la contratación, los cuales son remitidos a los gerentes del proyecto.
Como evidencia se reporta el tablero de control y reporte cuantitativo de los correos electrónicos de alerta generados. </t>
  </si>
  <si>
    <t xml:space="preserve">
El (los) profesional (es) designado por la  Subdirección de Diseño, Evaluación y Sistematización
</t>
  </si>
  <si>
    <t xml:space="preserve">(Reportes mensuales del estado de la contratación enviados / Numero de proyectos de inversión con contratos dentro del rango de cuatro meses próximos a vencer)
Nota: Tercer trimestre 100%, Cuarto trimestre 100%.
</t>
  </si>
  <si>
    <t>Durante el primer trimestre de 2023 se está avanzando en el diseño y desarrollo del tablero de control para el seguimiento a la contratación institucional, el cual tiene programado reporte para el III trimestre de 2023.</t>
  </si>
  <si>
    <t>Durante el segundo trimestre de 2023 se está avanzando en el diseño y desarrollo del tablero de control para el seguimiento a la contratación institucional, el cual tiene programado reporte para el III trimestre de 2023.</t>
  </si>
  <si>
    <t>12/07/2023
No se generan observaciones respecto a los avances y evidencias presentados en el monitoreo al riesgo de gestión. Se deja la siguiente recomendación: adelantar todas las acciones pertinentes para dar cumplimiento a la actividad de control y la meta propuesta.
Evaluación de controles: https://sig.sdis.gov.co/index.php/es/gestion-contractual-riesgos</t>
  </si>
  <si>
    <t>Durante los meses de agosto y septiembre de 2023, se enviaron los correos con las alertas de los procesos contractuales, generando un avance del 100% del indicador.
Como evidencia se cuenta con los correos remitidos sobre las alertas contractuales en los meses de agosto y septiembre de 2023</t>
  </si>
  <si>
    <t>Durante los meses de octubre, noviembre y diciembre de 2023, se enviaron los correos con las alertas de los procesos contractuales, generando un avance del 100% del indicador.
Como evidencia se cuenta con los correos remitidos sobre las alertas contractuales en los meses de octubre, noviembre y diciembre de 2023</t>
  </si>
  <si>
    <t>5. Inadecuadas políticas de operación.</t>
  </si>
  <si>
    <t>5. El (los) profesional (es) designado por el (la)  Subdirector (a) de Contratación semestralmente realiza socializaciones o talleres de los lineamientos contractuales de bienes y servicios entre las dependencias que estructuran y ejecutan los contratos.
Sino se realizan las socializaciones o talleres se realizaran comunicados oficiales con los lineamientos. 
Cómo evidencia quedan las presentaciones y asistencias.</t>
  </si>
  <si>
    <t xml:space="preserve">(Numero de socializaciones realizadas / Numero de socializaciones programadas) * 100. </t>
  </si>
  <si>
    <t xml:space="preserve">Este control es semestral y está programado para realizar en el segundo trimestre del año. </t>
  </si>
  <si>
    <t xml:space="preserve">El 30 junio, la Subdirección de Contratación realizó una socialización de los lineamientos contractuales de bienes y servicios dirigida a las dependencias que estructuran y ejecutan los contratos. Se contó con la participación de alrededor de 220 personas. Se anexa presentación y listado de asistencia con link de grabación. </t>
  </si>
  <si>
    <t xml:space="preserve">Este control es semestral y está programado para realizar en el cuarto trimestre del año. </t>
  </si>
  <si>
    <t>11/10/2023
No se generan observaciones respecto a los avances y evidencias presentados en el monitoreo al riesgo de gestión. Se deja la siguiente recomendación: adelantar todas las acciones pertinentes para dar cumplimiento a la actividad de control y la meta propuesta.
Evaluación de controles: https://sig.sdis.gov.co/index.php/es/gestion-contractual-riesgos</t>
  </si>
  <si>
    <t xml:space="preserve">El 13 de diciembre, la Subdirección de Contratación realizó una socialización de los lineamientos contractuales de bienes y servicios incluidos en el Manual de Contratación y documentos controlados del Proceso Gestión Contractual dirigida a las dependencias que estructuran y ejecutan los contratos, entre las cuales Se contó con la participación de alrededor de 290 personas. Se anexa presentación y listado de asistencia con link de grabación. </t>
  </si>
  <si>
    <t>Identificar los lineamientos y requisitos legales a utilizar según los procesos contractuales que se manejen en la entidad.</t>
  </si>
  <si>
    <t>R-GEC-002</t>
  </si>
  <si>
    <t>1. Deficiencia en el cargue de la información en SECOP II derivada de la ejecución del proceso contractual, durante el ejercicio de la supervisión y/o interventoría.</t>
  </si>
  <si>
    <t>Posibilidad de incumplimiento de un objeto contractual (no aplica para los OPS), por la indebida supervisión de los contratos o convenios durante la etapa de ejecución, ocasionado afectación en el cumplimiento de metas institucionales.</t>
  </si>
  <si>
    <t>1. El Subdirector de Contratación o el (los) profesional (es) designado por el (la)  Subdirector (a) de Contratación socializa cuatrimestralmente a los diferentes supervisores o apoyos a la supervisiones, directrices y lineamientos oficiales y vigentes referente a la contratación institucional, con el fin de ejercer una buena práctica de supervisión frente a los contratos y convenios suscritos por la entidad.
En caso de no poder hacer la socialización en el día definido se reprograma y realiza a la mayor brevedad posible.
Como evidencia se cuenta con registro de las socializaciones realizadas (presentaciones o actas o registro de asistencias o grabación, entre otras).</t>
  </si>
  <si>
    <t>El subdirector de Contratación o  El (los) profesional (es) designado por el (la)  Subdirector (a) de Contratación.</t>
  </si>
  <si>
    <t>(Número de socializaciones realizadas de los lineamientos oficiales / Número de socializaciones programadas de los lineamientos oficiales) * 100
Meta: 3 socializaciones.</t>
  </si>
  <si>
    <t xml:space="preserve">Este control es cuatrimestral y está programado para realizar en el mes de abril.  </t>
  </si>
  <si>
    <t>El 27 de abril 2023,  la Subdirección de Contratación realizó una socialización de los lineamientos oficiales y vigentes referente a la contratación institucional, con el fin de ejercer una buena práctica de supervisión frente a los contratos y convenios suscritos por la entidad. Se contó con la participación de alrededor de 300 personas. Se anexa presentación y listado de asistencia con link de grabación. 
El riesgo R-GEC-002, el cual fue materializado en la vigencia 2022, surtió en debida forma la ejecución del plan de restablecimiento frente al envió de un  memorando dirigido a la supervisores solicitar el cargue de los documentos en el SECOP II y así conocer el estado de cumplimiento. Adicionalmente se realizó la actualización del riesgo para la vigencia 2023.</t>
  </si>
  <si>
    <t xml:space="preserve">Para el segundo cuatrimestre de la vigencia,  la Subdirección de Contratación realizó una socialización frene a la prevención de contratos realidad en el marco del buen ejercicio de supervisión e interventoría.   Se contó con la participación de alrededor de 78 personas. Se anexa presentación y listado de asistencia con link de grabación. </t>
  </si>
  <si>
    <t xml:space="preserve">El 21 de diciembre, la Subdirección de Contratación realizó una socialización a los diferentes supervisores o apoyos a la supervisiones, de directrices y lineamientos oficiales y vigentes establecidas en el Manual de Supervisión e interventoría MNL-GEC-004 con la participación de mas de 390 personas. Así mismo, el 22 de diciembre se realizó socialización de buenas prácticas de cargue en el SECOP II,  con el fin de ejercer una buena práctica de supervisión. Se anexan presentaciones y listado de asistencia con link de grabación. </t>
  </si>
  <si>
    <t xml:space="preserve">2. Insuficiente seguimiento al cargue en el aplicativo SECOP II de los soportes de ejecución contractual. </t>
  </si>
  <si>
    <t>2. El Subdirector de Contratación o el (los) profesional (es) designado por el (la)  Subdirector (a) de Contratación remite cuatrimestralmente  un memorando dirigido a los supervisores de contratos y convenios, solicitando se realice la correcta verificación del cargue de los documentos que soportan la ejecución y pagos en el aplicativo SECOP II. 
Evidencia: memorandos dirigidos a los supervisores.</t>
  </si>
  <si>
    <t>(Número de memorandos emitidos / Número de memorandos programados) * 100
Meta: 3 memorandos.</t>
  </si>
  <si>
    <t xml:space="preserve">Este control es cuatrimestral  y está programado para realizar en el mes de abril.  </t>
  </si>
  <si>
    <t xml:space="preserve">Mediante el memorando 2023011534, la Subdirección de Contratación remitió recomendaciones de buenas practicas para el cargue y aprobación de informes en la plataforma SECOP II. Se anexa memorando  2023011534 y lineamientos </t>
  </si>
  <si>
    <t>Mediante el memorando I2023021376 del 24/07/2023 la Subdirección de Contratación remitió recomendaciones de buenas practicas para el cargue y aprobación de informes en la plataforma SECOP II. Se anexa memorando I2023021376</t>
  </si>
  <si>
    <t>Mediante el memorando I2023040519 del 29/12/2023 la Subdirección de Contratación remitió recomendaciones de buenas practicas para el cargue y aprobación de informes en la plataforma SECOP II. Se anexa memorando I2023040519</t>
  </si>
  <si>
    <t>Formular plan acción institucional del proceso.</t>
  </si>
  <si>
    <t>R-GEC-001</t>
  </si>
  <si>
    <t>1. Demoras por parte de las dependencias para iniciar el trámite a la liquidación de contratos o convenios en los tiempos estipulados o establecidos en cada uno de ellos.</t>
  </si>
  <si>
    <t>Posibilidad de incumplimiento de los términos legales o pactados para la liquidación de los contratos o convenios de la entidad, debido a los retrasos en las dependencias.</t>
  </si>
  <si>
    <r>
      <t>1. El Subdirector de Contratación o el (los) profesional (es) designado por el (la)  Subdirector (a) de Contratación, remite al inicio de cada mes alertas a los supervisores de contratos a través de correo electrónico, con el fin</t>
    </r>
    <r>
      <rPr>
        <b/>
        <sz val="10"/>
        <rFont val="Arial"/>
        <family val="2"/>
      </rPr>
      <t xml:space="preserve"> </t>
    </r>
    <r>
      <rPr>
        <sz val="10"/>
        <rFont val="Arial"/>
        <family val="2"/>
      </rPr>
      <t>de recordar la obligación de tramitar la liquidación dentro de los términos establecidos. 
En caso que se identifique alguna demora de los supervisores se envían memorandos a los ordenadores de gasto. 
Como evidencia de esta actividad queda los correos remitidos.</t>
    </r>
  </si>
  <si>
    <t>(Número de alertas de liquidaciones remitidas en el periodo / Número de alertas de liquidaciones programadas en el período) * 100</t>
  </si>
  <si>
    <t xml:space="preserve">Desde la Subdirección de Contratación, equipo de liquidaciones se remiten mensualmente las alertas tempranas dirigidos a los supervisores de contrato. </t>
  </si>
  <si>
    <t>Gestión Financiera</t>
  </si>
  <si>
    <t xml:space="preserve">Gestionar las acciones presupuestales, financieras y contables, garantizando el suministro de bienes y servicios necesarios para dar cumplimiento al objeto social de la entidad. </t>
  </si>
  <si>
    <t>Realizar los tramites relacionados con los certificados de disponibilidad y registro presupuestal</t>
  </si>
  <si>
    <t>R-GF-003</t>
  </si>
  <si>
    <t>Incorporación de manera individual o masiva de las transacciones presupuestales en dos sistemas de información (Secretaría Distrital de Integración Social - Secretaría Distrital de Hacienda).</t>
  </si>
  <si>
    <t>Posibilidad de afectación incorrecta del presupuesto de la SDIS por un mal registro o ausencia de registro de las transacciones presupuestales en los diferentes sistemas de información, generando diferencia en la información presupuestal reportada.</t>
  </si>
  <si>
    <t>Financiero</t>
  </si>
  <si>
    <r>
      <t>Cuando se requiere realizar un cargue masivo de información de CDP´s y CRP´s en el sistema SEVEN debido a la demanda de información a registrar, el profesional del grupo de presupuesto</t>
    </r>
    <r>
      <rPr>
        <sz val="10"/>
        <color theme="4"/>
        <rFont val="Arial"/>
        <family val="2"/>
      </rPr>
      <t xml:space="preserve"> </t>
    </r>
    <r>
      <rPr>
        <sz val="10"/>
        <rFont val="Arial"/>
        <family val="2"/>
      </rPr>
      <t>designado por el Subdirector Administrativo y Financiero, descarga reportes de CDP´s y CRP´s del sistema BogDATA y reportes de solicitudes de CDP´s y de CRP´s del sistema SEVEN, además de verificar la información de los documentos (CDP´s: se valida N° radicado, valor, proyecto, concepto de gasto y fuente de financiación y para los CRP´s: valor, concepto de gasto y fuente de financiación) con el propósito de identificar posibles errores. En caso que se identifiquen errores, se realiza la corrección inmediata con el fin de tener la misma información presupuestal en los aplicativos BogDATA y SEVEN.
Como evidencia se cuenta con los reportes de BogDATA y SEVEN, el archivo en excel final para cargue masivo en SEVEN, y el archivo en excel (el cual es diligenciado en el drive) con la trazabilidad de las correcciones.</t>
    </r>
  </si>
  <si>
    <t>Profesional del grupo de presupuesto designado por el Subdirector Administrativo y Financiero</t>
  </si>
  <si>
    <t>(# de cargues masivos verificados acumulados / # total de cargues masivos realizados acumulados)*100</t>
  </si>
  <si>
    <t>Para el 1er trimestre el área de presupuesto ha realizado 40 cargues de CDPS masivos, que corresponden a 19 en el mes de enero, 14 en el mes de febrero y 7 para el mes de marzo, los cuales fueron validados en los aplicativos de BogData y Seven, verificando que la información haya quedado incorporada en su totalidad en las herramientas financieras.</t>
  </si>
  <si>
    <t>11/04/2023: No se presentan observaciones al reporte y evidencias enviados. 
Link de acceso evaluación de controles:
https://sig.sdis.gov.co/index.php/es/gestion-financiera-riesgos</t>
  </si>
  <si>
    <t>Para el 2do trimestre el área de presupuesto ha realizado 7  cargues de CDPS masivos, que corresponden a 4 en el mes de abril, 2 en el mes de mayo y 1 para el mes de junio, los cuales fueron validados en los aplicativos de BogData y Seven, verificando que la información haya quedado incorporada en su totalidad en las herramientas financieras.</t>
  </si>
  <si>
    <t>12/07/2023: Se valida la información enviada, teniendo en cuenta que la descripción de las actividades realizadas durante el trimestre coinciden con lo planteado en la actividad de control.
Link de acceso evaluación de controles:
https://sig.sdis.gov.co/index.php/es/direccionamiento-de-los-servicios-sociales-riesgos</t>
  </si>
  <si>
    <t>Para el 3er trimestre el área de presupuesto ha realizado 13 cargues de CDPS masivos, que corresponden a 2 en el mes de julio, 3 en el mes de agosto y 8 para el mes de septiembre, los cuales fueron validados en los aplicativos de BogData y Seven, verificando que la información haya quedado incorporada en su totalidad en las herramientas financieras.</t>
  </si>
  <si>
    <t>06/10/2023: No se presentan observaciones al reporte y evidencias enviados. 
Link de acceso evaluación de controles:
https://sig.sdis.gov.co/index.php/es/gestion-financiera-riesgos</t>
  </si>
  <si>
    <t>Para el 4to trimestre el área de presupuesto ha realizado 18 cargues de CDPS masivos, que corresponden a 7 en el mes de octubre, 11 en el mes de noviembre y en el mes de diciembre no se realizaron cargues masivos, los cuales fueron validados en los aplicativos de BogData y Seven, verificando que la información haya quedado incorporada en su totalidad en las herramientas financieras.</t>
  </si>
  <si>
    <t>15/01/2024: No se presentan observaciones al reporte y evidencias enviados. 
Link de acceso evaluación de controles:
https://sig.sdis.gov.co/index.php/es/gestion-financiera-riesgos</t>
  </si>
  <si>
    <t>Registro incorrecto o ausencia de registro de las transacciones presupuestales en los diferentes sistemas de información.</t>
  </si>
  <si>
    <t>Diariamente, el profesional del grupo de financiera designado por el Subdirector Administrativo y Financiero confronta la información cargada en los aplicativos SEVEN y BogDATA con la documentación de CDP´s y CRP´s (solicitudes, CDP´s y CRP´s del sistema BogDATA, documentación contractual) con el propósito de identificar posibles errores. En caso que se identifiquen errores, se realiza la corrección inmediata con el fin de tener la misma información presupuestal en los aplicativos BogDATA y SEVEN. 
Como evidencia se cuenta con un archivo en excel (el cual es diligenciado en el drive) donde se registra la trazabilidad de los resultados de las revisiones de cada día.</t>
  </si>
  <si>
    <t>Profesional del grupo de financiera designado por el Subdirector Administrativo y Financiero</t>
  </si>
  <si>
    <t xml:space="preserve">(# de documentos (CDP´s y CRP´s) revisados en el trimestre / # de documentos (CDP´s y CRP´s) tramitados de forma manual en el trimestre) * 100 </t>
  </si>
  <si>
    <t>Para el 1er trimestre el área de presupuesto tramitó 7.631 documentos (CDPS y CRPS), discriminados así: en el mes de enero 1.891, febrero 3.135 y marzo 2.605, los cuales fueron revisados en su totalidad y cuyos resultados se encuentran en las evidencias adjuntas.</t>
  </si>
  <si>
    <t>Para el 2do trimestre el área de presupuesto tramitó 4.117 documentos (CDPS y CRPS), discriminados así: en el mes de abril 1.398, mayo 1.401 y junio 1.318, los cuales fueron revisados en su totalidad y cuyos resultados se encuentran en las evidencias adjuntas.</t>
  </si>
  <si>
    <t>Para el 3er trimestre el área de presupuesto tramitó 4.626 documentos (CDPS y CRPS), discriminados así: en el mes de julio 922, agosto 1.292 y septiembre 2.412, los cuales fueron revisados en su totalidad y cuyos resultados se encuentran en las evidencias adjuntas.</t>
  </si>
  <si>
    <t>Para el 4to trimestre el área de presupuesto tramitó 8.225 documentos (CDPS y CRPS), discriminados así: en el mes de octubre 1.941, noviembre 3.134 y diciembre 3.150, los cuales fueron revisados en su totalidad y cuyos resultados se encuentran en las evidencias adjuntas.</t>
  </si>
  <si>
    <t>15/041/2024: No se presentan observaciones al reporte y evidencias enviados. 
Link de acceso evaluación de controles:
https://sig.sdis.gov.co/index.php/es/gestion-financiera-riesgos</t>
  </si>
  <si>
    <t>Mensualmente, el profesional del grupo de Financiera designado por el Subdirector Administrativo y Financiero, realiza conciliación entre los sistemas de información SEVEN y BOGDATA, con el fin de identificar diferencias presupuestales. En caso que se encuentren diferencias se realiza la corrección en el aplicativo a que haya lugar. 
Como evidencia se cuenta con un archivo en excel donde se registran las conciliaciones realizadas y los resultados de estas.</t>
  </si>
  <si>
    <t>(# de conciliaciones elaboradas en el trimestre / # de conciliaciones programadas, en el trimestre) * 100</t>
  </si>
  <si>
    <t>Para el 1er trimestre el área de presupuesto ha realizado los cierres mensuales de CRPS y CDPS, cuyas diferencias han sido conciliadas y ajustadas oportunamente con el área correspondiente.
De las 6 conciliaciones programadas en el trimestre, estas fueron realizadas en su totalidad, cuyos resultados se encuentran en las evidencias adjuntas.
Es importante aclarar que en la evidencias aparecen algunas hojas de cálculo vacías, esto lo que significa es que no se presentaron diferencias en la conciliación realizada.</t>
  </si>
  <si>
    <t>Para el 2do trimestre el área de presupuesto ha realizado los cierres mensuales de CRPS y CDPS, cuyas diferencias han sido conciliadas y ajustadas oportunamente con el área correspondiente.
De las 6 conciliaciones programadas en el trimestre, estas fueron realizadas en su totalidad, cuyos resultados se encuentran en las evidencias adjuntas.</t>
  </si>
  <si>
    <t>Para el 3er trimestre el área de presupuesto ha realizado los cierres mensuales de CRPS y CDPS, cuyas diferencias han sido conciliadas y ajustadas oportunamente con el área correspondiente.
De las 6 conciliaciones programadas en el trimestre, estas fueron realizadas en su totalidad, cuyos resultados se encuentran en las evidencias adjuntas.</t>
  </si>
  <si>
    <t>Para el 4to trimestre el área de presupuesto ha realizado los cierres mensuales de CRPS y CDPS, cuyas diferencias han sido conciliadas y ajustadas oportunamente con el área correspondiente.
De las 6 conciliaciones programadas en el trimestre, estas fueron realizadas en su totalidad, cuyos resultados se encuentran en las evidencias adjuntas.</t>
  </si>
  <si>
    <t>Conciliar saldos de estados financieros con las áreas generadoras de información</t>
  </si>
  <si>
    <t>R-GF-004</t>
  </si>
  <si>
    <t>Reportes de información extemporáneos o inconsistentes por parte de las dependencias generadoras de información contable</t>
  </si>
  <si>
    <t xml:space="preserve">Posibilidad de presentación de Estados Financieros de la entidad no razonables y/o inoportunos debido al registro incorrecto o ausencia de registro de los hechos económicos, transacciones y operaciones en los estados financieros, generando así información errada frente a los hechos reales de la entidad. </t>
  </si>
  <si>
    <t xml:space="preserve">El(la) contador(a) de la SDIS mensualmente lidera la realización de las conciliaciones de información reportada por las dependencias de la entidad frente a los registros contables, con el propósito de identificar similitudes, inconsistencias y/o diferencias para unificar la información entre las áreas. En caso de encontrarse diferencias y con base en los soportes se realizan los ajustes en los estados financieros o en los reportes de las áreas generadoras de información contable. 
Como evidencia queda el registro de las conciliaciones suscritas por las partes en un archivo de excel. </t>
  </si>
  <si>
    <t xml:space="preserve">
Contador(a) de la SDIS</t>
  </si>
  <si>
    <t>(# de conciliaciones elaboradas en el trimestre / # de conciliaciones programadas para el trimestre) * 100</t>
  </si>
  <si>
    <t>Para el 1er trimestre el área de contabilidad ha programado la elaboración de 51 conciliaciones de las cuales se logró efectuar 51 quedando en el 100% de las conciliaciones durante el trimestre.</t>
  </si>
  <si>
    <t>Para el 2do trimestre el área de contabilidad ha programado la elaboración de 55 conciliaciones de las cuales se logró efectuar 55 quedando en el 100% de las conciliaciones durante el trimestre.</t>
  </si>
  <si>
    <t>Para el 3er trimestre el área de contabilidad ha programado la elaboración de 52 conciliaciones de las cuales se logró efectuar 52 quedando en el 100% de las conciliaciones durante el trimestre.</t>
  </si>
  <si>
    <t>Para el 4to trimestre el área de contabilidad ha programado la elaboración de 52 conciliaciones de las cuales se logró efectuar 52 quedando en el 100% de las conciliaciones durante el trimestre.</t>
  </si>
  <si>
    <t>Definir los lineamientos y atender las necesidades de intervención de infraestructura a través de las modalidades de  construcción, modificación, ampliación, reforzamiento estructural, restitución, optimización o mantenimiento de los equipamientos o predios administrados por la Secretaría Distrital de Integración Social, para la prestación de los servicios sociales.</t>
  </si>
  <si>
    <t>Formular plan acción institucional del proceso y proyecto de inversión</t>
  </si>
  <si>
    <t>R-GIF-001</t>
  </si>
  <si>
    <t>Posible incumplimiento en la ejecución de reservas constituidas para la vigencia.</t>
  </si>
  <si>
    <t>Posibilidad de afectación económica del proyecto de inversión, debido al castigo presupuestal por incumplimiento de la ejecución de las reservas constituidas en la vigencia fiscal y aumento de los pasivos exigibles con respecto al periodo fiscal inmediatamente anterior.</t>
  </si>
  <si>
    <t>La coordinación del área administrativa y financiera de la Subdirección de Plantas Físicas elabora y presenta trimestralmente el estado de la ejecución presupuestal del proyecto de inversión a cargo. Este informe debe ser socializado en reunión y/o enviado por correo electrónico a los coordinadores de la Subdirección, con el fin de que se analice y tomen decisiones que permitan generar acciones que minimicen la posibilidad de no ejecución de las reservas constituidas y aumentar los pasivos exigibles con respecto a los constituidos en la vigencia inmediatamente anterior. Las fuentes de información utilizadas son los reportes del sistema financiero de la entidad.
En caso de no socializar o enviar por correo electrónico el informe en el periodo por no presentarse reuniones, se socializará en la siguiente reunión de coordinadores de la Subdirección, dejando como evidencia el acta de reunión o correo electrónico, junto con presentación de información.</t>
  </si>
  <si>
    <t>Coordinación Administrativa y Financiera de la Subdirección de Plantas Físicas</t>
  </si>
  <si>
    <t>(Número de informes presentados y/o enviados por correo electrónico / Número de informes programados) * 100
Nota: programación
I trim: 25%
II trim: 50%
III trim: 75%
IV trim: 100%</t>
  </si>
  <si>
    <t>La Coordinación del área administrativa y financiera programo y ejecutó mediante envió de correo electrónico, el informe del seguimiento proyecto de inversión corte febrero 2023, a los coordinadores de la subdirección de plantas físicas.
Evidencia:
Evidencia correo No 1 riesgo R-GIF-001
Evidencia Informe No 2 riesgo R-GIF-002</t>
  </si>
  <si>
    <t>11/04/2023. No se generan observaciones o recomendaciones respecto a los avances y evidencias presentados en el monitoreo al riesgo de gestión.
La evaluación de controles se encuentra disponible en: 
https://sig.sdis.gov.co/images/documentos_sig/procesos/gestion_de_infraestructura_fisica/riesgos/20230228_eval_controles_riesgos_gif_v0.xlsx</t>
  </si>
  <si>
    <t>La coordinación del área administrativa y financiera programo y ejecutó mediante envió de correo electrónico, el informe del seguimiento proyecto de inversión corte Marzo y Abril 2023, a los coordinadores de la Subdirección de Plantas Físicas.
Evidencia:
1. Evidencia correo No 1 riesgo R-GIF-001
1. Evidencia Informe No 2 riesgo R-GIF-001
1. Evidencia Informe No 3 riesgo R-GIF-001</t>
  </si>
  <si>
    <t>11/07/2023. No se generan observaciones o recomendaciones respecto a los avances y evidencias presentados en el monitoreo al riesgo de gestión.
La evaluación de controles se encuentra disponible en: 
https://sig.sdis.gov.co/images/documentos_sig/procesos/gestion_de_infraestructura_fisica/riesgos/20230331_eval_controles_riesgos_gif_v0.xlsx</t>
  </si>
  <si>
    <t>La coordinación del área administrativa y financiera programó y ejecutó mediante envió de correo electrónico, el informe del seguimiento proyecto de inversión con el acumulado a corte de Julio y de Agosto 2023, a los coordinadores de la Subdirección de Plantas Físicas.
Evidencia No 1. Correo corte julio2023
Evidencia No. 1 PRESENTACIÓN SPI JULIO
Evidencia No 1. Correo corte agosto2023
Evidencia No 1 PRESENTACIÓN SPI AGOSTO</t>
  </si>
  <si>
    <t>09/10/2023 Se recomienda verificar el avance, ya que no se especifica el seguimiento de mayo y junio.
11/10/2023. No se generan observaciones o recomendaciones respecto a los avances y evidencias presentados en el monitoreo al riesgo de gestión.
La evaluación de controles se encuentra disponible en: 
https://sig.sdis.gov.co/images/documentos_sig/procesos/gestion_de_infraestructura_fisica/riesgos/20230331_eval_controles_riesgos_gif_v0.xlsx</t>
  </si>
  <si>
    <t>La coordinación del área administrativa y financiera programó y ejecutó mediante envió de correo electrónico, el informe del seguimiento proyecto de inversión con el acumulado a corte de Octubre2023, a los coordinadores de la Subdirección de Plantas Físicas.
Evidencias: correo electrónico y presentación SPI</t>
  </si>
  <si>
    <t>11/01/2024. No se generan observaciones o recomendaciones respecto a los avances y evidencias presentados en el monitoreo al riesgo de gestión.
La evaluación de controles se encuentra disponible en: 
https://sig.sdis.gov.co/images/documentos_sig/procesos/gestion_de_infraestructura_fisica/riesgos/20230331_eval_controles_riesgos_gif_v0.xlsx</t>
  </si>
  <si>
    <t>Realizar la priorización y programación de las intervenciones de mantenimiento, que requieran los equipamientos administrados por la SDIS.</t>
  </si>
  <si>
    <t>R-GIF-002</t>
  </si>
  <si>
    <t>Recursos insuficientes para la realización de mantenimiento preventivos y correctivos a los equipamientos administrados por la SDIS.</t>
  </si>
  <si>
    <t>Posibilidad de afectación económica y reputacional por el incumplimiento de los estándares de infraestructura, debido a baja asignación de recursos para la intervención en modalidad de mantenimiento preventivo y correctivo de los equipamientos administrados por la SDIS.</t>
  </si>
  <si>
    <t>La coordinación del área de optimización de infraestructura/mantenimiento de la Subdirección de Plantas Físicas adelanta la priorización de intervenciones de mantenimiento para las unidades operativas administradas por la SDIS según necesidad presentada por las áreas misionales o técnicas de la Entidad y los recursos asignados para cada vigencia. Para organizar las intervenciones, elabora un cronograma con el fin de no generar afectaciones en la prestación del servicio en la unidad operativa a intervenir, ésta actividad se realiza hasta cubrir todas las unidades operativas.
Evidencia: un cronograma.
En caso de presentarse desviaciones o incumplimientos para la realización de intervenciones se debe realizar la actualización de dicho cronograma e informar a la Subdirección Local de la unidad operativa a través de correo electrónico de la nueva fecha de intervención, dejando como evidencia cronograma ajustado y/o correo electrónico enviado.</t>
  </si>
  <si>
    <t>Coordinación de Optimización de Infraestructura de la Subdirección de Plantas Físicas</t>
  </si>
  <si>
    <t>1 cronograma</t>
  </si>
  <si>
    <t>Se elaboró y ejecutó el cronograma de intervención para 28 equipamientos administrados por la SDIS priorizados para el primer trimestre del año 2023, en modalidad de intervención en mantenimiento preventivo y correctivo de infraestructura.
Evidencia:
Cronograma de intervenciones de mantenimiento por localidades, correspondiente al primer trimestre del año 2023 el cual contiene información de fecha de intervención, actividades y profesional a cargo</t>
  </si>
  <si>
    <t xml:space="preserve">Se elaboró y ejecutó el cronograma de intervención para 35 equipamientos administrados por la SDIS priorizados para el segundo trimestre del año 2023, en modalidad de intervención en mantenimiento preventivo y correctivo de infraestructura.
Evidencia:
2. Evidencia Cronograma riesgo R-GIF-002 </t>
  </si>
  <si>
    <t xml:space="preserve">Se elaboró y ejecutó el cronograma de intervención para 21 equipamientos administrados por la SDIS priorizados para el tercer trimestre del año 2023, en modalidad de intervención en mantenimiento preventivo y correctivo de infraestructura.
Evidencia:
Evidencia No 2 Cronograma riesgo R-GIF-002 </t>
  </si>
  <si>
    <t>09/10/2023 Se recomienda revisar ya que en las evidencias se identifican 21 intervenciones y no 22.
11/10/2023. No se generan observaciones o recomendaciones respecto a los avances y evidencias presentados en el monitoreo al riesgo de gestión.
La evaluación de controles se encuentra disponible en: 
https://sig.sdis.gov.co/images/documentos_sig/procesos/gestion_de_infraestructura_fisica/riesgos/20230331_eval_controles_riesgos_gif_v0.xlsx</t>
  </si>
  <si>
    <t>Se elaboró y ejecutó el cronograma de intervención para 47 equipamientos administrados por la SDIS priorizados para el cuarto trimestre del año 2023, en modalidad de intervención en mantenimiento preventivo y correctivo de infraestructura.
Evidencia: Cronograma Trimestre 4-2023</t>
  </si>
  <si>
    <t>Realizar seguimiento de la ejecución de contratos de obras y mantenimiento (obras nuevas, reforzamiento estructural, modificación o ampliación, intervenciones de mantenimiento a la infraestructura).</t>
  </si>
  <si>
    <t>Circular N° 003 - 30/01/2023</t>
  </si>
  <si>
    <t>R-GIF-003</t>
  </si>
  <si>
    <t xml:space="preserve">
1. Ocurrencia de desastres naturales o por acción humana, actos vandálicos o violentos, y/o actos terroristas de alto impacto en equipamientos administrados por la entidad. Así como, el deterioro de los equipamientos por uso y falta de mantenimiento.</t>
  </si>
  <si>
    <t>Posibilidad de la afectación total o parcial de los equipamientos de la entidad, por factores de carácter natural, ambiental o antrópico, repercutiendo en la continuidad de su operación.</t>
  </si>
  <si>
    <t>Anualmente el(a) Subdirector(a) de Plantas Físicas y el equipo de mantenimiento realizan la implementación del plan de mantenimiento institucional preventivo y correctivo en los equipamientos administrados por la entidad, con el fin de proporcionar infraestructura adecuada que garantice la operación continua de los servicios. Como evidencia queda la matriz de intervenciones de mantenimiento realizados.
En caso de evidenciar observaciones, desviaciones o diferencias se realizará la priorización de intervenciones integrales a los equipamientos identificados, a través de contratos de obra de optimización de infraestructura conforme a lo establecido en el procedimiento de Mantenimiento de infraestructura (PCD-GIF-002). Como registro quedan las actas de entrega a satisfacción.</t>
  </si>
  <si>
    <t>Subdirector (a) de Plantas Físicas</t>
  </si>
  <si>
    <t>(Número de equipamientos intervenidos / Número de equipamientos programados  para intervenir) *100</t>
  </si>
  <si>
    <t>Se alimentó la matriz de intervenciones de mantenimiento según mantenimientos ejecutados preventivos y correctivos durante el primer trimestre del año.
Evidencia:
Matriz de mantenimiento I trimestre 2023.</t>
  </si>
  <si>
    <t>11/04/2023. Se recomienda ser más explícitos en el avance, ya que no es clara la gestión que se realizó en el trimestre. No se generan observaciones o recomendaciones respecto a los avances y evidencias presentados en el monitoreo al riesgo de gestión.
La evaluación de controles se encuentra disponible en: 
https://sig.sdis.gov.co/images/documentos_sig/procesos/gestion_de_infraestructura_fisica/riesgos/20230228_eval_controles_riesgos_gif_v0.xlsx</t>
  </si>
  <si>
    <t>Se alimentó la matriz de intervenciones de mantenimiento según mantenimientos ejecutados preventivos y correctivos durante el  segundo trimestre del año equivalente a 113 unidades operativas.
Evidencia:
3. Matriz de mantenimiento II semestre riesgo R-GIF-003</t>
  </si>
  <si>
    <t>Se alimentó la matriz de intervenciones de mantenimiento según mantenimientos ejecutados preventivos y correctivos durante el tercer trimestre del año equivalente a 207 unidades operativas.
Evidencia:
Evidencia No3  Matriz de mantenimiento III semestre riesgo R-GIF-003</t>
  </si>
  <si>
    <t>9/10/2023 Se recomienda verificar,  ya que  no se puede identificar  claramente en la evidencia las 207 unidades intervenidas.
11/10/2023. Se recomienda verificar la evidencia, ya que algunas intervenciones ejecutadas no cuentan con información, como; tipo y periodo de intervención, actividades y mano de obra.
No se generan observaciones o recomendaciones respecto a los avances y evidencias presentados en el monitoreo al riesgo de gestión.
La evaluación de controles se encuentra disponible en: 
https://sig.sdis.gov.co/images/documentos_sig/procesos/gestion_de_infraestructura_fisica/riesgos/20230331_eval_controles_riesgos_gif_v0.xlsx</t>
  </si>
  <si>
    <t>Se alimentó la matriz de intervenciones de mantenimiento según mantenimientos ejecutados, preventivos y correctivos, durante el cuarto trimestre del año, equivalente a 300 unidades operativas y logrando un cumplimiento del 100%. Dichas intervenciones permitieron proporcionar espacios físicos adecuados a las necesidades evidenciadas con ocasión a situaciones de impacto poblacional o social, propendiendo por disminuir la brecha de desigualdad y segregación.
Evidencia: matriz de mantenimiento</t>
  </si>
  <si>
    <t>12/01/2024. No se generan observaciones o recomendaciones respecto a los avances y evidencias presentados en el monitoreo al riesgo de gestión.
La evaluación de controles se encuentra disponible en: 
https://sig.sdis.gov.co/images/documentos_sig/procesos/gestion_de_infraestructura_fisica/riesgos/20230331_eval_controles_riesgos_gif_v0.xlsx</t>
  </si>
  <si>
    <t xml:space="preserve">2. Falta de  adecuación de infraestructura de equipamientos </t>
  </si>
  <si>
    <t>Anualmente el(a) Subdirector(a) de Plantas Físicas en conjunto con el equipo de obras y mantenimiento, priorizan las intervenciones en la modalidad de reforzamiento estructural y/o restitución de la infraestructura de los equipamientos administrados por la entidad de acuerdo a la necesidad y a los recursos asignados y disponibles del proyecto de inversión que lidera la dependencia. Como evidencia queda el Certificado de Disponibilidad Presupuestal con el cual se adelanta la consultoría para los estudios, diseños y trámite de licencia de construcción.
En caso de que no sean identificados equipamientos y/o priorizados los recursos, se realizarán las alertas correspondientes al equipo de coordinación y al(a) Subdirector(a) en las mesas de socialización del estado de avance físico y presupuestal del proyecto de inversión. Como evidencia quedan las actas de reunión.</t>
  </si>
  <si>
    <t>(Número de CDP emitidos / Número de CDP solicitados) *100</t>
  </si>
  <si>
    <t>Se realizo la solicitud de 1 cdp durante el primer trimestre del año 2023 para el objeto contractual: VF REALIZAR LOS ESTUDIOS INTEGRALES PARA LA ADECUACIÓN FUNCIONAL, RESTAURACIÓN Y REFORZAMIENTO ESTRUCTURAL DEL
INMUEBLE DE INTERÉS CULTURAL, LA CASONA DE LA CANDELARIA UBICADA EN EL BARRIO LA CONCORDIA, CALLE 12 NO. 2 - 80 EN LA CIUDAD
DE BOGOTÁ D.C., a través de la modalidad Realizar proceso de contratación para Estudios, Diseños y Licenciamientos para reforzar y o restituir equipamientos administrados por la SDIS.
Evidencia:
CDP No 99-2023</t>
  </si>
  <si>
    <t>Según Plan Anual de Adquisiciones de la Subdirección de Plantas Físicas no hubo programación durante el segundo trimestre del año para la solicitud de elaboración de CDP para realizar proceso de contratación para estudios, diseños y licenciamientos para reforzar y o restituir equipamientos administrados por la SDIS.
Sin embargo, para el primer trimestre Se realizo la solicitud de 1 CDP durante el primer trimestre del año 2023 para el objeto contractual: VF REALIZAR LOS ESTUDIOS INTEGRALES PARA LA ADECUACIÓN FUNCIONAL, RESTAURACIÓN Y REFORZAMIENTO ESTRUCTURAL DEL INMUEBLE DE INTERÉS CULTURAL, LA CASONA DE LA CANDELARIA UBICADA EN EL BARRIO LA CONCORDIA, CALLE 12 NO. 2 - 80 EN LA CIUDAD DE BOGOTÁ D.C., para lo cual se tiene como avance los entregables de la etapa o fase 1 con base en el anexo técnico 1. Se encuentran entregados y aprobados por la interventoría. Las etapas 2, 3 y 4 se encuentran en desarrollo simultaneo.
Evidencia: no aplica</t>
  </si>
  <si>
    <t>11/07/2023. Se sugiere incluir en el monitoreo la gestión que se adelanto con el CDP expedido en el primer trimestre. No se generan observaciones o recomendaciones respecto a los avances y evidencias presentados en el monitoreo al riesgo de gestión.
La evaluación de controles se encuentra disponible en: 
https://sig.sdis.gov.co/images/documentos_sig/procesos/gestion_de_infraestructura_fisica/riesgos/20230331_eval_controles_riesgos_gif_v0.xlsx</t>
  </si>
  <si>
    <t>Según Plan Anual de Adquisiciones de la Subdirección de Plantas Físicas no hubo programación durante el segundo trimestre del año para la solicitud de elaboración de CDP para realizar proceso de contratación para estudios, diseños y licenciamientos para reforzar y o restituir equipamientos administrados por la SDIS.
Sin embargo, para el primer trimestre se realizo la solicitud de 1 CDP durante el primer trimestre del año 2023 para el objeto contractual: El contrato se encuentra suspendido a partir del 10 de agosto de 2023 hasta el 9 de octubre de 2023 por tramites ante el Instituto Distrital de patrimonio Cultural radicado el 13 de julio de 2023. Se recibe respuesta parcial del IDPC con radicado No. 20233060054131 del 12-09-2023 en el cual informan que actualmente el proyecto fue evaluado por parte de la arquitecta Ángela Camila Rivera Galeano, profesional de la Subdirección de Protección e Intervención del Patrimonio; en la revisión arquitectónica y que a la fecha la propuesta está siendo revisada en sus aspectos estructurales y jurídicos, con el fin de consolidar todas las observaciones en un mismo documento, por lo tanto se procede con la gestión de la ampliación de la suspensión en curso.
Evidencia: no aplica</t>
  </si>
  <si>
    <t>09/10/2023. Se sugiere incluir en el monitoreo la gestión que se adelanto con el CDP expedido en el primer trimestre. 
11/10/2023. No se generan observaciones o recomendaciones respecto a los avances y evidencias presentados en el monitoreo al riesgo de gestión.
La evaluación de controles se encuentra disponible en: 
https://sig.sdis.gov.co/images/documentos_sig/procesos/gestion_de_infraestructura_fisica/riesgos/20230331_eval_controles_riesgos_gif_v0.xlsx</t>
  </si>
  <si>
    <t>Según Plan Anual de Adquisiciones de la Subdirección de Plantas Físicas no hubo programación durante el cuarto trimestre del año para la solicitud de elaboración de CDP para realizar proceso de contratación para estudios, diseños y licenciamientos para reforzar y o restituir equipamientos administrados por la SDIS.
Sin embargo, para el primer trimestre se realizo la solicitud de 1 CDP durante el primer trimestre del año 2023 para el objeto contractual: El contrato se encuentra suspendido a partir del 10 de diciembre de 2023 hasta el 10 de febrero de 2024 por trámites ante el Instituto Distrital de patrimonio Cultural radicado el 13 de julio de 2023. Se recibe respuesta parcial del IDPC con radicado No. 20233060054131 del 12-09-2023 en el cual informan que actualmente el proyecto fue evaluado por parte de la arquitecta Ángela Camila Rivera Galeano, profesional de la Subdirección de Protección e Intervención del Patrimonio; en la revisión arquitectónica y que a la fecha la propuesta está siendo revisada en sus aspectos estructurales y jurídicos, con el fin de consolidar todas las observaciones en un mismo documento.
Evidencia: No aplica</t>
  </si>
  <si>
    <t>Gestión Ambiental</t>
  </si>
  <si>
    <t>Promover la protección y conservación del ambiente, brindando las herramientas y el apoyo necesario para la planificación, implementación, seguimiento, control y reporte de la gestión ambiental institucional, aportando al mejoramiento continuo del desempeño ambiental de los procesos y servicios sociales de la Secretaria Distrital de Integración Social - SDIS, en cumplimiento de la normativa ambiental vigente.</t>
  </si>
  <si>
    <t>Realizar la verificación del cumplimiento de los lineamientos ambientales en cada unidad operativa bajo el plan de intervención ambiental.</t>
  </si>
  <si>
    <t>R-GA-001</t>
  </si>
  <si>
    <t>Falta de conocimiento y apropiación en la gestión y manejo de los residuos aprovechables en la SDIS.</t>
  </si>
  <si>
    <t>Posibilidad de que no se reciclen los residuos aprovechables en el desarrollo misional de la entidad por la mala disposición de los mismos en los contenedores dispuestos para la separación en la fuente.</t>
  </si>
  <si>
    <t>Ambiental</t>
  </si>
  <si>
    <t xml:space="preserve">1. Anualmente, los gestores ambientales y referentes ambientales técnicos, realizan seguimiento a la implementación del Plan de acción interno para el aprovechamiento eficiente de los residuos sólidos - PAIPAERS en las unidades operativas mediante la metodología de intervención ambiental de la entidad, con el propósito de socializar los lineamientos ambientales, valorar la implementación del lineamiento y, en caso de identificar una desviación, subsanar los posibles incumplimientos y consolidar las necesidades que apliquen. 
Como evidencia se tiene el acta de intervención, informe de intervención, lista de asistencia de intervención y base de programación y ejecución mensual. </t>
  </si>
  <si>
    <t>Gestores ambientales locales - Referentes ambientales técnicos.</t>
  </si>
  <si>
    <t>(Número de unidades operativas con seguimiento a la implementación del PAIPAERS bajo intervención ambiental / Número de unidades operativas de la entidad programadas por año) * 100</t>
  </si>
  <si>
    <t>100% de unidades operativas intervenidas de acuerdo con la programación por año</t>
  </si>
  <si>
    <t>Se remiten las 84 actas de intervención ambiental con sus respectivas listas de asistencia de las 713 programadas en el 2023, donde se puede evidenciar el seguimiento al cumplimiento e implementación del PAIPAERS. Estas intervenciones se adelantaron de la siguiente manera: 27 unidades operativas visitadas en el mes de febrero y 57 en el mes de marzo.</t>
  </si>
  <si>
    <t>11/04/2023: 
Revisar dentro de las evidencias, ya que hay un archivo que no carga para poder revisar, adicionalmente dentro de los informes está cargado un formato de acta que no corresponde a la evidencia denominada "informes de intervención".
14/04/2023: No se presentan observaciones al reporte y evidencias enviados. 
Link de acceso evaluación de controles:
https://sig.sdis.gov.co/index.php/es/gestion-ambiental-riesgos</t>
  </si>
  <si>
    <t>Se remiten para este trimestre las 279 actas de intervención ambiental con sus respectivas listas de asistencia e informes. Sumado a las 84 intervenciones del trimestre anterior se tiene un acumulado de 363 de las 674 programadas en el 2023 (unidades operativas activas para el reporte), donde se puede evidenciar el seguimiento al cumplimiento e implementación del PAIPAERS. Las intervenciones de este trimestre se adelantaron de la siguiente manera: 71 unidades operativas visitadas en el mes de abril, 114 en el mes de mayo y 94 en el mes de junio.</t>
  </si>
  <si>
    <t>10/07/2023: revisar las cifras reportadas, para el trimestre pasado indicador que el total programadas eran 713, ahora dicen que son 674. Revisar las evidencias, hay archivos que no abren y hacen falta algunas evidencias.
12/07/2023: Se valida la información enviada, teniendo en cuenta que la descripción de las actividades realizadas durante el trimestre coinciden con lo planteado en la actividad de control.
Link de acceso evaluación de controles:
https://sig.sdis.gov.co/index.php/es/direccionamiento-de-los-servicios-sociales-riesgos</t>
  </si>
  <si>
    <t>Se remiten para este trimestre las 262 actas de intervención ambiental con sus respectivas listas de asistencia e informes. Sumado a las 363 intervenciones de anteriores se tiene un acumulado de 625 de las 699 programadas en el 2023 (unidades operativas activas para el reporte), donde se puede evidenciar el seguimiento al cumplimiento e implementación del PAIPAERS. Las intervenciones de este trimestre se adelantaron de la siguiente manera: 118 unidades operativas visitadas en el mes de julio, 116 en el mes de agosto y 28 en el mes de septiembre.</t>
  </si>
  <si>
    <t>06/10/2023: Se valida la información enviada, teniendo en cuenta que la descripción de las actividades realizadas durante el trimestre coinciden con lo planteado en la actividad de control.
Link de acceso evaluación de controles:
https://sig.sdis.gov.co/index.php/es/direccionamiento-de-los-servicios-sociales-riesgos</t>
  </si>
  <si>
    <t>Se remiten para este trimestre las 82 actas de intervención ambiental con sus respectivas listas de asistencia e informes. Sumado a las 625 intervenciones anteriores se tiene un acumulado de 707 de las 707 programadas en el 2023 (unidades operativas activas para el reporte), donde se puede evidenciar el seguimiento al cumplimiento e implementación del PAIPAERS. Las intervenciones de este trimestre se adelantaron de la siguiente manera: 35 en el mes de octubre y 47 en el mes de noviembre.</t>
  </si>
  <si>
    <t>15/01/2024: Se valida la información enviada, teniendo en cuenta que la descripción de las actividades realizadas durante el trimestre coinciden con lo planteado en la actividad de control.
Link de acceso evaluación de controles:
https://sig.sdis.gov.co/index.php/es/direccionamiento-de-los-servicios-sociales-riesgos</t>
  </si>
  <si>
    <t>2. Cada vez que se recibe una solicitud por parte de las diferentes áreas de la entidad, el líder del programa de consumo sostenible, realiza la revisión de los estudios previos, anexo técnico y objeto contractual con el fin de definir y adelantar la inclusión de cláusulas ambientales en el manejo integral de los residuos aprovechables en los contratos que les aplique. En caso de que no se realice la inclusión de las cláusulas ambientales, el área solicitante reitera la solicitud hasta que el responsable del área de gestión ambiental genere la respuesta.
Como evidencia queda el correo electrónico con la trazabilidad de la solicitud y respuesta.</t>
  </si>
  <si>
    <t>Líder del programa de consumo sostenible del PIGA.</t>
  </si>
  <si>
    <t>(Número de contratos con cláusulas ambientales / Número de contratos remitidos al área de gestión ambiental) * 100</t>
  </si>
  <si>
    <t>100% de contratos con cláusulas ambientales remitidos al área ambiental</t>
  </si>
  <si>
    <t>Se remite la matriz de inclusión de cláusulas ambientales del primer trimestre del año, donde se informa por mes las cláusulas incluidas en los 32 procesos precontractuales, de conformidad con las 32 solicitudes realizadas al equipo de gestión ambiental. Adicionalmente, se remiten cada uno de los correos electrónicos de solicitud y respuesta de la inclusión de las cláusulas ambientales y los anexos técnicos y/o estudios previos. Es importante resaltar que las cláusulas ambientales incluidas para los soportes de este riesgo, aplican para el manejo integral de los residuos aprovechables en los diferentes procesos precontractuales.</t>
  </si>
  <si>
    <t>11/04/2023: 
Revisar cifras vs evidencias, se menciona que se dio respuesta a 32 solicitudes pero en las evidencias solo están cargadas 27. Así mismo, hay tres archivos que no cargan para poder ser visualizados (archivos No. 18, 19 y 20).
14/04/2023: No se presentan observaciones al reporte y evidencias enviados. 
Link de acceso evaluación de controles:
https://sig.sdis.gov.co/index.php/es/gestion-ambiental-riesgos</t>
  </si>
  <si>
    <t>Se remite la matriz de inclusión de cláusulas ambientales del segundo trimestre del año, donde se informa por mes las cláusulas incluidas en los 34 procesos precontractuales, de conformidad con las 34 solicitudes realizadas al equipo de gestión ambiental. Adicionalmente, se remiten cada uno de los correos electrónicos de solicitud y respuesta de la inclusión de las cláusulas ambientales y los anexos técnicos y/o estudios previos. Es importante resaltar que las cláusulas ambientales incluidas para los soportes de este riesgo, aplican para el manejo integral de los residuos aprovechables en los diferentes procesos precontractuales.</t>
  </si>
  <si>
    <t>10/07/2023: Se valida la información enviada, teniendo en cuenta que la descripción de las actividades realizadas durante el trimestre coinciden con lo planteado en la actividad de control.
Link de acceso evaluación de controles:
https://sig.sdis.gov.co/index.php/es/direccionamiento-de-los-servicios-sociales-riesgos</t>
  </si>
  <si>
    <t>Se remite la matriz de inclusión de cláusulas ambientales del tercer trimestre del año, donde se informa por mes las cláusulas incluidas en los 18 procesos precontractuales, de conformidad con las 18 solicitudes realizadas al equipo de gestión ambiental. Adicionalmente, se remiten cada uno de los correos electrónicos de solicitud y respuesta de la inclusión de las cláusulas ambientales y los anexos técnicos y/o estudios previos. Es importante resaltar que las cláusulas ambientales incluidas para los soportes de este riesgo, aplican para el manejo integral de los residuos aprovechables en los diferentes procesos precontractuales.</t>
  </si>
  <si>
    <t>Se remite la matriz de inclusión de cláusulas ambientales del cuarto trimestre del año, donde se informa por mes las cláusulas incluidas en los 13 procesos precontractuales, de conformidad con las 13 solicitudes realizadas al equipo de gestión ambiental. Adicionalmente, se remiten cada uno de los correos electrónicos de solicitud y respuesta de la inclusión de las cláusulas ambientales y los anexos técnicos y/o estudios previos. Es importante resaltar que las cláusulas ambientales incluidas para los soportes de este riesgo, aplican para el manejo integral de los residuos aprovechables en los diferentes procesos precontractuales.</t>
  </si>
  <si>
    <t>R-GA-002</t>
  </si>
  <si>
    <t>No se remiten al equipo de gestión ambiental las solicitudes de inclusión de cláusulas ambientales.</t>
  </si>
  <si>
    <t>Posibilidad de que se aumente la generación de residuos no aprovechables en el desarrollo misional de la entidad por la no inclusión e implementación de cláusulas ambientales.</t>
  </si>
  <si>
    <t>20% - Leve</t>
  </si>
  <si>
    <t>1. Cada vez que se recibe una solicitud por parte de las diferentes áreas de la entidad, el líder del programa de consumo sostenible realiza la revisión de los estudios previos, anexo técnico y objeto contractual con el fin de definir y adelantar la inclusión de cláusulas ambientales en la sustitución, cambio y/o uso de material reciclable por no aprovechable en los contratos que les aplique. En caso de  que no se realice la inclusión de las cláusulas ambientales, el área solicitante reitera la solicitud hasta que el responsable del área de gestión ambiental genere la respuesta.
Como evidencia queda el correo electrónico con la trazabilidad de la solicitud y respuesta.</t>
  </si>
  <si>
    <t>100% de contratos con cláusulas ambientales, remitidos al área ambiental</t>
  </si>
  <si>
    <t>Se remite la matriz de inclusión de cláusulas ambientales del primer trimestre del año, donde se informa por mes las cláusulas incluidas en los 32 procesos precontractuales, de conformidad con las 32 solicitudes realizadas al equipo de gestión ambiental. Adicionalmente, se remite cada uno de los correos electrónicos de solicitud y respuesta de la inclusión de las cláusulas ambientales y los anexos técnicos y/o estudios previos. Es importante resaltar que las cláusulas ambientales incluidas para los soportes de este riesgo, aplica para la sustitución, cambio y/o uso de material reciclable por no aprovechable en los diferentes procesos precontractuales.</t>
  </si>
  <si>
    <t>11/04/2023: No se presentan observaciones al reporte y evidencias enviados. 
Link de acceso evaluación de controles:
https://sig.sdis.gov.co/index.php/es/gestion-ambiental-riesgos</t>
  </si>
  <si>
    <t>Se remite la matriz de inclusión de cláusulas ambientales del segundo trimestre del año, donde se informa por mes las cláusulas incluidas en los 38 procesos precontractuales, de conformidad con las 38 solicitudes realizadas al equipo de gestión ambiental. Adicionalmente, se remite cada uno de los correos electrónicos de solicitud y respuesta de la inclusión de las cláusulas ambientales y los anexos técnicos y/o estudios previos. Es importante resaltar que las cláusulas ambientales incluidas para los soportes de este riesgo, aplica para la sustitución, cambio y/o uso de material reciclable por no aprovechable en los diferentes procesos precontractuales.</t>
  </si>
  <si>
    <t>Se remite la matriz de inclusión de cláusulas ambientales del tercer trimestre del año, donde se informa por mes las cláusulas incluidas en los 18 procesos precontractuales, de conformidad con las 18 solicitudes realizadas al equipo de gestión ambiental. Adicionalmente, se remite cada uno de los correos electrónicos de solicitud y respuesta de la inclusión de las cláusulas ambientales y los anexos técnicos y/o estudios previos. Es importante resaltar que las cláusulas ambientales incluidas para los soportes de este riesgo, aplica para la sustitución, cambio y/o uso de material reciclable por no aprovechable en los diferentes procesos precontractuales.</t>
  </si>
  <si>
    <t>Se remite la matriz de inclusión de cláusulas ambientales del cuarto trimestre del año, donde se informa por mes las cláusulas incluidas en los 13 procesos precontractuales, de conformidad con las 13 solicitudes realizadas al equipo de gestión ambiental. Adicionalmente, se remite cada uno de los correos electrónicos de solicitud y respuesta de la inclusión de las cláusulas ambientales y los anexos técnicos y/o estudios previos. Es importante resaltar que las cláusulas ambientales incluidas para los soportes de este riesgo, aplica para la sustitución, cambio y/o uso de material reciclable por no aprovechable en los diferentes procesos precontractuales.</t>
  </si>
  <si>
    <t>2. Anualmente la líder del programa de consumo sostenible informa a las dependencias de la entidad a través de un mecanismo de comunicación, las directrices para la inclusión e implementación de cláusulas ambientales relacionadas con la potencialización del uso de materiales aprovechables. En caso de que no se remita la comunicación, se generan recordatorios de la inclusión de cláusulas en la reuniones de mesas ambientales.
Como evidencia se cuenta con el registro de la comunicación envidada.</t>
  </si>
  <si>
    <t>Comunicación enviada</t>
  </si>
  <si>
    <t>Una (1) comunicación enviada</t>
  </si>
  <si>
    <t>Se remite el memorando interno por el cual desde la Dirección Corporativa se comunica las directrices a las diferentes dependencias, del proceso para la inclusión de criterios de sostenibilidad en los procesos de contratación de acuerdo al Manual de Compras Verdes.
Es importante resaltar que se estableció como mecanismo de comunicación para la vigencia, el envío de cuatro productos uno por cada trimestre: un memorando, una pieza informativa por correo masivo, el envío de un video y la divulgación bajo las mesas ambientales con referentes técnicos y de enlace.</t>
  </si>
  <si>
    <t>11/04/2023: 
Revisar porque lo que se estableció como evidencia fue el registro de la comunicación envidada y en el reporte de avance se mencionan otros elementos, si ya se envió la comunicación el avance debería ser el 100%.
14/04/2023: No se presentan observaciones al reporte y evidencias enviados. 
Link de acceso evaluación de controles:
https://sig.sdis.gov.co/index.php/es/gestion-ambiental-riesgos</t>
  </si>
  <si>
    <t>Se remite la comunicación interna donde se comunican las directrices a las diferentes dependencias, del proceso para el cumplimiento de las obligaciones ambientales en cumplimiento al Manual de Compras Verdes.
Es importante resaltar que se estableció como mecanismo de comunicación para la vigencia, el envío de cuatro productos uno por cada trimestre: un memorando, una pieza informativa por correo masivo, el envío de un video y la divulgación bajo las mesas ambientales con referentes técnicos y de enlace.</t>
  </si>
  <si>
    <t>Se remite el video interno por el cual desde la Dirección Corporativa - equipo de gestión ambiental se comunican las directrices a las diferentes dependencias, sobre el proceso para la inclusión de criterios de sostenibilidad en los procesos de contratación de acuerdo al Manual de Compras Verdes.
Es importante resaltar que se estableció como mecanismo de comunicación para la vigencia, el envío de cuatro productos uno por cada trimestre: un memorando, una pieza informativa por correo masivo, el envío de un video y la divulgación bajo las mesas ambientales con referentes técnicos y de enlace.</t>
  </si>
  <si>
    <t>Se remiten para este reporte las dos actas de socialización en las cuales desde el equipo de gestión ambiental comunicó las directrices a las diferentes dependencias de las mesas ambientales local, técnica y de enlace , sobre el proceso para la inclusión de criterios de sostenibilidad en los procesos de contratación de acuerdo al Manual de Compras Verdes.
Es importante resaltar que se estableció como mecanismo de comunicación para la vigencia, el envío de cuatro productos uno por cada trimestre: un memorando, una pieza informativa por correo masivo, el envío de un video y la divulgación bajo las mesas ambientales con referentes técnicos y de enlace.</t>
  </si>
  <si>
    <t>R-GA-003</t>
  </si>
  <si>
    <t>Falta de conocimiento y apropiación en la gestión y manejo de los residuos peligrosos, hospitalarios, especiales (colchones, llantas y/o escombros) en la SDIS.</t>
  </si>
  <si>
    <t>Posibilidad de que se lleve a cabo una inadecuada disposición de los residuos peligrosos, hospitalarios, especiales (colchones, llantas y/o escombros) por la no implementación de los lineamientos ambientales institucionales.</t>
  </si>
  <si>
    <t xml:space="preserve">1. Anualmente, los gestores ambientales y referentes ambientales técnicos, realizan seguimiento a la implementación del Plan de gestión integral de residuos peligrosos - PGIRP, Plan de gestión integral de residuos hospitalarios y similares - PGIRH, y a la generación y manejo de residuos especiales en las unidades operativas mediante la metodología de intervención ambiental de la entidad, con el propósito de socializar los lineamientos ambientales, valorar la implementación del lineamiento y en caso de identificar una desviación, subsanar los posibles incumplimientos y consolidar las necesidades que apliquen. 
Como evidencia se tiene el acta de intervención, informe de intervención y lista de asistencia de intervención. </t>
  </si>
  <si>
    <t>(Número de unidades operativas con seguimiento a la implementación del PGIRP, PGIRH y residuos especiales bajo intervención ambiental / Número de unidades operativas de la entidad programadas por año) * 100</t>
  </si>
  <si>
    <t>Se remite las 84 actas de intervención ambiental con sus respectivas listas de asistencia de las 713 programadas en el 2023, donde se puede evidenciar el seguimiento al cumplimiento e implementación del Plan de gestión integral de residuos peligrosos -PGIRP, Plan de gestión integral de residuos hospitalarios y similares -PGIRH, la generación y manejo de residuos especiales. Estas intervenciones se adelantaron de la siguiente manera: 27 unidades operativas visitadas en el mes de febrero y 57 en el mes de marzo.</t>
  </si>
  <si>
    <t>12/04/2023: 
Revisar las evidencias, ya que las cantidades no corresponden con lo que están reportando en cuanto a las actas, adicionalmente dentro de los informes está cargado un formato de acta que no corresponde a la evidencia denominada "informes de intervención".
14/04/2023: No se presentan observaciones al reporte y evidencias enviados. 
Link de acceso evaluación de controles:
https://sig.sdis.gov.co/index.php/es/gestion-ambiental-riesgos</t>
  </si>
  <si>
    <t>Se remiten para este trimestre las 279 actas de intervención ambiental con sus respectivas listas de asistencia e informes. Sumado a las 84 intervenciones del trimestre anterior se tiene un acumulado de 363 de las 674 programadas en el 2023 (unidades operativas activas para el reporte), donde se puede evidenciar el seguimiento al cumplimiento e implementación del Plan de gestión integral de residuos peligrosos -PGIRP, Plan de gestión integral de residuos hospitalarios y similares -PGIRH, la generación y manejo de residuos especiales. Las intervenciones de este trimestre se adelantaron de la siguiente manera: 71 unidades operativas visitadas en el mes de abril, 114 en el mes de mayo y 94 en el mes de junio.</t>
  </si>
  <si>
    <t>10/07/2023: revisar las cifras reportadas, para el trimestre pasado indicador que el total programadas eran 713, ahora dicen que son 674.
12/07/2023: Se valida la información enviada, teniendo en cuenta que la descripción de las actividades realizadas durante el trimestre coinciden con lo planteado en la actividad de control.
Link de acceso evaluación de controles:
https://sig.sdis.gov.co/index.php/es/direccionamiento-de-los-servicios-sociales-riesgos</t>
  </si>
  <si>
    <t>Se remiten para este trimestre las 262 actas de intervención ambiental con sus respectivas listas de asistencia e informes. Sumado a las 363 intervenciones de anteriores se tiene un acumulado de 625 de las 699 programadas en el 2023 (unidades operativas activas para el reporte), donde se puede evidenciar el seguimiento al cumplimiento e implementación del Plan de gestión integral de residuos peligrosos -PGIRP, Plan de gestión integral de residuos hospitalarios y similares -PGIRH, la generación y manejo de residuos especiales. Las intervenciones de este trimestre se adelantaron de la siguiente manera: 118 unidades operativas visitadas en el mes de julio, 116 en el mes de agosto y 28 en el mes de septiembre.</t>
  </si>
  <si>
    <t>Se remiten para este trimestre las 82 actas de intervención ambiental con sus respectivas listas de asistencia e informes. Sumado a las 625 intervenciones anteriores, se tiene un acumulado de 707 de las 707 programadas en el 2023 (unidades operativas activas para el reporte), donde se puede evidenciar el seguimiento al cumplimiento e implementación del Plan de gestión integral de residuos peligrosos -PGIRP, Plan de gestión integral de residuos hospitalarios y similares -PGIRH, la generación y manejo de residuos especiales. Las intervenciones de este trimestre se adelantaron de la siguiente manera: 35 en el mes de octubre y 47 en el mes de noviembre.</t>
  </si>
  <si>
    <t xml:space="preserve">2. Cada que se recibe una solicitud por parte de las diferentes áreas de la entidad, el líder del programa de consumo sostenible, realiza la revisión de los estudios previos, anexo técnico y objeto contractual con el fin de definir y adelantar la inclusión de cláusulas ambientales en el manejo integral de los residuos hospitalarios, peligrosos y especiales a los contratos que les aplique. En caso que no se realice la inclusión de las cláusulas ambientales, el área solicitante reitera la solicitud hasta que el responsable del área de gestión ambiental genere la respuesta.
Como evidencia queda el correo electrónico con la trazabilidad de la solicitud y respuesta. </t>
  </si>
  <si>
    <t>(Número de contratos con cláusulas ambientales / Número de contratos remitidos al área de gestión ambiental que aplique) * 100</t>
  </si>
  <si>
    <t>100% de contratos con cláusulas ambientales, remitidos al área ambiental que aplique</t>
  </si>
  <si>
    <t>Se remite la matriz de inclusión de cláusulas ambientales del primer trimestre del año, donde se informa por mes las cláusulas incluidas a los 19 procesos precontractuales, de conformidad con las 19 solicitudes realizadas al equipo de gestión ambiental. Adicionalmente se remite cada uno de los correos electrónicos de solicitud y respuesta de la inclusión de las cláusulas ambientales y los anexos técnicos y/o estudios previos. Es importante resaltar que las cláusulas ambientales incluidas para los soportes de este riesgo, aplican para el manejo integral de los residuos hospitalarios, peligrosos y especiales en los diferentes procesos precontractuales.
Es importante resaltar que a la fecha de corte se dio respuesta al 100% de solicitudes de inclusión de cláusulas ambientales.</t>
  </si>
  <si>
    <t>12/04/2023: No se presentan observaciones al reporte y evidencias enviados. 
Link de acceso evaluación de controles:
https://sig.sdis.gov.co/index.php/es/gestion-ambiental-riesgos</t>
  </si>
  <si>
    <t>Se remite la matriz de inclusión de cláusulas ambientales del segundo trimestre del año, donde se informa por mes las cláusulas incluidas a los 16 procesos precontractuales, de conformidad con las 16 solicitudes realizadas al equipo de gestión ambiental. Adicionalmente se remite cada uno de los correos electrónicos de solicitud y respuesta de la inclusión de las cláusulas ambientales y los anexos técnicos y/o estudios previos. Es importante resaltar que las cláusulas ambientales incluidas para los soportes de este riesgo, aplican para el manejo integral de los residuos hospitalarios, peligrosos y especiales en los diferentes procesos precontractuales.
Es importante resaltar que a la fecha de corte se dio respuesta al 100% de solicitudes de inclusión de cláusulas ambientales.</t>
  </si>
  <si>
    <t>Se remite la matriz de inclusión de cláusulas ambientales del tercer trimestre del año, donde se informa por mes las cláusulas incluidas a los 4 procesos precontractuales, de conformidad con las 4 solicitudes realizadas al equipo de gestión ambiental. Adicionalmente se remite cada uno de los correos electrónicos de solicitud y respuesta de la inclusión de las cláusulas ambientales y los anexos técnicos y/o estudios previos. Es importante resaltar que las cláusulas ambientales incluidas para los soportes de este riesgo, aplican para el manejo integral de los residuos hospitalarios, peligrosos y especiales en los diferentes procesos precontractuales.
Es importante resaltar que a la fecha de corte se dio respuesta al 100% de solicitudes de inclusión de cláusulas ambientales.</t>
  </si>
  <si>
    <t>Se remite la matriz de inclusión de cláusulas ambientales del cuarto trimestre del año, donde se informa por mes las cláusulas incluidas a los 2 procesos precontractuales, de conformidad con las 2 solicitudes realizadas al equipo de gestión ambiental. Adicionalmente se remite cada uno de los correos electrónicos de solicitud y respuesta de la inclusión de las cláusulas ambientales y los anexos técnicos y/o estudios previos. Es importante resaltar que las cláusulas ambientales incluidas para los soportes de este riesgo, aplican para el manejo integral de los residuos hospitalarios, peligrosos y especiales en los diferentes procesos precontractuales.</t>
  </si>
  <si>
    <t>3. Semestralmente el líder del programa de Gestión Integral Residuos del área ambiental realiza seguimiento a la implementación del instructivo Residuos de Construcción y Demolición y del instructivo de manejo y disposición de colchones y colchonetas, con el propósito de valorar la implementación y gestión integral de estos residuos al interior de la entidad. En caso de que no se realice el seguimiento, se adelantará la verificación del cumplimento bajo la herramienta Storm User y aplicativo web de la Secretaría Distrital de Ambiente.
Como evidencia se tiene dos matrices en Excel consolidando la información de implementación.</t>
  </si>
  <si>
    <t>Líder del programa de Gestión Integral Residuos del PIGA.</t>
  </si>
  <si>
    <t>Seguimientos realizados a la implementación de los Instructivos de RCD, colchones y colchonetas</t>
  </si>
  <si>
    <t>Dos (2) seguimientos realizados</t>
  </si>
  <si>
    <t>La matriz del primer seguimiento de la implementación a la gestión, manejo y disposición de colchones y colchonetas y al Instructivos de RCD, se tienen establecidas para el segundo trimestre del año 2023.</t>
  </si>
  <si>
    <t>Se remiten las matrices correspondientes al primer seguimiento a la implementación de la gestión, manejo y disposición de colchones y colchonetas y del Instructivo de Residuos de Construcción y Demolición en las diferentes unidades operativas a las cuales les aplica el cumplimiento.</t>
  </si>
  <si>
    <t>La matriz del segundo seguimiento de la implementación a la gestión, manejo y disposición de colchones y colchonetas y al Instructivos de RCD, se tienen establecidas para el cuarto trimestre del año 2023.</t>
  </si>
  <si>
    <t>Se remiten las matrices correspondientes al segundo seguimiento a la implementación de la gestión, manejo y disposición de colchones y colchonetas y del Instructivo de Residuos de Construcción y Demolición en las diferentes unidades operativas a las cuales les aplica el cumplimiento.</t>
  </si>
  <si>
    <t>R-GA-004</t>
  </si>
  <si>
    <t>Falta de conocimiento e implementación de los lineamientos ambientales en materia de emisiones atmosféricas, ruido y vertimientos en la SDIS.</t>
  </si>
  <si>
    <t>Posibilidad de que se generen emisiones atmosféricas, ruido y vertimientos contaminantes que superen los límites permisibles por norma, por la falta de mantenimiento preventivo o correctivo a fuentes de generación fijas y móviles y por la no implementación de los lineamientos ambientales institucionales.</t>
  </si>
  <si>
    <t>1. Cada vez que se recibe una solicitud por parte de las diferentes áreas de la entidad, el líder del programa de consumo sostenible, realiza la revisión de los estudios previos, anexo técnico y objeto contractual con el fin de definir y adelantar la inclusión de cláusulas ambientales en control y manejo integral a la generación de emisiones atmosféricas, ruido y vertimientos en los contratos que les aplique.  En caso de que no se realice la inclusión de las cláusulas ambientales, el área solicitante reitera la solicitud hasta que el responsable del área de gestión ambiental genere la respuesta.
Como evidencia queda el correo electrónico con la trazabilidad de la solicitud y respuesta.</t>
  </si>
  <si>
    <t>Se remite la matriz de inclusión de cláusulas ambientales del primer trimestre del año, donde se informa por mes las cláusulas incluidas a los 18 procesos precontractuales, de conformidad con las 18 solicitudes realizadas al equipo de gestión ambiental. Adicionalmente se remite cada uno de los correos electrónicos de solicitud y respuesta de la inclusión de las cláusulas ambientales y los anexos técnicos y/o estudios previos. Es importante resaltar que las cláusulas ambientales incluidas para los soportes de este riesgo, aplica para el control y manejo integral a la generación de emisiones atmosféricas, ruido y vertimientos en los diferentes procesos precontractuales.
Es importante resaltar que a la fecha de corte se dio respuesta al 100% de solicitudes de inclusión de cláusulas ambientales.</t>
  </si>
  <si>
    <t>Se remite la matriz de inclusión de cláusulas ambientales del segundo trimestre del año, donde se informa por mes las cláusulas incluidas a los 20 procesos precontractuales, de conformidad con las 20 solicitudes realizadas al equipo de gestión ambiental. Adicionalmente se remite cada uno de los correos electrónicos de solicitud y respuesta de la inclusión de las cláusulas ambientales y los anexos técnicos y/o estudios previos. Es importante resaltar que las cláusulas ambientales incluidas para los soportes de este riesgo, aplica para el control y manejo integral a la generación de emisiones atmosféricas, ruido y vertimientos en los diferentes procesos precontractuales.
Es importante resaltar que a la fecha de corte se dio respuesta al 100% de solicitudes de inclusión de cláusulas ambientales.</t>
  </si>
  <si>
    <t>Se remite la matriz de inclusión de cláusulas ambientales del tercer trimestre del año, donde se informa por mes las cláusulas incluidas a los 12 procesos precontractuales, de conformidad con las 12 solicitudes realizadas al equipo de gestión ambiental. Adicionalmente se remite cada uno de los correos electrónicos de solicitud y respuesta de la inclusión de las cláusulas ambientales y los anexos técnicos y/o estudios previos. Es importante resaltar que las cláusulas ambientales incluidas para los soportes de este riesgo, aplica para el control y manejo integral a la generación de emisiones atmosféricas, ruido y vertimientos en los diferentes procesos precontractuales.
Es importante resaltar que a la fecha de corte se dio respuesta al 100% de solicitudes de inclusión de cláusulas ambientales.</t>
  </si>
  <si>
    <t>Se remite la matriz de inclusión de cláusulas ambientales del cuarto trimestre del año, donde se informa por mes las cláusulas incluidas a los 8 procesos precontractuales, de conformidad con las 8 solicitudes realizadas al equipo de gestión ambiental. Adicionalmente se remite cada uno de los correos electrónicos de solicitud y respuesta de la inclusión de las cláusulas ambientales y los anexos técnicos y/o estudios previos. Es importante resaltar que las cláusulas ambientales incluidas para los soportes de este riesgo, aplica para el control y manejo integral a la generación de emisiones atmosféricas, ruido y vertimientos en los diferentes procesos precontractuales.</t>
  </si>
  <si>
    <t>2. Semestralmente el líder del programa de Gestión Integral de Residuos del área ambiental realiza un seguimiento a los procesos de mantenimiento preventivo para los equipos y elementos fijos que generan emisiones atmosféricas, con el propósito de verificar el cumplimiento de los lineamientos ambientales en el tema. En caso de que no se realice el seguimiento se adelantará la verificación del cumplimento bajo la respuesta anual de auditoría a la Secretaría Distrital de Ambiente.
Como evidencia está la matriz en Excel consolidando la información de los equipos y elementos de la entidad incluyendo el seguimiento de los procesos de mantenimiento.</t>
  </si>
  <si>
    <t>Líder del programa de gestión integral de residuos del PIGA.</t>
  </si>
  <si>
    <t>Seguimientos realizados a los procesos de mantenimiento preventivo o correctivo para los equipos y elementos fijos que generan emisiones atmosféricas.</t>
  </si>
  <si>
    <t>La matriz del primer seguimiento a los procesos de mantenimiento preventivo para los equipos y elementos fijos que generan emisiones atmosféricas, se tienen establecidas para el segundo trimestre del año 2023.</t>
  </si>
  <si>
    <t>Se remite la matriz (un libro para calderas y calderines y otro para plantas eléctricas) correspondientes al primer seguimiento a los procesos de mantenimiento preventivo para los equipos y elementos que generan emisiones atmosféricas que se encuentran en las diferentes unidades operativas a las cuales les aplica.</t>
  </si>
  <si>
    <t>La matriz del segundo seguimiento a los procesos de mantenimiento preventivo para los equipos y elementos fijos que generan emisiones atmosféricas, se tienen establecidas para el cuarto trimestre del año 2023.</t>
  </si>
  <si>
    <t>Se remite la matriz (un libro para calderas y calderines y otro para plantas eléctricas) correspondientes al segundo seguimiento a los procesos de mantenimiento preventivo para los equipos y elementos que generan emisiones atmosféricas que se encuentran en las diferentes unidades operativas a las cuales les aplica.</t>
  </si>
  <si>
    <t xml:space="preserve">3. Anualmente, los gestores ambientales y referentes ambientales técnicos, realizan seguimiento a la implementación del Plan de Gestión Integral de aceite vegetal usado (AVU) y grasas y el Instructivo para Mejorar los Vertimientos en las unidades operativas mediante la metodología de intervención ambiental de la entidad, con el propósito de socializar los lineamientos ambientales, valorar la implementación de los lineamientos y, en caso de identificar una desviación, subsanar los posibles incumplimientos y consolidar las necesidades que apliquen. 
Como evidencia se tiene el acta de intervención, informe de intervención, lista de asistencia de intervención y base de programación y ejecución mensual. </t>
  </si>
  <si>
    <t>(Número de unidades operativas con seguimiento a la implementación del Plan de Gestión Integral de aceite vegetal usado (AVU) y grasas y el Instructivo para Mejorar los Vertimientos bajo intervención ambiental / Número de unidades operativas de la entidad programadas por año) * 100</t>
  </si>
  <si>
    <t>Se remite las 84 actas de intervención ambiental con sus respectivas listas de asistencia de las 713 programadas en el 2023, donde se puede evidenciar el seguimiento al cumplimiento e implementación del Plan de Gestión Integral de aceite vegetal usado (AVU) y grasas y el Instructivo para Mejorar los Vertimientos. Estas intervenciones se adelantaron de la siguiente manera: 27 unidades operativas visitadas en el mes de febrero y 57 en el mes de marzo.</t>
  </si>
  <si>
    <t>Se remiten para este trimestre las 279 actas de intervención ambiental con sus respectivas listas de asistencia e informes. Sumado a las 84 intervenciones del trimestre anterior se tiene un acumulado de 363 de las 674 programadas en el 2023 (unidades operativas activas para el reporte), donde se puede evidenciar el seguimiento al cumplimiento e implementación del Plan de Gestión Integral de aceite vegetal usado (AVU) y grasas y el Instructivo para Mejorar los Vertimientos. Las intervenciones de este trimestre se adelantaron de la siguiente manera: 71 unidades operativas visitadas en el mes de abril, 114 en el mes de mayo y 94 en el mes de junio.</t>
  </si>
  <si>
    <t>Se remiten para este trimestre las 262 actas de intervención ambiental con sus respectivas listas de asistencia e informes. Sumado a las 363 intervenciones de anteriores se tiene un acumulado de 625 de las 699 programadas en el 2023 (unidades operativas activas para el reporte), donde se puede evidenciar el seguimiento al cumplimiento e implementación del Plan de Gestión Integral de aceite vegetal usado (AVU) y grasas y el Instructivo para Mejorar los Vertimientos. Las intervenciones de este trimestre se adelantaron de la siguiente manera: 118 unidades operativas visitadas en el mes de julio, 116 en el mes de agosto y 28 en el mes de septiembre.</t>
  </si>
  <si>
    <t>Se remiten para este trimestre las 82 actas de intervención ambiental con sus respectivas listas de asistencia e informes. Sumado a las 625 intervenciones anteriores, se tiene un acumulado de 707 de las 707 programadas en el 2023 (unidades operativas activas para el reporte), donde se puede evidenciar el seguimiento al cumplimiento e implementación del Plan de Gestión Integral de aceite vegetal usado (AVU) y grasas y el Instructivo para Mejorar los Vertimientos. Las intervenciones de este trimestre se adelantaron de la siguiente manera: 35 en el mes de octubre y 47 en el mes de noviembre.</t>
  </si>
  <si>
    <t>R-GA-005</t>
  </si>
  <si>
    <t>Falta de conocimiento y apropiación en la gestión, manejo y uso de Publicidad Exterior Visual (PEV) en la SDIS.</t>
  </si>
  <si>
    <t>Posibilidad de que se realice el diseño, uso y/o ubicación inadecuado de la Publicidad Exterior Visual (PEV) por la no implementación de los lineamientos ambientales institucionales.</t>
  </si>
  <si>
    <t xml:space="preserve">1. Cada vez que se recibe una solicitud por parte de las diferentes áreas de la entidad, el líder del programa de consumo sostenible, realiza la revisión de los estudios previos, anexo técnico y objeto contractual con el fin de definir y adelantar la inclusión de cláusulas ambientales en el manejo y control de la Publicidad Exterior Visual (PEV) en los contratos que les aplique. En caso de que no se realice la inclusión de las cláusulas ambientales, el área solicitante reitera la solicitud hasta que el responsable del área de gestión ambiental genere la respuesta.
Como evidencia queda el correo electrónico con la trazabilidad de la solicitud y respuesta. </t>
  </si>
  <si>
    <t>Se remite la matriz de inclusión de cláusulas ambientales del primer trimestre del año, donde se informa por mes las cláusulas incluidas a 5 los procesos precontractuales, de conformidad con las 5 solicitudes realizadas al equipo de gestión ambiental. Adicionalmente, se remite cada uno de los correos electrónicos de solicitud y respuesta de la inclusión de las cláusulas ambientales y los anexos técnicos y/o estudios previos. Es importante resaltar que las cláusulas ambientales incluidas para los soportes de este riesgo, aplican para el manejo y control de la Publicidad Exterior Visual (PEV) en los diferentes procesos precontractuales.
Es importante resaltar que a la fecha de corte se dio respuesta al 100% de solicitudes de inclusión de cláusulas ambientales.</t>
  </si>
  <si>
    <t>Se remite la matriz de inclusión de cláusulas ambientales del segundo trimestre del año, donde se informa por mes las cláusulas incluidas a 1 proceso precontractual, de conformidad con la solicitud realizada al equipo de gestión ambiental. Adicionalmente, se remite el correo electrónico de solicitud y respuesta de la inclusión de las cláusulas ambientales y los anexos técnicos y/o estudios previos. Es importante resaltar que las cláusulas ambientales incluidas para los soportes de este riesgo, aplican para el manejo y control de la Publicidad Exterior Visual (PEV) en los diferentes procesos precontractuales.
Es importante resaltar que a la fecha de corte se dio respuesta al 100% de solicitudes de inclusión de cláusulas ambientales.</t>
  </si>
  <si>
    <t>Se remite la matriz de inclusión de cláusulas ambientales del tercer trimestre del año, donde se informa que para este trimestre no se realizaron solicitudes de cláusulas ambientales para el manejo y control de la Publicidad Exterior Visual (PEV) en los diferentes procesos precontractuales.
Es importante resaltar que a la fecha de ha dado respuesta al 100% de solicitudes de inclusión de cláusulas ambientales.</t>
  </si>
  <si>
    <t>Se remite la matriz de inclusión de cláusulas ambientales del segundo trimestre del año, donde se informa por mes las cláusulas incluidas a 3 proceso precontractual, de conformidad con las 3 solicitud realizadas al equipo de gestión ambiental. Adicionalmente, se remite el correo electrónico de solicitud y respuesta de la inclusión de las cláusulas ambientales y los anexos técnicos y/o estudios previos. Es importante resaltar que las cláusulas ambientales incluidas para los soportes de este riesgo, aplican para el manejo y control de la Publicidad Exterior Visual (PEV) en los diferentes procesos precontractuales.</t>
  </si>
  <si>
    <t>2. Semestralmente el líder del programa de Prácticas Sostenibles del área ambiental realiza un seguimiento a la implementación, control y manejo de Publicidad Exterior Visual (PEV) de la SDIS, con el propósito de verificar el cumplimiento de los lineamientos ambientales en el tema. En caso de que no se realice el seguimiento se adelantará la verificación del cumplimento bajo la respuesta anual de auditoría a la Secretaría Distrital de Ambiente.
Como evidencia se tiene una matriz en Excel consolidando la información del diagnóstico y necesidades de cada elemento PEV de la entidad.</t>
  </si>
  <si>
    <t>Líder del programa de practicas sostenibles del PIGA.</t>
  </si>
  <si>
    <t>Seguimientos realizados a la implementación, control y manejo de PEV de la SDIS.</t>
  </si>
  <si>
    <t>La matriz del primer seguimiento a la implementación, control y manejo de la Publicidad Exterior Visual (PEV) de la SDIS, se tienen establecidas para el segundo trimestre del año 2023.</t>
  </si>
  <si>
    <t>Se remite la matriz correspondiente al primer seguimiento a la implementación, control y manejo del cumplimiento normativo de la Publicidad Exterior Visual de la unidades operativas de la SDIS que les aplica.</t>
  </si>
  <si>
    <t>La matriz del segundo seguimiento a la implementación, control y manejo de la Publicidad Exterior Visual (PEV) de la SDIS, se tienen establecidas para el cuarto trimestre del año 2023.</t>
  </si>
  <si>
    <t>Se remite la matriz correspondiente al segundo seguimiento a la implementación, control y manejo del cumplimiento normativo de la Publicidad Exterior Visual de la unidades operativas de la SDIS que les aplica.</t>
  </si>
  <si>
    <t>R-GA-006</t>
  </si>
  <si>
    <t>Falta de conocimiento e implementación de los lineamientos ambientales en la gestión, manejo y uso del agua y la energía en la SDIS.</t>
  </si>
  <si>
    <t>Posibilidad de que se desperdicie o se haga mal uso del agua y la energía por la no implementación de los lineamientos ambientales institucionales.</t>
  </si>
  <si>
    <t xml:space="preserve">1. Anualmente, los gestores ambientales y referentes ambientales técnicos, realizan seguimiento a la implementación de las políticas, programas y metodologías de agua y energía en las unidades operativas mediante el proceso de intervención ambiental de la entidad, con el propósito de socializar los lineamientos ambientales y adicionalmente valorar la implementación de los mismos y, en caso de identificar una desviación, subsanar los posibles incumplimientos y consolidar las necesidades que apliquen. 
Como evidencia se tiene el acta de intervención, informe de intervención, lista de asistencia de intervención y base de programación y ejecución mensual. </t>
  </si>
  <si>
    <t>(Número de unidades operativas con seguimiento a la implementación de las políticas, programas y metodologías de agua y energía bajo intervención ambiental / Número de unidades operativas de la entidad programadas por año) * 100</t>
  </si>
  <si>
    <t>Se remiten las 84 actas de intervención ambiental con sus respectivas listas de asistencia de las 713 programadas en el 2023, donde se puede evidenciar el seguimiento al cumplimiento e implementación de la Política Cero desperdicio de agua y cero desperdicio de energía. Estas intervenciones se adelantaron de la siguiente manera: 27 unidades operativas visitadas en el mes de febrero y 57 en el mes de marzo.</t>
  </si>
  <si>
    <t>Se remiten para este trimestre las 279 actas de intervención ambiental con sus respectivas listas de asistencia e informes. Sumado a las 84 intervenciones del trimestre anterior se tiene un acumulado de 363 de las 674 programadas en el 2023 (unidades operativas activas para el reporte), donde se puede evidenciar el seguimiento al cumplimiento e implementación de la Política Cero desperdicio de agua y cero desperdicio de energía. Las intervenciones de este trimestre se adelantaron de la siguiente manera: 71 unidades operativas visitadas en el mes de abril, 114 en el mes de mayo y 94 en el mes de junio.</t>
  </si>
  <si>
    <t>10/07/2023: revisar las cifras reportadas, para el trimestre pasado indicador que el total programadas eran 713, ahora dicen que son 674.
12/07/2023: Se valida la información enviada, teniendo en cuenta que la descripción de las actividades realizadas durante el trimestre coinciden con lo planteado en la actividad de control.
Link de acceso evaluación de controles:
https://sig.sdis.gov.co/index.php/es/direccionamiento-de-los-servicios-sociales-riesgo</t>
  </si>
  <si>
    <t>Se remiten para este trimestre las 262 actas de intervención ambiental con sus respectivas listas de asistencia e informes. Sumado a las 363 intervenciones de anteriores se tiene un acumulado de 625 de las 699 programadas en el 2023 (unidades operativas activas para el reporte), donde se puede evidenciar el seguimiento al cumplimiento e implementación de la Política Cero desperdicio de agua y cero desperdicio de energía. Las intervenciones de este trimestre se adelantaron de la siguiente manera: 118 unidades operativas visitadas en el mes de julio, 116 en el mes de agosto y 28 en el mes de septiembre.</t>
  </si>
  <si>
    <t>Se remiten para este trimestre las 82 actas de intervención ambiental con sus respectivas listas de asistencia e informes. Sumado a las 625 intervenciones anteriores, se tiene un acumulado de 707 de las 707 programadas en el 2023 (unidades operativas activas para el reporte), donde se puede evidenciar el seguimiento al cumplimiento e implementación de la Política Cero desperdicio de agua y cero desperdicio de energía. Las intervenciones de este trimestre se adelantaron de la siguiente manera: 35 en el mes de octubre y 47 en el mes de noviembre.</t>
  </si>
  <si>
    <t>2. Cada vez que se recibe una solicitud por parte de las diferentes áreas de la entidad, el líder del programa de consumo sostenible, realiza la revisión de los estudios previos, anexo técnico y objeto contractual con el fin de definir y adelantar la inclusión de cláusulas ambientales tendientes al uso eficiente y óptimo del agua y la energía a los contratos que les aplique. En caso de que no se realice la inclusión de las cláusulas ambientales, el área solicitante reitera la solicitud hasta que el responsable del área de gestión ambiental las incluya.
Como evidencia queda el correo electrónico con la trazabilidad de la solicitud y respuesta.</t>
  </si>
  <si>
    <t>100% de contratos con cláusulas ambientales remitidos al área ambiental que aplique</t>
  </si>
  <si>
    <t>Se remite la matriz de inclusión de cláusulas ambientales del primer trimestre del año, donde se informa por mes las cláusulas incluidas a los 32 procesos precontractuales, de conformidad con las 32 solicitudes realizadas al equipo de gestión ambiental. Adicionalmente, se remite cada uno de los correos electrónicos de solicitud y respuesta de la inclusión de las cláusulas ambientales y los anexos técnicos y/o estudios previos. Es importante resaltar que las cláusulas ambientales incluidas para los soportes de este riesgo, aplican para el uso eficiente y óptimo del agua y la energía en los diferentes procesos precontractuales.</t>
  </si>
  <si>
    <t>Se remite la matriz de inclusión de cláusulas ambientales del segundo trimestre del año, donde se informa por mes las cláusulas incluidas a los 34 procesos precontractuales, de conformidad con las 34 solicitudes realizadas al equipo de gestión ambiental. Adicionalmente, se remite cada uno de los correos electrónicos de solicitud y respuesta de la inclusión de las cláusulas ambientales y los anexos técnicos y/o estudios previos. Es importante resaltar que las cláusulas ambientales incluidas para los soportes de este riesgo, aplican para el uso eficiente y óptimo del agua y la energía en los diferentes procesos precontractuales.</t>
  </si>
  <si>
    <t>Se remite la matriz de inclusión de cláusulas ambientales del tercer trimestre del año, donde se informa por mes las cláusulas incluidas a los 17 procesos precontractuales, de conformidad con las 17 solicitudes realizadas al equipo de gestión ambiental. Adicionalmente, se remite cada uno de los correos electrónicos de solicitud y respuesta de la inclusión de las cláusulas ambientales y los anexos técnicos y/o estudios previos. Es importante resaltar que las cláusulas ambientales incluidas para los soportes de este riesgo, aplican para el uso eficiente y óptimo del agua y la energía en los diferentes procesos precontractuales.
Es importante resaltar que a la fecha de corte se dio respuesta al 100% de solicitudes de inclusión de cláusulas ambientales.</t>
  </si>
  <si>
    <t xml:space="preserve">Se remite la matriz de inclusión de cláusulas ambientales del cuarto trimestre del año, donde se informa por mes las cláusulas incluidas a los 13 procesos precontractuales, de conformidad con las 13 solicitudes realizadas al equipo de gestión ambiental. Adicionalmente, se remite cada uno de los correos electrónicos de solicitud y respuesta de la inclusión de las cláusulas ambientales y los anexos técnicos y/o estudios previos. Es importante resaltar que las cláusulas ambientales incluidas para los soportes de este riesgo, aplican para el uso eficiente y óptimo del agua y la energía en los diferentes procesos precontractuales.
</t>
  </si>
  <si>
    <t>R-GA-007</t>
  </si>
  <si>
    <t>Falta de conocimiento e implementación de los lineamientos ambientales y metas del Plan Institucional de Gestión Ambiental - PIGA de la SDIS.</t>
  </si>
  <si>
    <t>Posibilidad de que no se implementen los programas del Plan Institucional de Gestión Ambiental de la entidad por el no cumplimiento de las metas del plan de acción anual del PIGA.</t>
  </si>
  <si>
    <t>1. Semestralmente el(la) gestor(a) ambiental de la entidad (Director(a) de Gestión Corporativa) verifica la consolidación, el análisis y el reporte de los resultados de la implementación del Plan Institucional de Gestión Ambiental PIGA de la SDIS, estos resultados se comunican ante el comité institucional de gestión y desempeño como insumo para la toma de decisiones ambientales de la SDIS. En caso que se identifiquen retrasos en la ejecución de actividades, se generan mediante correo electrónico las alertas a los respectivos responsables o los ajustes requeridos. 
Como evidencia se tiene el acta del comité institucional de gestión y desempeño.</t>
  </si>
  <si>
    <t>1, Semestralmente el(la) gestor(a) ambiental de la entidad (Director(a) de Gestión Corporativa) verifica la consolidación, el análisis y el reporte de los resultados de la implementación del Plan Institucional de Gestión Ambiental PIGA de la SDIS, estos resultados se comunican ante el comité institucional de gestión y desempeño como insumo para la toma de decisiones ambientales de la SDIS. En caso que se identifiquen retrasos en la ejecución de actividades, se generan mediante correo electrónico las alertas a los respectivos responsables o los ajustes requeridos. 
Como evidencia se tiene el acta del comité institucional de gestión y desempeño.</t>
  </si>
  <si>
    <t>Director(a) de Gestión Corporativa - Líder de programa del PIGA.</t>
  </si>
  <si>
    <t>(Número de socializaciones de resultados ambientales realizadas / Número socializaciones de resultados ambientales programadas) * 100</t>
  </si>
  <si>
    <t>100% de socializaciones de resultados ambientales realizadas al comité institucional de gestión y desempeño de acuerdo con la programación por año</t>
  </si>
  <si>
    <t>La primera acta con  la consolidación, el análisis y el reporte de los resultados de la implementación del Plan Institucional de Gestión Ambiental PIGA de la SDIS del comité institucional de gestión y desempeño, se tienen establecidas para el segundo trimestre del año 2023.</t>
  </si>
  <si>
    <t>Se remite la presentación y listado de asistencia del comité institucional de gestión y desempeño del pasado 26 de junio de 2023, donde se comunicaron los resultados de la implementación del Plan Institucional de Gestión Ambiental PIGA de la SDIS.
Se informa que el acta se encuentra en proceso de construcción, validación y aprobación, por lo cual una vez se cuente con esta se cargará en la carpeta de evidencias.</t>
  </si>
  <si>
    <t>La segunda acta con la consolidación, el análisis y el reporte de los resultados de la implementación del Plan Institucional de Gestión Ambiental PIGA de la SDIS del comité institucional de gestión y desempeño, se tiene establecida para el cuarto trimestre del año 2023.</t>
  </si>
  <si>
    <t>Se remite la presentación y el acta de asistencia del segundo comité institucional de gestión y desempeño del pasado 28 de diciembre de 2023, donde se comunicaron los Avances y resultados del plan de Acción PIGA 2023 y Gestión Ambiental Institucional, Seguimiento al cumplimiento normativo y revisión de aspectos e impactos ambientales, Presupuesto ambiental 2024, Aprobación Plan de Acción de implementación PIGA 2024 y Oportunidades para mejora el componente de gestión ambiental.
Se informa que se adjunta el acta pendiente del primer comité institucional de gestión y desempeño - PIGA.</t>
  </si>
  <si>
    <t>Gestión Documental</t>
  </si>
  <si>
    <t>Liderar, gestionar y administrar la producción documental de la entidad, mediante la definición de herramientas para la planificación, implementación, seguimiento y control, con el fin de conservar la memoria institucional facilitando la consulta, recuperación y trámite conforme a lo ordenado por la normativa nacional y distrital vigente en materia de gestión documental y archivos.</t>
  </si>
  <si>
    <t>Diagnosticar y planear las actividades del proceso de Gestión Documental en la Secretaria Distrital de Integración Social, de acuerdo a la normativa vigente.</t>
  </si>
  <si>
    <t>R-GD-001</t>
  </si>
  <si>
    <t>Falta de apropiación de los lineamientos,  para que sean aplicados de manera correcta por los diferentes referentes documentales en pro del cumplimiento de la política de gestión documental.</t>
  </si>
  <si>
    <t>Posibilidad de afectar negativamente la imagen de la entidad dada la pérdida y fuga de la información institucional registrada en los archivos de la entidad por falta de aplicación de los lineamientos de gestión documental, debido a su desconocimiento.</t>
  </si>
  <si>
    <t>Trimestralmente, el profesional designado por el líder del Proceso Gestión Documental para realizar los seguimientos a las dependencias del nivel central y local, lleva a cabo la socialización de los lineamientos archivísticos y temas estratégicos del Proceso Gestión documental, mediante una mesa operativa virtual y/o presencial, con el propósito de fortalecer la apropiación de las normas vigentes relacionadas con  la organización documental. En caso de no hacer la mesa operativa, se enviará mediante un correo electrónico un documento anexo con los lineamientos necesarios. 
Como evidencia se cuenta con el acta y la planilla de asistencia de la mesa operativa o el correo electrónico con el documento anexo.</t>
  </si>
  <si>
    <t>Profesional designado por el Líder del Proceso Gestión Documental</t>
  </si>
  <si>
    <t>(Mesas operativas realizadas/ mesas operativas programadas)*100
Meta: 4 mesas operativas programadas al año</t>
  </si>
  <si>
    <t>Para el cumplimiento de esta actividad en el primer trimestre del 2023 se realizó la primera mesa operativa, en la cual se socializaron los siguientes temas:
1.Circular N. 007 del 14 de Febrero de 2023 – Implementación de Tablas de Retención Documental
2. Intervención Fondos Documentales Acumulados
3. Actualización Formato Único de Inventario Documental-FUID (FOR-GD-017)
4. Resolución 472 del 2021, Plan de Trabajo, Acta de Compromiso, Visitas de
seguimiento y Mesas Operativas
5. Directiva 003 del 2021 Lineamientos para la protección de los documentos de archivo
relacionados con la emergencia económica, social y ecológica declarada por el
gobierno nacional con ocasión del COVID-19
6. Procedimiento Disposición final contenida en la Tabla de retención documental y
documentos de apoyo PCD-GD-005
Se anexa como soporte la presentación y acta de la mesa operativa y planillas de asistencia</t>
  </si>
  <si>
    <t>13/04/2023
No se generan observaciones ni sugerencias frente al periodo reportado.
La evaluación de controles se encuentra disponible en: https://sig.sdis.gov.co/index.php/es/gestion-documental-riesgos</t>
  </si>
  <si>
    <t>Para el cumplimiento de esta actividad en el segundo trimestre del 2023 se realizó la segunda mesa operativa, en la cual se socializaron los siguientes temas:
1. Campaña Control de Acceso a los Archivos de Gestión
 2. Formulario de solicitud de Información relacionada con la información que se custodia en los Archivos de Gestión
3. Cuadros de Clasificación Documental – y nuevamente se reitera la aplicación de la Circular N. 007 del 14 de Febrero de 2023 en lo relacionado con los criterios a tener en cuenta para organizar la documentación
4. Índice de Información Clasificada y Reservada
 5. Eliminación de Documentos de Apoyo
6. Instructivo Organización de Expedientes
Se anexa como soporte en un solo archivo PDF acta, presentación y listado de asistencia</t>
  </si>
  <si>
    <t>13/7/2023
Se solicita reportar la materialización o no del riesgo para el periodo.
14/07/2023
No se generan observaciones ni sugerencias adicionales para el periodo de reporte.
La evaluación de controles se encuentra disponible en: https://sig.sdis.gov.co/index.php/es/gestion-documental-riesgos</t>
  </si>
  <si>
    <t>Durante el tercer trimestre se realizaron dos mesas operativas, así: 
Tercera Mesa Operativa, 07de julio de 2023, se trataron los siguientes temas:
1. Cargue de Información COVID 19
2. Documentos actualizados Proceso de Gestión Documental
3. Proceso de eliminación documental (documentos de apoyo)
4. Sensibilización Control de Acceso Archivos de Gestión y Central
5. Socialización Formato Testigo Documental, hoja de control, formato entrega de documentos. Se anexa acta de la Tercera  Mesa Operativa
Cuarta Mesa Operativa 29 de septiembre de 2023.
 Programa Vitales o Esenciales y Fondo Documental Acumulado
2. Formato Control de Ingreso y Salida de personal en el Archivo Central y Archivos de 
Gestión FOR-GD-038
3. Formato Solicitud de Desarchive de Expedientes en Archivo Central FOR-GD-037
4. Buenas prácticas en Gestión Documental en la SDIS
5. Eliminación de Documentos de Apoyo
6. Cumplimiento Política de archivos y gestión documental
7. Estructura Repositorio Temporal</t>
  </si>
  <si>
    <t>15/10/2023
No se generan observaciones ni sugerencias  para el periodo de reporte.
La evaluación de controles se encuentra disponible en: https://sig.sdis.gov.co/index.php/es/gestion-documental-riesgos</t>
  </si>
  <si>
    <t>Esta actividad se finalizó en el tercer trimestre de 2023, motivo por el cual para el cuatro trimestre no re realizó ninguna mesa operativa.
De acuerdo con lo anterior, este riesgo no se materializó para la vigencia 2023, toda vez que se cumplió con lo planeado:
I Trimestre: 1 mesa operativa.
II Trimestre: 1 mesa operativa.
III Trimestre: 2 mesas operativas.
Dando un cumplimiento del 100%.</t>
  </si>
  <si>
    <t>10/01/2024
La meta de mesas operativas fue alcanzada durante el tercer trimestre por lo que durante el cuarto trmestre no se desarrollaron actividades.  Se sugiere hacer un pequeño resumen del año y den comportamiento del riesgo (se materializó o no).
El nivel de avace del periodo es 0% sin embargo el Nivel de avance acumulado es del 100% 
15/01/2024
No se generan observaciones ni sugerencias  para el periodo de reporte
La evaluación de controles se encuentra disponible en: https://sig.sdis.gov.co/index.php/es/gestion-documental-riesgos</t>
  </si>
  <si>
    <t>No se tiene control del acceso de personal de la SDIS al archivo central.</t>
  </si>
  <si>
    <t>Anualmente, el(la) gestor(a) del proceso de gestión documental socializará el instrumento para el  registro de la trazabilidad de control de acceso de personal al equipo del archivo central para su implementación. 
En caso tal, de que no se realice la socialización durante el primer trimestre se realizará la socialización en el segundo trimestre de la vigencia.
Como evidencia de la actividad se contará con el registro de asistencia a la socialización.</t>
  </si>
  <si>
    <t>El(la) gestor(a) del proceso de gestión documental</t>
  </si>
  <si>
    <t>1 socialización</t>
  </si>
  <si>
    <t xml:space="preserve">
31/12/2023</t>
  </si>
  <si>
    <t>Para el primer trimestre no se realizó socialización del instrumento en atención a que, el mismo se encuentra en revisión para su oficialización  en la Subdirección de Diseño Evaluación y Sistematización.</t>
  </si>
  <si>
    <t>Para el segundo trimestre no se realizó socialización del instrumento en atención a que el documento ha tenido varios ajustes en la revisión metodológica, sin embargo dicho documento ya se encuentra aprobado por la SDES y  actualmente se encuentra en tramites para su publicación.
Por lo tanto la socialización esta proyectada para realizarse en el mes de agosto 2023.
Como soporte de lo indicado se adjunta Memorando firmado por la Subdirectora Administrativa y Financiera  solicitando la oficialización.</t>
  </si>
  <si>
    <t>13/7/2023
Se solicita reportar la materialización o no del riesgo para el periodo.
Se debe corregir el porcentaje de avance ya que no fue realizada la actividad de control en el segundo trimestre de la vigencia.
14/07/2023
No se generan observaciones adicionales para el periodo de reporte. Se sugiere adelantar la gestión necesaria para dar cumplimiento a la acción de control.
La evaluación de controles se encuentra disponible en: https://sig.sdis.gov.co/index.php/es/gestion-documental-riesgos</t>
  </si>
  <si>
    <t>Durante el tercer trimestre, el profesional encargado del Archivo Central de la entidad, realizó la socialización del instrumento (FOR GD 038), a todos los contratistas que trabajan en el archivo ubicado en Siberia, Parque Celta. Se adjunta listado de asistencia y ayuda de memoria de la socialización. Culminando de esta manera la actividad</t>
  </si>
  <si>
    <t>Esta actividad se finalizó en el primer trimestre de 2023, periodo en el cual el profesional encargado del Archivo Central de la entidad, realizó la socialización del instrumento (FOR GD 038), a todos los contratistas que trabajan en el archivo ubicado en Siberia, Parque Celta. Se adjunta listado de asistencia y ayuda de memoria de la socialización. Culminando de esta manera la actividad</t>
  </si>
  <si>
    <t>10/01/2024
El nivel de avace del periodo es 0% sin embargo el Nivel de avance acumulado es del 100% .
15/01/2024
No se generan observaciones ni sugerencias  para el periodo de reporte
La evaluación de controles se encuentra disponible en: https://sig.sdis.gov.co/index.php/es/gestion-documental-riesgos</t>
  </si>
  <si>
    <t>Trimestralmente, el(los) responsable(s) de la administración del archivo central realizará(n) un cruce de los registros de acceso contra las solicitudes de ingreso al archivo central, el cual, tiene como propósito la verificación del control de ingreso al archivo central en cumplimiento de las directrices establecidas por el Subsistema Interno de Gestión Documental y Archivo.
En caso de encontrar desviaciones en el cruce de la información, el(la) gestor(a) del proceso de gestión documental sensibilizará al responsable de la administración del archivo central sobre la importancia de mantener los controles de acceso de personal al archivo central.
Como evidencia de la actividad de control, se enviará la herramienta de control de ingreso al archivo central debidamente diligenciada y con las verificación trimestral realizada y en caso de identificarse desviaciones, se remitirán los soportes de sensibilización al responsable de la administración del archivo central.</t>
  </si>
  <si>
    <t>Trimestralmente, el(los) responsable(s) de la administración del archivo central realizará(n) un cruce de los registros de acceso contra las solicitudes de ingreso al archivo central, el cual, tiene como propósito la verificación del control de ingreso al archivo central en cumplimiento de las directrices establecidas por el Subsistema Interno de Gestión Documental y Archivo.
En caso de encontrar desviaciones en el cruce de la información, el(la) gestor(a) del proceso de gestión documental sensibilizará al responsable de la administración del archivo central sobre la importancia de mantener los controles de acceso de personal al archivo central.
Como evidencia de la actividad de control, se enviará la herramienta de control de ingreso al archivo central debidamente diligenciada y con las verificaciones realizadas y en caso de identificarse desviaciones, se remitirán los soportes de sensibilización al responsable de la administración del archivo central.</t>
  </si>
  <si>
    <t>El(los) responsable(s) de la administración del archivo central</t>
  </si>
  <si>
    <t>(Número de verificaciones realizadas al instrumento de control de ingreso al archivo central / 4 verificaciones programadas) * 100</t>
  </si>
  <si>
    <t>Durante el primer trimestre de 2023 en el archivo central se recibieron un total de 8 solicitudes de ingreso al archivo central con el objetivo de alistar la documentación para legalizar las transferencias documentales de dependencias como: Subdirección de Infancia, Subdirección para la familia, Subdirección de Nutrición y Abastecimiento, Subdirección de Talento Humano y de las Subdirecciones Locales de Suba, Kennedy y Tunjuelito. Se aporta correo enviado por el profesional archivista asignado al archivo central quién autoriza los ingresos y realiza el acompañamiento.</t>
  </si>
  <si>
    <t>13/04/2023
No se generan observaciones frente al periodo reportado.
Para el próximo periodo se solicita que la verificación de ingresos al archivo central se realice en el instrumento oficial y que éste evidencie el cruce de los ingresos frente a las autorizaciones de ingreso generadas, en cumplimiento de la evidencia formulada en la actividad de control.
La evaluación de controles se encuentra disponible en: https://sig.sdis.gov.co/index.php/es/gestion-documental-riesgos</t>
  </si>
  <si>
    <t>Durante el segundo trimestre de 2023 en el archivo central se recibieron un total de 14 solicitudes de ingreso con el objetivo de alistar la documentación para legalizar las transferencias documentales de las siguientes desentendencias: Subdirección de Discapacidad, Subdirección Local de Tunjuelito, Subdirección Local Kennedy, Subdirección Local de Suba, Subdirección Para la Familia, Subdirección de Contratación, Subdirección de Nutrición y Abastecimiento, Subdirección de Gestión y Talento Humano proceso Seguridad y Salud en trabajo, Subdirección Administrativa y Financiera, Comisaria de Suba 3, Subdirección para la Familia, Subdirección de Contratación, Subdirección Local de Ciudad Bolívar, Subdirección de Nutrición y Abastecimiento.
Se aporta informe que contiene el total de autorizaciones recibidas  e imagen de los correos enviados por el profesional archivista asignado al archivo central quién autoriza los ingresos y realiza el acompañamiento. 
NOTA: el instrumento que se utiliza para el ingreso al archivo central (formato), hace parte del procedimiento que se encuentra en tramites para su publicación por lo cual se continua utilizando actualmente el formato vigente.</t>
  </si>
  <si>
    <t>13/7/2023
Se solicita reportar la materialización o no del riesgo para el periodo.
14/07/2023
No se generan observaciones  ni sugerencias adicionales para el periodo de reporte. 
La evaluación de controles se encuentra disponible en: https://sig.sdis.gov.co/index.php/es/gestion-documental-riesgos</t>
  </si>
  <si>
    <t>Durante el tercer trimestre se recibieron 11 solicitudes de ingreso al archivo central de la entidad, así:
Agosto
Subdirección para la Discapacidad
Subdirección Local Ciudad Bolívar
Subdirección para la Familia
Subdirección de Contratación
Septiembre 7 solicitudes 
Subdirección Para la Familia
Subdirección Local de Suba
Subdirección para la Discapacidad
Subdirección de Contratación
Subdirección Local de Bosa
Subdirección Local de Usaquén
Oficina Asesora Jurídica
En este informe no se reporta julio dado que se incluyo en el segundo informe trimestral</t>
  </si>
  <si>
    <t>Durante el cuartotrimestre se recibieron 8solicitudes de ingreso al archivo central de la entidad, así:
Octubre
Subdirección para la familia
Subdirección de Contratación
Subdirección Local de Usaquén
Noviembre  
Subdirección Para la Familia
Subdirección para la Discapacidad
Subdirección de Contratación
Diciembre 
Subdirección Para la Familia
Subdirección de Contratación
Como soporte de la actividad se adjuntan los correo de solicitud de ingreso y el Formato Control de Ingreso y Salida de personal en el Archivo Central y Archivos de 
Gestión FOR-GD-038
Acorde con lo anterior se observa cumplimiento al 100% de la actividad relacionada con este riesgo.</t>
  </si>
  <si>
    <t>0/01/2024
El nivel de avace del periodo es 25% sin embargo el Nivel de avance acumulado es del 100% 
15/01/2024
No se generan observaciones ni sugerencias  para el periodo de reporte
La evaluación de controles se encuentra disponible en: https://sig.sdis.gov.co/index.php/es/gestion-documental-riesgos</t>
  </si>
  <si>
    <t>Gestión Logística</t>
  </si>
  <si>
    <t>Administrar, gestionar y supervisar los bienes de apoyo a la operación y servicios logísticos para el normal funcionamiento de la entidad, dando cumplimiento a lo establecido en la normativa vigente.</t>
  </si>
  <si>
    <t>Registrar  las cuentas clientes de los servicios públicos de las Unidades Operativas  y de nuevos predios sobre los que la Secretaría Distrital de Integración Social debe asumir el pago de los Servicios Públicos</t>
  </si>
  <si>
    <t>R-GL-002</t>
  </si>
  <si>
    <t>Inadecuada administración de los bienes en  diferentes unidades operativas de la entidad.</t>
  </si>
  <si>
    <t>Posibilidad de pérdida reputacional en la imagen institucional de la Secretaría Distrital de Integración Social por fallas en la ampliación de los procedimientos de inventarios, debido al desconocimiento y/o desviación en la ejecución de las actividades asociadas con la gestión de los bienes de inventarios.</t>
  </si>
  <si>
    <t>Trimestralmente, el funcionario(a) o contratista asignado(a) por el Subdirector(a) Administrativo(a) y Financiero(a), es el responsable de realizar y acompañar las pruebas representativas con el objetivo de controlar los bienes de inventarios a las unidades operativas de la Entidad. 
En caso tal, de no realizar las pruebas representativas, se enviará un documento técnico justificando la razón por la cuál no se realizaron las pruebas representativas y se procederá a ejecutar la actividad en el siguiente periodo. 
Como evidencia de la actividad de control, se remitirán los formatos firmados de las pruebas representativas realizadas o el documento técnico de justificación.</t>
  </si>
  <si>
    <t>El funcionario(a) o contratista asignado(a) por el Subdirector(a) Administrativo(a) y Financiero(a)</t>
  </si>
  <si>
    <t>(Unidades operativas con prueba representativa/Total de Unidades Operativas)*100</t>
  </si>
  <si>
    <t>Durante el primer trimestre de 2023 se llevaron a cabo 90 pruebas representativas de inventario, equivalentes al 15,76%.
Como evidencia se cuenta con carpeta en SharePoint con los archivos de las pruebas realizadas</t>
  </si>
  <si>
    <t>12/04/2023. No se generan observaciones o recomendaciones respecto a los avances y evidencias presentados en el monitoreo al riesgo de gestión.
La evaluación de controles se encuentra disponible en: 
https://sig.sdis.gov.co/images/documentos_sig/procesos/gestion_logistica/riesgos/20230228_eval_controles_riesgos_gl_v0.xlsx</t>
  </si>
  <si>
    <t>Durante el segundo trimestre de 2023 se llevaron a cabo 233 pruebas representativas de inventario, equivalentes al 41% , logrando un acumulado de 57% en lo corrido de la vigencia. 
Como evidencia se cuenta con carpeta en SharePoint con los archivos de las pruebas realizadas</t>
  </si>
  <si>
    <t>12/07/2023. No se generan observaciones o recomendaciones respecto a los avances y evidencias presentados en el monitoreo al riesgo de gestión.
La evaluación de controles se encuentra disponible en: 
https://sig.sdis.gov.co/images/documentos_sig/procesos/gestion_logistica/riesgos/20230331_eval_controles_riesgos_gl_v0.xlsx</t>
  </si>
  <si>
    <t xml:space="preserve">De conformidad con la circular 26 de 2023 por medio de la cual se realiza la toma física de la SDIS a partir del 14 de agosto de 2023, todos los servidores de la entidad se encuentran en la verificación de los bienes de inventario. Por tal motivo no se estarán realizando mas pruebas representativas por esta vigencia.
De acuerdo con lo anterior, el número de pruebas representativas por trimestre es el siguiente:
- Primer Trimestre: 90
- Segundo Trimestre: 233
- Tercer Trimestre: 33
Para un total de 356 pruebas representativas con una identificación de 23.830 bienes de inventario en las Subdirecciones Locales y Subdirecciones Técnicas por parte de los referentes de Nivel Central y los Gestores Locales de Inventario. El nivel de avance del periodo es del 6% para un acumulado del 62% en pruebas representativas, no obstante, teniendo que la toma Física cumple con el mismo propósito de esta actividad de control, se entiende que estas pruebas representativas se surten en un 100%.  
Como evidencia se remiten los informes mensuales de las pruebas representativas realizadas en las  Subdirecciones Locales y Subdirecciones Técnicas que dan cuenta para la vigencia 2023.  </t>
  </si>
  <si>
    <t>05/10/2023 Se recomienda verificar la pertinencia de la actividad, de acuerdo con los lineamientos contemplados en la circular.
11/10/2023. No se generan observaciones o recomendaciones respecto a los avances y evidencias presentados en el monitoreo al riesgo de gestión.
La evaluación de controles se encuentra disponible en: 
https://sig.sdis.gov.co/images/documentos_sig/procesos/gestion_logistica/riesgos/20230331_eval_controles_riesgos_gl_v0.xlsx</t>
  </si>
  <si>
    <t>Durante la vigencia se realizaron un total de 356 pruebas representativas con una identificación de 23.830 bienes de inventario en las Subdirecciones Locales y Subdirecciones Técnicas, por parte de los referentes de Nivel Central y los Gestores Locales de Inventario.
De conformidad con la circular 26 del 14 de agosto de 2023, ya no se realizan pruebas representativas sino toma física de inventario en la entidad,  por lo cual el nivel de avance del periodo es del 86% para un acumulado del 96%, respecto a la meta establecía. Cabe aclarar que la toma física cumple con el mismo propósito de esta actividad de control,  teniendo en cuenta que está tiene un mayor alcance y cobertura. 
Como evidencia se cuenta con:
* Informes mensuales de las pruebas representativas realizadas
* Link power bi que muestra la gestión realizada en las tomas físicas https://app.powerbi.com/view?r=eyJrIjoiMmM4NGI0NGQtMGJmMi00YzEyLTliNmUtYmRlNjhlNDE5NmE5IiwidCI6ImIzZTMwODA4LWU5YTgtNGYyYS05YmMxLWE3NjBhZTkxMGNmNSIsImMiOjR9&amp;pageName=ReportSection&amp;disablecdnExpiration=1692058090</t>
  </si>
  <si>
    <t>09/01/2024 Se recomienda verificar los niveles reportados y complementar el análisis, de acuerdo con la gestión que se realiza actualmente (toma física).
09/01/2024. No se generan observaciones o recomendaciones respecto a los avances y evidencias presentados en el monitoreo al riesgo de gestión.
La evaluación de controles se encuentra disponible en: 
https://sig.sdis.gov.co/images/documentos_sig/procesos/gestion_logistica/riesgos/20230331_eval_controles_riesgos_gl_v0.xlsx</t>
  </si>
  <si>
    <t>Los bienes asignados a un responsable se transfieren a otro responsable sin autorización y sin enviar información al grupo de inventarios de la Subdirección Administrativa y Financiera</t>
  </si>
  <si>
    <t>Cada vez que se requiera el funcionario o contratista referente de inventarios revisa que la información contenida en el "Formato traslado, reintegro de bienes para baja, salida de bienes del almacén o reintegro de bienes para reubicación (FOR-GL-001)" corresponda con lo registrado en el sistema de gestión de bienes para la aplicación de los traslados remitidos por las Subdirecciones Técnicas y Locales.
En caso tal de no realizar la verificación, es necesario requerir a la Subdirección de Investigación e Información un reporte desde SEVEN para ejecutar el control de verificación sobre los traslados de bienes.
Como evidencia se remite cuadro de Excel de los traslados aplicados mensualmente o solicitud de la información a la Subdirección de Investigación e Información.</t>
  </si>
  <si>
    <t>El funcionario(a) o contratista asignado(a) por el Subdirector(a) Administrativo(a) y Financiero(a</t>
  </si>
  <si>
    <t>(Matriz de traslados reportada / 10 Matrices de y traslados programadas)*100</t>
  </si>
  <si>
    <t>Durante el primer trimestre del 2023 se recibieron 1896 solicitudes de traslados,  las cuales fueron verificadas y atendidas en su totalidad (100%). 
Como evidencia se suministra carpeta compartida en SharePoint de los traslados efectuados durante el primer trimestre en todas las localidades y unidades operativas de la SDIS.</t>
  </si>
  <si>
    <t>12/04/2023. Se recomienda revisar el avance y evidencias aportadas, ya que se habla de las solicitudes de traslados y no de la verificación de la información, de acuerdo a lo establecido en la actividad de control.
13/04/2023 Se recomienda verificar la evidencia formulada, de tal forma que soporte la gestión realizada. No se generan observaciones o recomendaciones respecto a los avances y evidencias presentados en el monitoreo al riesgo de gestión.
La evaluación de controles se encuentra disponible en: 
https://sig.sdis.gov.co/images/documentos_sig/procesos/gestion_logistica/riesgos/20230228_eval_controles_riesgos_gl_v0.xlsx</t>
  </si>
  <si>
    <t>Durante el segundo trimestre del 2023 se recibieron 1.681 solicitudes de traslado, las cuales fueron atendidas al 100%. 
Como evidencia se suministra carpeta compartida en SharePoint de los traslados efectuados durante el segundo trimestre en todas las localidades y unidades operativas de la SDIS.</t>
  </si>
  <si>
    <t>Durante el tercer trimestre del 2023 se recibieron 6.683 solicitudes de traslado, las cuales fueron atendidas al 100%, de acuerdo con lo anterior, el número de solicitudes de traslado por trimestre es el siguiente:
- Primer Trimestre: 1.896
- Segundo Trimestre: 1.681
- Tercer Trimestre: 6.633
Para un total de 10.210 solicitudes de traslado de bienes de inventario, las cuales fueron atendidas en su totalidad con un cumplimiento del 100%, esto debido a  una adecuada planificación y ejecución por parte del equipo de inventarios.
Como evidencia se suministra carpeta compartida en SharePoint de los traslados efectuados durante el tercer trimestre en todas las localidades y unidades operativas de la SDIS.</t>
  </si>
  <si>
    <t>5/10/2023 Se recomienda ajustar el avance ya que se indica una evidencia que no se aporta y que no corresponde a los descrito en la actividad de control.
11/10/2023. No se generan observaciones o recomendaciones respecto a los avances y evidencias presentados en el monitoreo al riesgo de gestión.
La evaluación de controles se encuentra disponible en: 
https://sig.sdis.gov.co/images/documentos_sig/procesos/gestion_logistica/riesgos/20230331_eval_controles_riesgos_gl_v0.xlsx</t>
  </si>
  <si>
    <t>Durante el cuarto trimestre del 2023 se recibieron 24.986 solicitudes de traslado, las cuales fueron atendidas al 100%, de acuerdo con lo anterior, el número de solicitudes de traslado por trimestre es el siguiente:
- Primer Trimestre: 1.896
- Segundo Trimestre: 1.681
- Tercer Trimestre: 6.633
- Cuarto Trimestre: 24.986
Para un total de 35.196 solicitudes de traslado de bienes de inventario, las cuales fueron atendidas en su totalidad con un cumplimiento del 100%, esto debido a  una adecuada planificación y ejecución por parte del equipo de inventarios.
Como evidencia se suministra carpeta compartida en SharePoint de los traslados efectuados durante el tercer trimestre en todas las localidades y unidades operativas de la SDIS.</t>
  </si>
  <si>
    <t>09/01/2024. No se generan observaciones o recomendaciones respecto a los avances y evidencias presentados en el monitoreo al riesgo de gestión.
La evaluación de controles se encuentra disponible en: 
https://sig.sdis.gov.co/images/documentos_sig/procesos/gestion_logistica/riesgos/20230331_eval_controles_riesgos_gl_v0.xlsx</t>
  </si>
  <si>
    <t>Falta de oportunidad en el suministro de información en tiempo real del inicio y/o terminación de contratos de arrendamiento y apertura de  Unidades Operativas</t>
  </si>
  <si>
    <t>Semestralmente, el funcionario o contratista asignado por el líder del proceso será el responsable de realizar una socialización de sensibilización que tiene como objetivo promover el uso responsable de los bienes en la entidad. En el evento que no se pueda llevar a cabo la campaña de sensibilización se envían correos electrónicos haciendo énfasis en el uso responsable de los bienes y el cumplimiento de los procedimientos y lineamientos establecidos por el proceso de gestión logística.
Como evidencia se tienen los listados de asistencia a las socializaciones de sensibilización o los correos electrónicos de uso responsable de los bienes.</t>
  </si>
  <si>
    <t>2 listados semestrales de asistencia a la socialización o correos semestrales de uso responsable de los bienes</t>
  </si>
  <si>
    <t>Durante el primer trimestre del 2023 se realizaron 4 socializaciones,  a los  referentes de inventarios y coordinadores de las unidades operativas en pro del buen uso de los bienes de la SDIS.
Como evidencia se entrega carpeta en SharePoint con los listados de asistencia y las presentaciones de estos espacios en los cuales participan los gestores y referentes de inventarios de la entidad.</t>
  </si>
  <si>
    <t>Durante el segundo trimestre del 2023 se realizaron 4 socializaciones para un total de 8, dichas socializaciones fueron dirigidos a los  referentes de inventarios y coordinadores de las unidades operativas en pro del buen uso de los bienes de la SDIS.. 
Como evidencia se entrega carpeta en SharePoint con los listados de asistencia y las presentaciones de estos espacios en los cuales participan los gestores y referentes de inventarios de la entidad.</t>
  </si>
  <si>
    <t>12/07/2023. Se recomienda revisar las evidencias, solo se deben aportar las que soportan la gestión del II trimestre.
17/07/2023. No se generan observaciones o recomendaciones respecto a los avances y evidencias presentados en el monitoreo al riesgo de gestión.
La evaluación de controles se encuentra disponible en: 
https://sig.sdis.gov.co/images/documentos_sig/procesos/gestion_logistica/riesgos/20230331_eval_controles_riesgos_gl_v0.xlsx</t>
  </si>
  <si>
    <t>Durante el tercer trimestre del 2023 se realizó 1 socialización debido a que actualmente todo el equipo del grupo de inventarios y almacén se encuentra adelantando la Toma Física del 2023 junto con todos los servidores de la SDIS.
De acuerdo con lo anterior, el número de socializaciones es el siguiente:
- Primer Trimestre: 4
- Segundo Trimestre: 4
- Tercer Trimestre: 1
Para un total de 9 socializaciones en el 2023. Las socializaciones y demás reuniones contaron con la participación de los Referentes Administrativos y Gestores de Inventarios de las distintas Subdirecciones Técnicas y Locales con el fin de mejorar la gestión de los bienes de inventario en la SDIS.
Como evidencia se cuenta con los listados de asistencia y las presentaciones de estos espacios en los cuales participan los gestores y referentes de inventarios de la entidad.</t>
  </si>
  <si>
    <t>05/10/2023 No se generan observaciones o recomendaciones respecto a los avances y evidencias presentados en el monitoreo al riesgo de gestión.
La evaluación de controles se encuentra disponible en: 
https://sig.sdis.gov.co/images/documentos_sig/procesos/gestion_logistica/riesgos/20230331_eval_controles_riesgos_gl_v0.xlsx</t>
  </si>
  <si>
    <t>Durante el cuarto trimestre de 2023 no se realizaron socializaciones debido a que actualmente todo el equipo del grupo de inventarios y almacén se encuentra adelantando la Toma Física del 2023 junto con todos los servidores de la SDIS.
De acuerdo con lo anterior, el número de socializaciones es el siguiente:
- Primer Trimestre: 4
- Segundo Trimestre: 4
- Tercer Trimestre: 1
- Cuarto Trimestre: 0
Para el segundo semestre se realizó una socialización, ya que todo el personal del equipo de inventarios se encuentra en la toma física, el cual tiene un gran impacto ya que se logra tener el inventario total de la Entidad. Por lo anterior para la vigencia, se logró un total de 9 socializaciones en el 2023. Las socializaciones y demás reuniones contaron con la participación de los Referentes Administrativos y Gestores de Inventarios de las distintas Subdirecciones Técnicas y Locales con el fin de mejorar la gestión de los bienes de inventario en la SDIS.
Como evidencia se cuenta con los listados de asistencia y las presentaciones de estos espacios en los cuales participan los gestores y referentes de inventarios de la entidad.</t>
  </si>
  <si>
    <t>09/01/2024 Se recomienda anexar la justificación del porque en el segundo semestre no se realizaron las 2 socializaciones programadas, según lo formulado en el indicador o criterio de medición.
10/01/2024. No se generan observaciones o recomendaciones respecto a los avances y evidencias presentados en el monitoreo al riesgo de gestión.
La evaluación de controles se encuentra disponible en: 
https://sig.sdis.gov.co/images/documentos_sig/procesos/gestion_logistica/riesgos/20230331_eval_controles_riesgos_gl_v0.xlsx</t>
  </si>
  <si>
    <t>R-GL-003</t>
  </si>
  <si>
    <t xml:space="preserve">Posibilidad de realizar pagos extemporáneos y de reconexiones lo que ocasionaría cobros adicionales al consumo de los servicios públicos y  la suspensión temporal de los mismos por parte de las empresas que suministran estos servicios, generando inconvenientes en la prestación de los servicios misionales que ofrece la Secretaría Distrital de Integración Social a los usuarios. </t>
  </si>
  <si>
    <t>Mensualmente, el funcionario(a) o contratista delegado(a) por el Subdirector(a) Administrativo(a) y Financiero(a) solicita a la Subdirección de Plantas Físicas, Subdirecciones locales y Direcciones Técnicas las actas que contienen información de los predios que entran en funcionamiento y así mismo de los que dejan de funcionar (inclusión y exclusión de predios) con el propósito de actualizar oportunamente las bases de datos y realizar el pago masivo de los servicios públicos para así prevenir el pago extemporáneo de los mismos.
En caso  de que no se realice la actualización de las bases de datos de los servicios públicos, se remitirán los correos de solicitud de notificación de novedades en la inclusión y exclusión de predios a la Subdirección de Plantas Físicas, Subdirecciones locales y Direcciones Técnicas.
Como evidencia se cuenta con la bases de datos de servicios públicos actualizada con la información obtenida a partir de las actas entregadas por la Subdirección de  Plantas Físicas, Subdirecciones Locales y Direcciones Técnicas o correos electrónicos.</t>
  </si>
  <si>
    <t>(Número de bases de datos actualizadas / 10 bases de datos programados para la vigencia) * 100
Nota, avance trimestral:
I. 1 matriz 10%
II. 3 matrices 30%
III. 3 matrices 30%
IV: 3 matrices 30%</t>
  </si>
  <si>
    <t>Durante el periodo fueron recibidas  14 actas que dan cuenta de la inclusión y la exclusión de los predios en la entidad. A partir de estos insumos fueron actualizadas las bases de datos de servicios públicos.
Como evidencia se anexan bases de datos de servicios públicos actualizadas y actas de inclusión y exclusión</t>
  </si>
  <si>
    <t>Durante el periodo fueron recibidas  7 actas que dan cuenta de la inclusión y la exclusión de los predios en la entidad. A partir de estos insumos fueron actualizadas las bases de datos de servicios públicos.
Como evidencia se anexan bases de datos de servicios públicos actualizadas y actas de inclusión y exclusión</t>
  </si>
  <si>
    <t>Durante el tercer trimestre se realizó el control de manera mensual para los servicios públicos de agua, gas y energía mediante las bases de datos, además se actualizan estas mismas teniendo en cuenta que se recibió 1 acta que dan cuenta de la inclusión y la exclusión de los predios en la entidad.
Como evidencia se anexan bases de datos de servicios públicos actualizadas y actas de inclusión y exclusión.</t>
  </si>
  <si>
    <t>05/10/2023 Se recomienda complementar, articular y aclarar el avance, ya que se indica que mensualmente se ejecuta la actividad de control pero se indica que se recibió 1 acta.
11/10/2023. No se generan observaciones o recomendaciones respecto a los avances y evidencias presentados en el monitoreo al riesgo de gestión.
La evaluación de controles se encuentra disponible en: 
https://sig.sdis.gov.co/images/documentos_sig/procesos/gestion_logistica/riesgos/20230331_eval_controles_riesgos_gl_v0.xlsx</t>
  </si>
  <si>
    <t>Durante el cuarto trimestre se realizó el control de manera mensual para los servicios públicos de agua, gas y energía mediante las bases de datos, además se actualizan estas mismas teniendo en cuenta que se recibieron 6 actas que dan cuenta de la inclusión y la exclusión de los predios en la entidad.
Como evidencia se anexan bases de datos de servicios públicos actualizadas y actas de inclusión y exclusión.</t>
  </si>
  <si>
    <t>Gestión Jurídica</t>
  </si>
  <si>
    <t>Establecer los lineamientos jurídicos de la Secretaría Distrital de Integración Social, a través de la asesoría y conceptualización, la prevención del daño antijurídico y la gestión de la defensa judicial y administrativa con el fin de dar cumplimiento a las actuaciones de la Entidad en el marco de la normatividad vigente</t>
  </si>
  <si>
    <t>Revisar y evaluar los requisitos legales vigentes y otros aplicables a los 20 procesos del Sistema de Gestión de la Entidad</t>
  </si>
  <si>
    <t>Circular  No 009 - 28/02/2023</t>
  </si>
  <si>
    <t>R-GJ-001</t>
  </si>
  <si>
    <t xml:space="preserve">No se identifican oportunamente los diferentes cambios normativos aplicables a la gestión de la entidad por cada una de las dependencias. </t>
  </si>
  <si>
    <t xml:space="preserve">
Posibilidad de incurrir en inseguridad jurídica en la operación y la prestación de los servicios sociales, por la identificación inoportuna de los requisitos legales aplicables a las dependencias de la Entidad.</t>
  </si>
  <si>
    <t xml:space="preserve">En el primer y tercer trimestre de la vigencia, el administrador del procedimiento de Requisitos legales solicita a las dependencias de la Entidad, mediante correo electrónico, la actualización de la matriz de requisitos legales, conforme a lo establecido en el Procedimiento identificación y seguimiento de requisitos legales y otros aplicables, Código PCD-GJ-001.  Con base en esta información, el administrador del procedimiento analiza y evalúa la matriz de requisitos legales de la Entidad en el segundo y cuarto trimestre de la vigencia.
En caso de no recibir la información de las dependencias, en el tiempo establecido, el administrador de procedimiento procede a remitir memorando interno a los directivos de las dependencias correspondientes, solicitando la identificación de requisitos legales aplicables a través de la matriz.
Como evidencia se cuenta con 2 matrices evaluadas(junio y diciembre que contienen los requisitos legales de la entidad.
Adicional, correos de solicitud (marzo y septiembre) y/o de recepción de insumos .  </t>
  </si>
  <si>
    <t>Administrador del procedimiento Requisitos Legales y otros aplicables</t>
  </si>
  <si>
    <t>(No de matrices de  requisitos legales aplicables de la Entidad actualizada/ 2 matrices de  requisitos legales aplicables de la Entidad programadas)100
1 trimestre: 25%, Solicitud de insumos (requisitos legales de los procesos)
2 trimestre: 25%. Publicación en la pagina web de la Entidad, de la evaluación de la matriz de  requisitos legales aplicables de la Entidad del  1 semestre
3 trimestre: 25%, Solicitud de insumos (requisitos legales de los procesos)
4 trimestre 25%. Publicación en la pagina web de la Entidad, de la evaluación de la matriz de  requisitos legales aplicables de la Entidad del  2 semestre</t>
  </si>
  <si>
    <t xml:space="preserve">100% 
que equivale a 2 evaluaciones publicadas de las matrices de  requisitos legales aplicables de la Entidad </t>
  </si>
  <si>
    <t xml:space="preserve">La Oficina  Jurídica durante el primer trimestre del presente año, a través de la administradora del Procedimiento de Requisitos Legales y Otros aplicables, realiza la solicitud a los gestores de procesos el día 30 de marzo de 2023, por medio de un correo electrónico de la actualización de la matriz de requisitos legales, conforme a lo establecido en el Procedimiento “Identificación y seguimiento de requisitos legales y otros aplicables”, Código PCD-GJ-001.
Se deben recibir todas las matrices de cada proceso y realizar la evaluación para el primer trimestre del presente año.
Se adjunta como evidencia el pantallazo de la solicitud de los insumos.
</t>
  </si>
  <si>
    <t>12/04/2023
No se generan observaciones ni sugerencias frente al reporte del periodo.
La evaluación de controles se encuentra disponible en: https://sig.sdis.gov.co/index.php/es/gestion-juridica-riesgos</t>
  </si>
  <si>
    <t>Durante el segundo trimestre del presente año, la Oficina jurídica, recibió las matrices de los 19 procesos de la Entidad.
La administradora del procedimiento de Requisitos legales y otros aplicables, consolido en una sola matriz los 19 procesos con su respectiva normativa y realizo la evaluación de cada una de las matrices o procesos de los requisitos legales de la Entidad, correspondiente la vigencia del primer semestre de 2023.
El 29 de junio de 2023, en la pagina web de la Entidad, queda publicada la matriz con la respectiva autoevaluación de los requisitos legales. 
https://www.integracionsocial.gov.co/index.php/regimen-legal/documentos/requisitos-legales-de-la-entidad-por-procesos
Se adjunta como evidencia la matriz de la evaluación del primer semestre de 2023 y el pantallazo de la publicación en la página web de la Entidad.</t>
  </si>
  <si>
    <t>12/07/2023
No se generan observaciones ni sugerencias frente al reporte del periodo.
La evaluación de controles se encuentra disponible en: https://sig.sdis.gov.co/index.php/es/gestion-juridica-riesgos</t>
  </si>
  <si>
    <t xml:space="preserve">La Oficina  Jurídica durante el tercer trimestre del presente año, a través de la administradora del Procedimiento de Requisitos Legales y Otros aplicables, realiza la solicitud a los gestores de procesos el día 29 de septiembre de 2023, por medio de un correo electrónico de la actualización de la matriz de requisitos legales, conforme a lo establecido en el Procedimiento “Identificación y seguimiento de requisitos legales y otros aplicables”, Código PCD-GJ-001.
Se deben recibir todas las matrices de cada proceso y realizar la evaluación para el primer trimestre del presente año.
Se adjunta como evidencia el pantallazo de la solicitud de los insumos.
</t>
  </si>
  <si>
    <t>08/10/2023
No se generan observaciones ni sugerencias frente al reporte del periodo.
La evaluación de controles se encuentra disponible en: https://sig.sdis.gov.co/index.php/es/gestion-juridica-riesgos</t>
  </si>
  <si>
    <t>Durante el cuarto trimestre del presente año, la Oficina jurídica, recibió las matrices de los 19 procesos de la Entidad.
La administradora del procedimiento de Requisitos legales y otros aplicables, consolido en una sola matriz los 19 procesos con su respectiva normativa y realizo la evaluación de cada una de las matrices o procesos de los requisitos legales de la Entidad, correspondiente a la vigencia del segundo semestre de 2023.
El 26 de diciembre de 2023, en la pagina web de la Entidad, queda publicada la matriz con la respectiva autoevaluación de los requisitos legales. 
https://www.integracionsocial.gov.co/index.php/regimen-legal/documentos/requisitos-legales-de-la-entidad-por-procesos
Se adjunta como evidencia la matriz de la evaluación del segundo semestre de 2023 y el pantallazo de la publicación en la página web de la Entidad.</t>
  </si>
  <si>
    <t>11/01/2024
No se generan observaciones ni sugerencias frente al reporte del periodo.
La evaluación de controles se encuentra disponible en: https://sig.sdis.gov.co/index.php/es/comunicacion-estrategica-riesgos</t>
  </si>
  <si>
    <t xml:space="preserve">Recepcionar, analizar, procesar, proyectar y dar respuesta a los diferentes requerimientos que se allegan a la Oficina Asesora Jurídica. </t>
  </si>
  <si>
    <t>R-GJ-002</t>
  </si>
  <si>
    <t xml:space="preserve">No se reporta con calidad y oportunamente la información necesaria para dar respuesta a los  requerimientos judiciales de la Entidad, por parte de las dependencias misionales </t>
  </si>
  <si>
    <t>Posibilidad de afectación en la defensa jurídica de la entidad frente a  los pronunciamientos  judiciales y administrativos en contra de los intereses institucionales, debido a desviaciones en la información suministrada por las dependencias misionales para responder oportunamente los requerimientos judiciales.</t>
  </si>
  <si>
    <t xml:space="preserve">
El jefe de la Oficina Jurídica a través del gestor del Proceso, remitirá trimestralmente a las dependencias misionales de la Entidad (Direcciones y Subdirecciones), memorados internos con las recomendaciones para la prevención del daño antijurídico. Que a su vez, son los parámetros definidos para la entrega de los insumos que permitan dar respuesta a los requerimientos judiciales solicitados a la Oficina Jurídica.  
En caso de no remitir el memorando con las recomendaciones para la prevención del daño antijurídico,  se convocará a reuniones a las dependencias misionales de la entidad, con una frecuencia trimestral, con el fin de socializar los parámetros definidos para la entrega de los insumos necesarios para dar respuesta a los requerimientos judiciales solicitados a la Oficina Jurídica
Como evidencia se adjuntara un memorando con periodicidad trimestral o un listado de asistencia de la reunión.
</t>
  </si>
  <si>
    <t xml:space="preserve">
Gestor del Proceso de Gestión Jurídica</t>
  </si>
  <si>
    <t>(Número de memorandos de comunicación remitidos/ 4 memorandos programados) 100</t>
  </si>
  <si>
    <t>100% que corresponde a 4 memorandos de comunicación remitidos</t>
  </si>
  <si>
    <t xml:space="preserve">En el primer trimestre del año 2023,  el jefe de la Oficina Jurídica remite el 28 de marzo del presente año, un memorando a los Jefes Oficinas Asesoras, Subsecretaria, Dirección Gestión Corporativa, Dirección de Análisis y Diseño Estratégico, Dirección Territorial, Dirección Poblacional, Dirección de Nutrición y Abastecimiento, Dirección para inclusión y las familias,  haciendo las respectivas recomendaciones para la prevención del daño antijurídico y con el fin de generar una adecuada articulación entre la Oficina Asesora Jurídica y las áreas técnicas.
Se adjunta como evidencia  el respectivo memorando.
</t>
  </si>
  <si>
    <t>12/04/2023
No se generan observaciones frente al reporte del periodo.
Se sugiere revisar la pertinencia de ampliar la información contenida en los memorandos generados, incluyendo los parámetros o recomendaciones específicas y de carácter prioritario que se deberían cumplir para la prevención del año antijurídico, además de remitir a los procedimientos del proceso.
La evaluación de controles se encuentra disponible en: https://sig.sdis.gov.co/index.php/es/gestion-juridica-riesgos</t>
  </si>
  <si>
    <t xml:space="preserve">El segundo trimestre del año 2023,  el jefe de la Oficina Jurídica remite el 20 de junio del presente año, un memorando a través de a los Jefes Oficinas Asesoras, Subsecretaria, Dirección Gestión Corporativa, Dirección de Análisis y Diseño Estratégico, Dirección Territorial, Dirección Poblacional, Dirección de Nutrición y Abastecimiento, Dirección para inclusión y las familias, Dirección transferencias,  haciendo las respectivas recomendaciones para la prevención del daño antijurídico y con el fin de generar una adecuada articulación entre la Oficina Jurídica y las áreas técnicas.
Se adjunta como evidencia  el respectivo memorando.
</t>
  </si>
  <si>
    <t xml:space="preserve">En el tercer trimestre del año 2023,  el jefe de la Oficina Jurídica remite el 29 de agosto del presente año, un memorando a Jefes Oficinas Asesoras, Subsecretaría, Dirección Gestión Corporativa, Dirección de Análisis y Diseño Estratégico, Dirección Territorial, Dirección Poblacional, Dirección de Nutrición y Abastecimiento, Dirección para inclusión y las familias, Dirección transferencias,  haciendo las respectivas recomendaciones para la prevención del daño antijurídico y con el fin de generar una adecuada articulación entre la Oficina Asesora Jurídica y las áreas técnicas.
Se adjunta como evidencia  el respectivo memorando.
</t>
  </si>
  <si>
    <t xml:space="preserve">En el cuarto trimestre del año 2023,  el jefe de la Oficina Jurídica remite el 14 de diciembre del presente año, un memorando a Jefes Oficinas Asesoras, Subsecretaría, Dirección Gestión Corporativa, Dirección de Análisis y Diseño Estratégico, Dirección Territorial, Dirección Poblacional, Dirección de Nutrición y Abastecimiento, Dirección para inclusión y las familias, Dirección transferencias,  haciendo las respectivas recomendaciones para la prevención del daño antijurídico y con el fin de generar una adecuada articulación entre la Oficina Asesora Jurídica y las áreas técnicas.
Se adjunta como evidencia  el respectivo memorando.
</t>
  </si>
  <si>
    <t>Coordinar la implementación y mantenimiento del sistema de gestión, mediante la definición de las directrices institucionales aplicables en el marco de la normativa y requisitos identificados, con el fin de consolidar la operación de la entidad y promover su mejora.</t>
  </si>
  <si>
    <t>Establecer las directrices para la creación, actualización o derogación de los documentos; la formulación, actualización y seguimiento de los indicadores de gestión; la administración de riesgos; y el autocontrol, el seguimiento y aseguramiento de los procesos.</t>
  </si>
  <si>
    <t>R-SG-001</t>
  </si>
  <si>
    <t>1. Algunos gestores de proceso y dependencia no cuentan con los conocimientos específicos que son necesarios para promover la apropiación de las directrices del Sistema de Gestión.</t>
  </si>
  <si>
    <t>Posibilidad de que se generen desviaciones en la gestión institucional por la falta de implementación de los lineamientos del Sistema de Gestión, derivada de una falta de conocimiento y apropiación del modelo de operación por procesos.</t>
  </si>
  <si>
    <t>Anualmente, los profesionales del equipo de gestores de la Subdirección de Diseño, Evaluación y Sistematización para el Sistema de Gestión-SG realizan inducción al rol de los gestores de proceso y dependencia, mediante la presentación de los ejes temáticos definidos en el mecanismo interno de socialización del SG, con el fin de suministrar los conceptos básicos que debe conocer el gestor para el desempeño de sus responsabilidades. 
En caso que el gestor no asista a la inducción general o, posterior a ella, cada vez que se reciba notificación de designación de un nuevo gestor de proceso o dependencia, se realizará el envío del acceso a los recursos de inducción y socialización que se encuentran disponibles en la caja de herramientas del módulo web del SG (mapa de procesos).
Como evidencia se cuenta el registro de asistencia a la inducción o correo de envío de las herramientas de inducción, según corresponda.</t>
  </si>
  <si>
    <t>Profesionales del Equipo de Gestores de la Subdirección de Diseño, Evaluación y Sistematización para el Sistema de Gestión</t>
  </si>
  <si>
    <t>(N° de gestores que asistieron a inducción o recibieron acceso a los recursos en el periodo / N° de gestores designados en el periodo)*100
Nota: El resultado del indicador para el cierre de la vigencia corresponde al calculo acumulado.</t>
  </si>
  <si>
    <t>Durante el primer trimestre se recibió la designación de 53 gestores de procesos y dependencias, correspondientes a 18 procesos y 46 dependencias de la entidad. El total de gestores no coincide con el total de procesos y dependencias debido a que algunos gestores desempeñan ambos roles y/o tienen a cargo mas de un proceso. Por su parte, un proceso no realizó designación de gestor, informando que la misma se encuentra pendiente.
Durante la semana del 6 al 10 de marzo, se llevó a cabo la Semana de inducción y reinducción al SG 2023, en la cual se contó con la participación del total de gestores designados para 18 procesos y las 46 dependencias de la entidad.
Como evidencia se presenta el Directorio de gestores 2023, con la relación de gestores y fechas en que fue recibida la designación, además de los registros de asistencia a la semana de inducción.</t>
  </si>
  <si>
    <t>14/04/2023
No se generan observaciones respecto a los avances y evidencias presentados en el monitoreo al riesgo de gestión.
Evaluación de controles: https://sig.sdis.gov.co/index.php/es/proceso-de-gestion-del-sistema-integrado-riesgos</t>
  </si>
  <si>
    <t>Durante el segundo trimestre se recibió la designación de 13 gestores de procesos y dependencias, correspondientes a 5 procesos y 10 dependencias de la entidad. El total de gestores no coincide con el total de procesos y dependencias debido a que algunos gestores tienen a cargo mas de un proceso o dependencia.
Los gestores designados recibieron el acceso a los recursos de inducción y socialización que se encuentran disponibles en la caja de herramientas del módulo web del SG (mapa de procesos). Una de las gestoras designadas en el periodo ya había participado en la Semana de inducción y reinducción al SG 2023, llevada a cabo en el mes de marzo.
A la fecha se tiene pendiente el envío de recursos de inducción a un gestor de proceso y dos gestores de dependencia, lo cual se realizará de manera prioritaria en el mes de julio.
Como evidencia se presenta el Directorio de gestores 2023, con la relación de gestores y fechas en que fue recibida la designación, además de los correos de envío de los recursos de inducción.</t>
  </si>
  <si>
    <t>14/07/2023
No se generan observaciones respecto a los avances y evidencias presentados en el monitoreo al riesgo de gestión.
Evaluación de controles: https://sig.sdis.gov.co/index.php/es/proceso-de-gestion-del-sistema-integrado-riesgos</t>
  </si>
  <si>
    <t>Durante el tercer trimestre se recibió la designación de 5 gestores de procesos y dependencias, correspondientes a 1 proceso y 4 dependencias de la entidad. El total de gestores no coincide con el total de procesos y dependencias debido a que algunos gestores tienen a cargo mas de un proceso o dependencia.
Los gestores designados recibieron el acceso a los recursos de inducción y socialización que se encuentran disponibles en la caja de herramientas del módulo web del SG (mapa de procesos). Adicionalmente se cumplió con los envíos para los tres (3) gestores que se encontraban pendientes del segundo trimestre.
De esta manera, para el periodo se tiene un cumplimiento del 160%, con lo cual el avance acumulado llega al 100% (73 inducciones realizadas para las 73 designaciones recibidas en lo corrido del año).
Como evidencia se presenta el Directorio de gestores 2023, con la relación de gestores y fechas en que fue recibida la designación, además de los correos de envío de los recursos de inducción.</t>
  </si>
  <si>
    <t>13/10/2023
No se generan observaciones respecto a los avances y evidencias presentados en el monitoreo al riesgo de gestión.
Evaluación de controles: https://sig.sdis.gov.co/index.php/es/proceso-de-gestion-del-sistema-integrado-riesgos</t>
  </si>
  <si>
    <t>Durante el cuarto trimestre se recibió actualización de la designación de 2 gestores de dependencia, correspondientes a la Subdirección para la Gestión Integral Local, y la Subdirección Local de Kennedy.
Los gestores designados recibieron el acceso a los recursos de inducción y socialización que se encuentran disponibles en la caja de herramientas del módulo web del SG (mapa de procesos).
De esta manera, para el periodo y de manera acumulada para el cierre de la vigencia se logra un cumplimiento del 100% en la actividad de control (75 inducciones realizadas para las 75 designaciones recibidas en lo corrido del año).
Como evidencia se presenta el Directorio de gestores 2023, con la relación de gestores y fechas en que fue recibida la designación inicial o las actualizaciones, además de los correos de envío de los recursos de inducción.</t>
  </si>
  <si>
    <t>10/01/2024
No se generan observaciones respecto a los avances y evidencias presentados en el monitoreo al riesgo de gestión.
Evaluación de controles: https://sig.sdis.gov.co/index.php/es/proceso-de-gestion-del-sistema-integrado-riesgos</t>
  </si>
  <si>
    <t>Anualmente, el(la) Director(a) de Análisis y Diseño Estratégico o Subdirector(a) de Diseño, Evaluación y Sistematización, remiten un memorando dirigido a los líderes de proceso y jefes de dependencia, recordando las responsabilidades de los gestores de proceso y dependencia y/o recomendando la designación de profesionales calificados para el cumplimiento del rol. En caso de no remitir memorando, se genera correo informativo de comunicación interna que divulgue masivamente las responsabilidades de los gestores. Como evidencia se cuenta con el memorando o el correo de comunicación interna, según corresponda.</t>
  </si>
  <si>
    <t>Director(a) de Análisis y Diseño Estratégico o Subdirector(a) de Diseño, Evaluación y Sistematización</t>
  </si>
  <si>
    <t>(N° de memorandos o comunicaciones enviadas / N° de memorandos o comunicaciones programados para envío) * 100
Meta: 1 memorando o comunicación.</t>
  </si>
  <si>
    <t>Mediante memorando I2023002476 del 27/01/2023, la Directora de Análisis y Diseño Estratégico solicito la designación de gestores de proceso y dependencia, presentando las respectivas recomendaciones con el fin de recibir designaciones pertinentes para el adecuado desempeño del rol.
Como evidencia se presenta el memorando en mención.</t>
  </si>
  <si>
    <t>Esta actividad de control se encontraba programada para ejecución en el primer trimestre y fue cumplida en su totalidad.</t>
  </si>
  <si>
    <t>Consolidar el Plan de Ajuste y Sostenibilidad del Modelo Integrado de Planeación y Gestión-MIPG, y establecer las orientaciones para la implementación de las Políticas de Gestión y Desempeño y el componente ambiental.</t>
  </si>
  <si>
    <t>R-SG-002</t>
  </si>
  <si>
    <t>1. Retrasos en la ejecución o reporte de las actividades definidas en el Plan de ajuste y sostenibilidad del MIPG, por parte de las dependencias responsables de las políticas de gestión y desempeño.</t>
  </si>
  <si>
    <t>Posibilidad de que el Plan de ajuste y sostenibilidad del MIPG no alcance un cumplimiento sobresaliente (&gt;=90%), por retrasos en las actividades programadas.</t>
  </si>
  <si>
    <t>Trimestralmente, los profesionales del equipo de gestores del Sistema de Gestión de la SDES, reciben los reportes de los líderes de las políticas de gestión y desempeño, y validan los avances reportados con sus respectivas evidencias, generando las observaciones o vistos buenos a que haya lugar.
En caso de identificar retrasos o incumplimientos, se generan alertas dirigidas a los líderes responsables. Si algún líder de política no realiza el reporte, se presentan los resultados en el Comité Institucional de Gestión y Desempeño, informando las dependencias que no presentaron avance.
Como evidencias se cuenta con el Plan de ajuste y sostenibilidad consolidado y publicado con los seguimientos por trimestre; además de los memorandos o correos de alerta o actas del CIGD, cuando corresponda.</t>
  </si>
  <si>
    <t>(N° de seguimientos al Plan de ajuste y sostenibilidad del MIPG realizados / N° de seguimientos al Plan de ajuste y sostenibilidad del MIPG programados)*100
Meta: tres (3) seguimientos realizados.</t>
  </si>
  <si>
    <t>La actividad de control se encuentra programada para dar inicio a partir del segundo trimestre 2023.</t>
  </si>
  <si>
    <t>En el mes de abril se realizó validación de los avances reportados por los lideres de las políticas de gestión y desempeño en el marco del Plan de Ajuste y Sostenibilidad del MIPG, consolidando los respectivos resultados con corte al 30 de marzo de 2023. Para el periodo no se identificaron retrasos o incumplimientos, por lo cual no se requirió el envío de alertas dirigidas a los líderes responsables.
Como evidencia se presenta la matriz del Plan de ajuste y sostenibilidad consolidado y publicado con el seguimiento del primer trimestre 2023,
Publicación en web: https://www.integracionsocial.gov.co/index.php/entidad/sistema-integrado-de-gestion/plan-de-adecuacion-sig-mipg</t>
  </si>
  <si>
    <t>En el mes de julio se realizó validación de los avances reportados por los lideres de las políticas de gestión y desempeño en el marco del Plan de Ajuste y Sostenibilidad del MIPG, consolidando los respectivos resultados con corte al 30 de junio de 2023. Para el periodo no se identificaron retrasos o incumplimientos, por lo cual no se requirió el envío de alertas dirigidas a los líderes responsables, no obstante se remitió correo de reconocimiento por el cumplimiento de acciones según lo programado.
Como evidencia se presenta la matriz del Plan de ajuste y sostenibilidad consolidado y publicado con el seguimiento del segundo trimestre 2023.
Publicación en web: https://www.integracionsocial.gov.co/index.php/entidad/sistema-integrado-de-gestion/plan-de-adecuacion-sig-mipg</t>
  </si>
  <si>
    <t>En el mes de octubre se realizó validación de los avances reportados por los lideres de las políticas de gestión y desempeño en el marco del Plan de Ajuste y Sostenibilidad del MIPG, consolidando los respectivos resultados con corte al 30 de septiembre de 2023. Para el periodo no se identificaron retrasos o incumplimientos, por lo cual no se requirió el envío de alertas dirigidas a los líderes responsables, no obstante se remitió correo de reconocimiento por el cumplimiento de acciones según lo programado.
Como evidencia se presenta la matriz del Plan de ajuste y sostenibilidad consolidado y publicado con el seguimiento del tercer trimestre 2023, además del correo enviado informando el cumplimiento al 100% en el periodo revisado.
Publicación en web: https://www.integracionsocial.gov.co/index.php/entidad/sistema-integrado-de-gestion/plan-de-adecuacion-sig-mipg</t>
  </si>
  <si>
    <t>Evaluar de manera independiente la gestión institucional, desarrollando los roles asignados a la Oficina de Control Interno de acuerdo con la normativa vigente, aportando las recomendaciones correspondientes, para el mejoramiento continuo de la gestión institucional.</t>
  </si>
  <si>
    <t>Realizar seguimiento al estado del plan de mejoramiento</t>
  </si>
  <si>
    <t>R-AC-001</t>
  </si>
  <si>
    <t xml:space="preserve">Debido a la ausencia de puntos de control previo a la solicitud de publicación del plan de mejoramiento (de origen interno) institucional </t>
  </si>
  <si>
    <t>Posibilidad de que se afecte la calidad y la seguridad de la información del plan de mejoramiento (de origen interno) institucional, al momento de su diligenciamiento debido a la ausencia de controles por tratarse de una hoja de cálculo (Archivo Excel).</t>
  </si>
  <si>
    <t xml:space="preserve">Mensualmente, el profesional de la OCI responsable de solicitar la publicación del plan de mejoramiento institucional (de origen interno), verifica la información consignada de acuerdo con lo establecido en los procedimientos Formulación Plan de Mejoramiento (PCD-PE-017) y Seguimiento al Plan de Mejoramiento (PCD-AC-001), y a las instrucciones de diligenciamiento de los formatos Registro y control del plan de mejoramiento (FOR-AC-001) e Identificación de responsables por acción (FOR-PE-057), dejando como registro, la emisión de un correo electrónico a los profesionales de la OCI, informado el resultado de la verificación a la calidad y seguridad de la información. 
Si una vez publicado el plan mejoramiento institucional se mantienen debilidades en la calidad y seguridad de la información consignada, el profesional de la OCI responsable de solicitar la publicación del plan de mejoramiento institucional, informa al jefe de la OCI para que notifique de manera oficial a la(s) dependencia(s) responsable(s) de la ejecución o coordinación de la acción, según el caso, la importancia de ajustar la inconsistencia de la información con oportunidad. </t>
  </si>
  <si>
    <t xml:space="preserve">Profesional de la OCI responsable de solicitar la publicación del plan de mejoramiento institucional </t>
  </si>
  <si>
    <t>12 correos electrónicos de verificación a la calidad y seguridad de la información del plan de mejoramiento institucional
Nota: el avance en cada trimestre es de 25%</t>
  </si>
  <si>
    <t xml:space="preserve">El profesional de la OCI responsable de solicitar la publicación del plan de mejoramiento institucional (de origen interno), verificó la información consignada de acuerdo con lo establecido en el Procedimiento Seguimiento al Plan de Mejoramiento (PCD-AC-001) y a las instrucciones de diligenciamiento del  Formatos Registro y control del plan de mejoramiento (FOR-AC-001) dejando como registro la emisión de tres (3) correos electrónicos de fechas: 11/01/2023, 10/02/2023 y 10/03/2023 a los profesionales de la OCI, informado el resultado de la verificación a la calidad y seguridad de la información. </t>
  </si>
  <si>
    <t>10/04/2023. No se generan observaciones o recomendaciones respecto a los avances y evidencias presentados en el monitoreo al riesgo de gestión.
La evaluación de controles se encuentra disponible en: https://sig.sdis.gov.co/images/documentos_sig/procesos/auditoria_y_control/riesgos/20230228_eval_controles_riesgos_ac_v0.xlsx</t>
  </si>
  <si>
    <t xml:space="preserve">El profesional de la OCI responsable de solicitar la publicación del plan de mejoramiento institucional (de origen interno), verificó la información consignada de acuerdo con lo establecido en el Procedimiento Seguimiento al Plan de Mejoramiento (PCD-AC-001) y a las instrucciones de diligenciamiento del  Formatos Registro y control del plan de mejoramiento (FOR-AC-001) dejando como registro la emisión de tres (3) correos electrónicos de fechas: 5/04/2023, 10/05/2023 y 13/06/2023 a los profesionales de la OCI, informado el resultado de la verificación a la calidad y seguridad de la información. </t>
  </si>
  <si>
    <t>11/04/2023. No se generan observaciones o recomendaciones respecto a los avances y evidencias presentados en el monitoreo al riesgo de gestión.
La evaluación de controles se encuentra disponible en: https://sig.sdis.gov.co/images/documentos_sig/procesos/auditoria_y_control/riesgos/20230228_eval_controles_riesgos_ac_v0.xlsx</t>
  </si>
  <si>
    <t xml:space="preserve">El profesional de la OCI responsable de solicitar la publicación del plan de mejoramiento institucional (de origen interno), verificó la información consignada de acuerdo con lo establecido en el Procedimiento Seguimiento al Plan de Mejoramiento (PCD-AC-001) y a las instrucciones de diligenciamiento del  Formatos Registro y control del plan de mejoramiento (FOR-AC-001) dejando como registro la emisión de tres (3) correos electrónicos de fechas: 10/07/2023, 10/08/2023 y 11/09/2023 a los profesionales de la OCI, informado el resultado de la verificación a la calidad y seguridad de la información. </t>
  </si>
  <si>
    <t>03/10/2023. No se generan observaciones o recomendaciones respecto a los avances y evidencias presentados en el monitoreo al riesgo de gestión.
La evaluación de controles se encuentra disponible en: https://sig.sdis.gov.co/images/documentos_sig/procesos/auditoria_y_control/riesgos/20230228_eval_controles_riesgos_ac_v0.xlsx</t>
  </si>
  <si>
    <t xml:space="preserve">El profesional de la OCI responsable de solicitar la publicación del plan de mejoramiento institucional (de origen interno), verificó la información consignada de acuerdo con lo establecido en el Procedimiento Seguimiento al Plan de Mejoramiento (PCD-AC-001) y a las instrucciones de diligenciamiento del  Formato Registro y control del plan de mejoramiento (FOR-AC-001) dejando como registro la emisión de tres (3) correos electrónicos de fechas: 9/10/2023, 9/11/2023 y 11/12/2023 a los profesionales de la OCI, informado el resultado de la verificación a la calidad y seguridad de la información. </t>
  </si>
  <si>
    <t>10/01/2024. No se generan observaciones o recomendaciones respecto a los avances y evidencias presentados en el monitoreo al riesgo de gestión.
La evaluación de controles se encuentra disponible en: https://sig.sdis.gov.co/images/documentos_sig/procesos/auditoria_y_control/riesgos/20230228_eval_controles_riesgos_ac_v0.xlsx</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</si>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</sst>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2" formatCode="_-&quot;$&quot;\ * #,##0_-;\-&quot;$&quot;\ * #,##0_-;_-&quot;$&quot;\ * &quot;-&quot;_-;_-@_-"/>
    <numFmt numFmtId="41" formatCode="_-* #,##0_-;\-* #,##0_-;_-* &quot;-&quot;_-;_-@_-"/>
    <numFmt numFmtId="43" formatCode="_-* #,##0.00_-;\-* #,##0.00_-;_-* &quot;-&quot;??_-;_-@_-"/>
    <numFmt numFmtId="164" formatCode="&quot;$&quot;#,##0_);[Red]\(&quot;$&quot;#,##0\)"/>
    <numFmt numFmtId="165" formatCode="_(* #,##0.00_);_(* \(#,##0.00\);_(* &quot;-&quot;??_);_(@_)"/>
    <numFmt numFmtId="166" formatCode="0.0%"/>
    <numFmt numFmtId="167" formatCode="0.0"/>
    <numFmt numFmtId="168" formatCode="0.000%"/>
    <numFmt numFmtId="169" formatCode="0.0000000"/>
    <numFmt numFmtId="170" formatCode="0.0000"/>
    <numFmt numFmtId="171" formatCode="0.000"/>
    <numFmt numFmtId="172" formatCode="#,##0.0"/>
    <numFmt numFmtId="173" formatCode="d/m/yyyy"/>
  </numFmts>
  <fonts count="81" x14ac:knownFonts="1">
    <font>
      <sz val="11"/>
      <color theme="1"/>
      <name val="Calibri"/>
      <family val="2"/>
      <scheme val="minor"/>
    </font>
    <font>
      <sz val="11"/>
      <color theme="1"/>
      <name val="Calibri"/>
      <family val="2"/>
      <scheme val="minor"/>
    </font>
    <font>
      <sz val="12"/>
      <color theme="1"/>
      <name val="Calibri"/>
      <family val="2"/>
      <scheme val="minor"/>
    </font>
    <font>
      <sz val="10"/>
      <name val="Arial"/>
      <family val="2"/>
    </font>
    <font>
      <sz val="11"/>
      <color theme="1"/>
      <name val="Arial"/>
      <family val="2"/>
    </font>
    <font>
      <sz val="11"/>
      <name val="Arial"/>
      <family val="2"/>
    </font>
    <font>
      <sz val="11"/>
      <color rgb="FF9C5700"/>
      <name val="Calibri"/>
      <family val="2"/>
      <scheme val="minor"/>
    </font>
    <font>
      <sz val="9"/>
      <color rgb="FF000000"/>
      <name val="Arial"/>
      <family val="2"/>
    </font>
    <font>
      <sz val="11"/>
      <color rgb="FF000000"/>
      <name val="Arial"/>
      <family val="2"/>
    </font>
    <font>
      <sz val="9"/>
      <color rgb="FF000000"/>
      <name val="Arial"/>
      <family val="2"/>
    </font>
    <font>
      <b/>
      <sz val="9"/>
      <color theme="1"/>
      <name val="Arial"/>
      <family val="2"/>
    </font>
    <font>
      <b/>
      <sz val="9"/>
      <name val="Arial"/>
      <family val="2"/>
    </font>
    <font>
      <sz val="9"/>
      <name val="Arial"/>
      <family val="2"/>
    </font>
    <font>
      <sz val="9"/>
      <color theme="1"/>
      <name val="Arial"/>
      <family val="2"/>
    </font>
    <font>
      <b/>
      <sz val="11"/>
      <color theme="0"/>
      <name val="Calibri"/>
      <family val="2"/>
      <scheme val="minor"/>
    </font>
    <font>
      <sz val="11"/>
      <color theme="0"/>
      <name val="Calibri"/>
      <family val="2"/>
      <scheme val="minor"/>
    </font>
    <font>
      <sz val="12"/>
      <color theme="1"/>
      <name val="Arial"/>
      <family val="2"/>
    </font>
    <font>
      <b/>
      <sz val="12"/>
      <color rgb="FF3CB1EC"/>
      <name val="Arial"/>
      <family val="2"/>
    </font>
    <font>
      <sz val="8"/>
      <color theme="1"/>
      <name val="Arial"/>
      <family val="2"/>
    </font>
    <font>
      <sz val="10"/>
      <color theme="1"/>
      <name val="Arial"/>
      <family val="2"/>
    </font>
    <font>
      <b/>
      <sz val="10"/>
      <color theme="1"/>
      <name val="Arial"/>
      <family val="2"/>
    </font>
    <font>
      <sz val="14"/>
      <color theme="1"/>
      <name val="Calibri"/>
      <family val="2"/>
      <scheme val="minor"/>
    </font>
    <font>
      <sz val="14"/>
      <color theme="1"/>
      <name val="Calibri"/>
      <family val="2"/>
    </font>
    <font>
      <sz val="11"/>
      <color theme="0"/>
      <name val="Arial"/>
      <family val="2"/>
    </font>
    <font>
      <b/>
      <sz val="14"/>
      <color rgb="FF000000"/>
      <name val="Calibri"/>
      <family val="2"/>
    </font>
    <font>
      <sz val="11"/>
      <color theme="1"/>
      <name val="Comic Sans MS"/>
      <family val="2"/>
    </font>
    <font>
      <b/>
      <sz val="14"/>
      <color theme="1"/>
      <name val="Calibri"/>
      <family val="2"/>
    </font>
    <font>
      <b/>
      <sz val="11"/>
      <color rgb="FF000000"/>
      <name val="Arial"/>
      <family val="2"/>
    </font>
    <font>
      <b/>
      <sz val="11"/>
      <name val="Arial"/>
      <family val="2"/>
    </font>
    <font>
      <sz val="11"/>
      <color indexed="8"/>
      <name val="Calibri"/>
      <family val="2"/>
    </font>
    <font>
      <sz val="10"/>
      <name val="Arial"/>
      <family val="2"/>
    </font>
    <font>
      <b/>
      <sz val="11"/>
      <color theme="1"/>
      <name val="Arial"/>
      <family val="2"/>
    </font>
    <font>
      <sz val="10"/>
      <color rgb="FF000000"/>
      <name val="Arial"/>
      <family val="2"/>
    </font>
    <font>
      <sz val="9"/>
      <color rgb="FF000000"/>
      <name val="Arial"/>
      <family val="2"/>
      <charset val="1"/>
    </font>
    <font>
      <b/>
      <sz val="11"/>
      <color theme="0"/>
      <name val="Arial"/>
      <family val="2"/>
    </font>
    <font>
      <b/>
      <sz val="9"/>
      <color rgb="FF000000"/>
      <name val="Arial"/>
      <family val="2"/>
    </font>
    <font>
      <sz val="11"/>
      <name val="Calibri"/>
      <family val="2"/>
    </font>
    <font>
      <b/>
      <sz val="9"/>
      <color rgb="FF000000"/>
      <name val="Century Gothic"/>
      <family val="2"/>
    </font>
    <font>
      <sz val="9"/>
      <color rgb="FF000000"/>
      <name val="Century Gothic"/>
      <family val="2"/>
    </font>
    <font>
      <u/>
      <sz val="9"/>
      <color rgb="FF2F75B5"/>
      <name val="Arial"/>
      <family val="2"/>
    </font>
    <font>
      <sz val="11"/>
      <color rgb="FF000000"/>
      <name val="Calibri"/>
      <family val="2"/>
    </font>
    <font>
      <b/>
      <sz val="12"/>
      <name val="Arial"/>
      <family val="2"/>
    </font>
    <font>
      <b/>
      <sz val="12"/>
      <color theme="4"/>
      <name val="Arial"/>
      <family val="2"/>
    </font>
    <font>
      <sz val="9"/>
      <color rgb="FFFF0000"/>
      <name val="Arial"/>
      <family val="2"/>
    </font>
    <font>
      <sz val="9"/>
      <color rgb="FFC00000"/>
      <name val="Arial"/>
      <family val="2"/>
    </font>
    <font>
      <b/>
      <sz val="14"/>
      <name val="Calibri"/>
      <family val="2"/>
    </font>
    <font>
      <b/>
      <sz val="14"/>
      <color rgb="FF000000"/>
      <name val="Calibri"/>
      <family val="2"/>
      <scheme val="minor"/>
    </font>
    <font>
      <b/>
      <sz val="14"/>
      <name val="Calibri"/>
      <family val="2"/>
      <scheme val="minor"/>
    </font>
    <font>
      <sz val="10"/>
      <name val="Arial"/>
      <family val="2"/>
    </font>
    <font>
      <i/>
      <sz val="9"/>
      <color theme="1"/>
      <name val="Arial"/>
      <family val="2"/>
    </font>
    <font>
      <i/>
      <sz val="9"/>
      <name val="Arial"/>
      <family val="2"/>
    </font>
    <font>
      <strike/>
      <sz val="9"/>
      <color rgb="FFFF0000"/>
      <name val="Arial"/>
      <family val="2"/>
    </font>
    <font>
      <strike/>
      <sz val="9"/>
      <name val="Arial"/>
      <family val="2"/>
    </font>
    <font>
      <sz val="9"/>
      <color rgb="FF00B050"/>
      <name val="Arial"/>
      <family val="2"/>
    </font>
    <font>
      <i/>
      <sz val="9"/>
      <color indexed="8"/>
      <name val="Arial"/>
      <family val="2"/>
    </font>
    <font>
      <sz val="9"/>
      <color indexed="8"/>
      <name val="Arial"/>
      <family val="2"/>
    </font>
    <font>
      <strike/>
      <sz val="9"/>
      <color rgb="FF000000"/>
      <name val="Arial"/>
      <family val="2"/>
    </font>
    <font>
      <sz val="9"/>
      <color rgb="FF7030A0"/>
      <name val="Arial"/>
      <family val="2"/>
    </font>
    <font>
      <sz val="9"/>
      <color theme="1"/>
      <name val="Calibri"/>
      <family val="2"/>
      <scheme val="minor"/>
    </font>
    <font>
      <i/>
      <strike/>
      <sz val="9"/>
      <color theme="1"/>
      <name val="Arial"/>
      <family val="2"/>
    </font>
    <font>
      <b/>
      <sz val="9"/>
      <color rgb="FF7030A0"/>
      <name val="Arial"/>
      <family val="2"/>
    </font>
    <font>
      <sz val="9"/>
      <color rgb="FF0070C0"/>
      <name val="Arial"/>
      <family val="2"/>
    </font>
    <font>
      <sz val="10"/>
      <color theme="0"/>
      <name val="Arial"/>
      <family val="2"/>
    </font>
    <font>
      <sz val="12"/>
      <color theme="0"/>
      <name val="Arial"/>
      <family val="2"/>
    </font>
    <font>
      <sz val="12"/>
      <name val="Arial"/>
      <family val="2"/>
    </font>
    <font>
      <sz val="9"/>
      <color rgb="FF000000"/>
      <name val="Arial"/>
    </font>
    <font>
      <sz val="9"/>
      <color theme="4"/>
      <name val="Arial"/>
      <family val="2"/>
    </font>
    <font>
      <u/>
      <sz val="9"/>
      <name val="Arial"/>
      <family val="2"/>
    </font>
    <font>
      <sz val="10"/>
      <name val="Arial"/>
    </font>
    <font>
      <b/>
      <sz val="10"/>
      <name val="Arial"/>
      <family val="2"/>
    </font>
    <font>
      <sz val="10"/>
      <color rgb="FF00B050"/>
      <name val="Arial"/>
      <family val="2"/>
    </font>
    <font>
      <sz val="10"/>
      <color rgb="FFFF0000"/>
      <name val="Arial"/>
      <family val="2"/>
    </font>
    <font>
      <b/>
      <sz val="10"/>
      <color theme="8" tint="-0.249977111117893"/>
      <name val="Arial"/>
      <family val="2"/>
    </font>
    <font>
      <strike/>
      <sz val="10"/>
      <color rgb="FFFF0000"/>
      <name val="Arial"/>
      <family val="2"/>
    </font>
    <font>
      <i/>
      <sz val="10"/>
      <name val="Arial"/>
      <family val="2"/>
    </font>
    <font>
      <b/>
      <sz val="10"/>
      <color rgb="FF000000"/>
      <name val="Arial"/>
      <family val="2"/>
    </font>
    <font>
      <strike/>
      <sz val="10"/>
      <color rgb="FF000000"/>
      <name val="Arial"/>
      <family val="2"/>
    </font>
    <font>
      <sz val="10"/>
      <color theme="6" tint="-0.249977111117893"/>
      <name val="Arial"/>
      <family val="2"/>
    </font>
    <font>
      <b/>
      <sz val="10"/>
      <color rgb="FF7030A0"/>
      <name val="Arial"/>
      <family val="2"/>
    </font>
    <font>
      <sz val="10"/>
      <color theme="4"/>
      <name val="Arial"/>
      <family val="2"/>
    </font>
    <font>
      <b/>
      <sz val="11"/>
      <color theme="1"/>
      <name val="Calibri"/>
      <family val="2"/>
      <scheme val="minor"/>
    </font>
  </fonts>
  <fills count="27">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2"/>
        <bgColor indexed="64"/>
      </patternFill>
    </fill>
    <fill>
      <patternFill patternType="solid">
        <fgColor rgb="FFFFEB9C"/>
      </patternFill>
    </fill>
    <fill>
      <patternFill patternType="solid">
        <fgColor theme="0" tint="-0.49998474074526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0"/>
        <bgColor rgb="FFFFFFFF"/>
      </patternFill>
    </fill>
    <fill>
      <patternFill patternType="solid">
        <fgColor rgb="FFFFFF00"/>
        <bgColor indexed="64"/>
      </patternFill>
    </fill>
    <fill>
      <patternFill patternType="solid">
        <fgColor theme="0"/>
        <bgColor rgb="FFFFEB9C"/>
      </patternFill>
    </fill>
    <fill>
      <patternFill patternType="solid">
        <fgColor theme="5"/>
      </patternFill>
    </fill>
    <fill>
      <patternFill patternType="solid">
        <fgColor rgb="FFFCE4D6"/>
        <bgColor rgb="FFFCE4D6"/>
      </patternFill>
    </fill>
    <fill>
      <patternFill patternType="solid">
        <fgColor rgb="FFFFFFFF"/>
        <bgColor rgb="FF000000"/>
      </patternFill>
    </fill>
    <fill>
      <patternFill patternType="solid">
        <fgColor rgb="FFD9D9D9"/>
        <bgColor rgb="FF000000"/>
      </patternFill>
    </fill>
    <fill>
      <patternFill patternType="solid">
        <fgColor theme="6" tint="0.7999816888943144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indexed="9"/>
        <bgColor indexed="64"/>
      </patternFill>
    </fill>
    <fill>
      <patternFill patternType="solid">
        <fgColor rgb="FF92D050"/>
        <bgColor indexed="64"/>
      </patternFill>
    </fill>
    <fill>
      <patternFill patternType="solid">
        <fgColor rgb="FFFFFFFF"/>
        <bgColor rgb="FFFFFFFF"/>
      </patternFill>
    </fill>
    <fill>
      <patternFill patternType="solid">
        <fgColor rgb="FFFF0000"/>
        <bgColor indexed="64"/>
      </patternFill>
    </fill>
  </fills>
  <borders count="59">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hair">
        <color indexed="64"/>
      </left>
      <right style="hair">
        <color indexed="64"/>
      </right>
      <top style="hair">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dashed">
        <color indexed="64"/>
      </left>
      <right style="dashed">
        <color indexed="64"/>
      </right>
      <top style="dashed">
        <color indexed="64"/>
      </top>
      <bottom style="dashed">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999999"/>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rgb="FFC65911"/>
      </bottom>
      <diagonal/>
    </border>
    <border>
      <left style="medium">
        <color rgb="FFC65911"/>
      </left>
      <right style="thin">
        <color indexed="64"/>
      </right>
      <top style="thin">
        <color indexed="64"/>
      </top>
      <bottom style="medium">
        <color rgb="FFC65911"/>
      </bottom>
      <diagonal/>
    </border>
    <border>
      <left style="medium">
        <color rgb="FFC65911"/>
      </left>
      <right style="thin">
        <color indexed="64"/>
      </right>
      <top style="thin">
        <color indexed="64"/>
      </top>
      <bottom style="thin">
        <color indexed="64"/>
      </bottom>
      <diagonal/>
    </border>
    <border>
      <left style="thin">
        <color indexed="64"/>
      </left>
      <right style="medium">
        <color theme="9" tint="-0.24994659260841701"/>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medium">
        <color theme="5" tint="-0.24994659260841701"/>
      </right>
      <top style="thin">
        <color indexed="64"/>
      </top>
      <bottom style="thin">
        <color indexed="64"/>
      </bottom>
      <diagonal/>
    </border>
    <border>
      <left/>
      <right style="medium">
        <color theme="5" tint="-0.24994659260841701"/>
      </right>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thin">
        <color indexed="64"/>
      </right>
      <top style="thin">
        <color indexed="64"/>
      </top>
      <bottom style="medium">
        <color rgb="FF000000"/>
      </bottom>
      <diagonal/>
    </border>
    <border>
      <left style="thin">
        <color rgb="FF000000"/>
      </left>
      <right style="thin">
        <color rgb="FF000000"/>
      </right>
      <top style="thin">
        <color rgb="FF000000"/>
      </top>
      <bottom/>
      <diagonal/>
    </border>
    <border>
      <left/>
      <right style="hair">
        <color indexed="64"/>
      </right>
      <top style="hair">
        <color indexed="64"/>
      </top>
      <bottom style="hair">
        <color indexed="64"/>
      </bottom>
      <diagonal/>
    </border>
    <border>
      <left style="hair">
        <color rgb="FF000000"/>
      </left>
      <right style="hair">
        <color rgb="FF000000"/>
      </right>
      <top style="hair">
        <color rgb="FF000000"/>
      </top>
      <bottom style="hair">
        <color rgb="FF000000"/>
      </bottom>
      <diagonal/>
    </border>
    <border>
      <left style="hair">
        <color indexed="64"/>
      </left>
      <right style="hair">
        <color indexed="64"/>
      </right>
      <top style="dotted">
        <color rgb="FF000000"/>
      </top>
      <bottom style="dotted">
        <color rgb="FF000000"/>
      </bottom>
      <diagonal/>
    </border>
    <border>
      <left/>
      <right style="hair">
        <color rgb="FF000000"/>
      </right>
      <top style="hair">
        <color rgb="FF000000"/>
      </top>
      <bottom style="hair">
        <color rgb="FF000000"/>
      </bottom>
      <diagonal/>
    </border>
    <border>
      <left style="hair">
        <color indexed="64"/>
      </left>
      <right style="hair">
        <color indexed="64"/>
      </right>
      <top style="hair">
        <color rgb="FF000000"/>
      </top>
      <bottom style="hair">
        <color indexed="64"/>
      </bottom>
      <diagonal/>
    </border>
    <border>
      <left style="hair">
        <color indexed="64"/>
      </left>
      <right style="hair">
        <color indexed="64"/>
      </right>
      <top/>
      <bottom style="dotted">
        <color rgb="FF000000"/>
      </bottom>
      <diagonal/>
    </border>
    <border>
      <left/>
      <right/>
      <top style="hair">
        <color rgb="FF000000"/>
      </top>
      <bottom style="hair">
        <color rgb="FF000000"/>
      </bottom>
      <diagonal/>
    </border>
    <border>
      <left style="hair">
        <color rgb="FF000000"/>
      </left>
      <right/>
      <top style="hair">
        <color rgb="FF000000"/>
      </top>
      <bottom style="hair">
        <color rgb="FF000000"/>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right/>
      <top style="hair">
        <color indexed="64"/>
      </top>
      <bottom style="hair">
        <color indexed="64"/>
      </bottom>
      <diagonal/>
    </border>
    <border>
      <left style="hair">
        <color indexed="64"/>
      </left>
      <right/>
      <top/>
      <bottom style="hair">
        <color indexed="64"/>
      </bottom>
      <diagonal/>
    </border>
    <border>
      <left/>
      <right style="hair">
        <color indexed="64"/>
      </right>
      <top style="hair">
        <color indexed="64"/>
      </top>
      <bottom/>
      <diagonal/>
    </border>
    <border>
      <left style="hair">
        <color indexed="64"/>
      </left>
      <right/>
      <top style="hair">
        <color indexed="64"/>
      </top>
      <bottom/>
      <diagonal/>
    </border>
    <border>
      <left style="thin">
        <color indexed="64"/>
      </left>
      <right style="thin">
        <color indexed="64"/>
      </right>
      <top style="thin">
        <color indexed="64"/>
      </top>
      <bottom style="medium">
        <color theme="5" tint="-0.24994659260841701"/>
      </bottom>
      <diagonal/>
    </border>
    <border>
      <left style="thin">
        <color indexed="64"/>
      </left>
      <right style="medium">
        <color theme="9" tint="-0.24994659260841701"/>
      </right>
      <top style="thin">
        <color indexed="64"/>
      </top>
      <bottom/>
      <diagonal/>
    </border>
    <border>
      <left style="thin">
        <color rgb="FF000000"/>
      </left>
      <right style="thin">
        <color rgb="FF000000"/>
      </right>
      <top/>
      <bottom style="thin">
        <color rgb="FF000000"/>
      </bottom>
      <diagonal/>
    </border>
    <border>
      <left style="dotted">
        <color indexed="64"/>
      </left>
      <right style="dotted">
        <color indexed="64"/>
      </right>
      <top style="dotted">
        <color indexed="64"/>
      </top>
      <bottom style="dotted">
        <color indexed="64"/>
      </bottom>
      <diagonal/>
    </border>
    <border>
      <left style="hair">
        <color indexed="64"/>
      </left>
      <right style="hair">
        <color indexed="64"/>
      </right>
      <top style="dotted">
        <color indexed="64"/>
      </top>
      <bottom style="hair">
        <color indexed="64"/>
      </bottom>
      <diagonal/>
    </border>
    <border>
      <left/>
      <right/>
      <top/>
      <bottom style="hair">
        <color indexed="64"/>
      </bottom>
      <diagonal/>
    </border>
    <border>
      <left style="hair">
        <color rgb="FF000000"/>
      </left>
      <right style="hair">
        <color rgb="FF000000"/>
      </right>
      <top style="hair">
        <color indexed="64"/>
      </top>
      <bottom style="hair">
        <color rgb="FF000000"/>
      </bottom>
      <diagonal/>
    </border>
    <border>
      <left style="hair">
        <color rgb="FF000000"/>
      </left>
      <right style="hair">
        <color rgb="FF000000"/>
      </right>
      <top/>
      <bottom style="hair">
        <color rgb="FF000000"/>
      </bottom>
      <diagonal/>
    </border>
    <border>
      <left/>
      <right style="hair">
        <color rgb="FF000000"/>
      </right>
      <top/>
      <bottom style="hair">
        <color rgb="FF000000"/>
      </bottom>
      <diagonal/>
    </border>
    <border>
      <left/>
      <right style="hair">
        <color indexed="64"/>
      </right>
      <top/>
      <bottom style="dotted">
        <color rgb="FF000000"/>
      </bottom>
      <diagonal/>
    </border>
    <border>
      <left style="hair">
        <color rgb="FF000000"/>
      </left>
      <right style="hair">
        <color rgb="FF000000"/>
      </right>
      <top style="hair">
        <color rgb="FF000000"/>
      </top>
      <bottom style="hair">
        <color indexed="64"/>
      </bottom>
      <diagonal/>
    </border>
    <border>
      <left style="thin">
        <color rgb="FF000000"/>
      </left>
      <right style="thin">
        <color indexed="64"/>
      </right>
      <top style="thin">
        <color indexed="64"/>
      </top>
      <bottom/>
      <diagonal/>
    </border>
    <border>
      <left style="thin">
        <color rgb="FF000000"/>
      </left>
      <right style="thin">
        <color indexed="64"/>
      </right>
      <top/>
      <bottom/>
      <diagonal/>
    </border>
    <border>
      <left style="thin">
        <color rgb="FF000000"/>
      </left>
      <right style="thin">
        <color indexed="64"/>
      </right>
      <top/>
      <bottom style="thin">
        <color indexed="64"/>
      </bottom>
      <diagonal/>
    </border>
  </borders>
  <cellStyleXfs count="25">
    <xf numFmtId="0" fontId="0" fillId="0" borderId="0"/>
    <xf numFmtId="9" fontId="1" fillId="0" borderId="0" applyFont="0" applyFill="0" applyBorder="0" applyAlignment="0" applyProtection="0"/>
    <xf numFmtId="41" fontId="2" fillId="0" borderId="0" applyFont="0" applyFill="0" applyBorder="0" applyAlignment="0" applyProtection="0"/>
    <xf numFmtId="0" fontId="3" fillId="0" borderId="0"/>
    <xf numFmtId="0" fontId="1" fillId="0" borderId="0"/>
    <xf numFmtId="0" fontId="6" fillId="5" borderId="0" applyNumberFormat="0" applyBorder="0" applyAlignment="0" applyProtection="0"/>
    <xf numFmtId="41" fontId="1" fillId="0" borderId="0" applyFont="0" applyFill="0" applyBorder="0" applyAlignment="0" applyProtection="0"/>
    <xf numFmtId="0" fontId="15" fillId="16" borderId="0" applyNumberFormat="0" applyBorder="0" applyAlignment="0" applyProtection="0"/>
    <xf numFmtId="0" fontId="25"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9" fontId="29" fillId="0" borderId="0" applyFont="0" applyFill="0" applyBorder="0" applyAlignment="0" applyProtection="0"/>
    <xf numFmtId="0" fontId="30" fillId="0" borderId="0"/>
    <xf numFmtId="9" fontId="3" fillId="0" borderId="0" applyFont="0" applyFill="0" applyBorder="0" applyAlignment="0" applyProtection="0"/>
    <xf numFmtId="43" fontId="30" fillId="0" borderId="0" applyFont="0" applyFill="0" applyBorder="0" applyAlignment="0" applyProtection="0"/>
    <xf numFmtId="0" fontId="3" fillId="0" borderId="0"/>
    <xf numFmtId="41" fontId="30" fillId="0" borderId="0" applyFont="0" applyFill="0" applyBorder="0" applyAlignment="0" applyProtection="0"/>
    <xf numFmtId="9" fontId="36"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9" fontId="1" fillId="0" borderId="0" applyFont="0" applyFill="0" applyBorder="0" applyAlignment="0" applyProtection="0"/>
    <xf numFmtId="0" fontId="48" fillId="0" borderId="0"/>
    <xf numFmtId="0" fontId="6" fillId="5" borderId="0" applyNumberFormat="0" applyBorder="0" applyAlignment="0" applyProtection="0"/>
    <xf numFmtId="0" fontId="68" fillId="0" borderId="0"/>
  </cellStyleXfs>
  <cellXfs count="944">
    <xf numFmtId="0" fontId="0" fillId="0" borderId="0" xfId="0"/>
    <xf numFmtId="0" fontId="10" fillId="10" borderId="14" xfId="0" applyFont="1" applyFill="1" applyBorder="1" applyAlignment="1">
      <alignment horizontal="left" vertical="center"/>
    </xf>
    <xf numFmtId="0" fontId="10" fillId="11" borderId="14" xfId="0" applyFont="1" applyFill="1" applyBorder="1" applyAlignment="1">
      <alignment horizontal="left" vertical="center"/>
    </xf>
    <xf numFmtId="0" fontId="11" fillId="11" borderId="14" xfId="0" applyFont="1" applyFill="1" applyBorder="1" applyAlignment="1">
      <alignment horizontal="left" vertical="center"/>
    </xf>
    <xf numFmtId="0" fontId="11" fillId="12" borderId="14" xfId="0" applyFont="1" applyFill="1" applyBorder="1" applyAlignment="1">
      <alignment horizontal="left" vertical="center" wrapText="1"/>
    </xf>
    <xf numFmtId="0" fontId="11" fillId="12" borderId="14" xfId="0" applyFont="1" applyFill="1" applyBorder="1" applyAlignment="1">
      <alignment horizontal="left" vertical="center"/>
    </xf>
    <xf numFmtId="14" fontId="11" fillId="12" borderId="14" xfId="0" applyNumberFormat="1" applyFont="1" applyFill="1" applyBorder="1" applyAlignment="1">
      <alignment horizontal="left" vertical="center"/>
    </xf>
    <xf numFmtId="0" fontId="10" fillId="2" borderId="14" xfId="0" applyFont="1" applyFill="1" applyBorder="1" applyAlignment="1">
      <alignment horizontal="left" vertical="center"/>
    </xf>
    <xf numFmtId="0" fontId="12" fillId="0" borderId="14" xfId="0" applyFont="1" applyBorder="1" applyAlignment="1">
      <alignment horizontal="left" vertical="center" wrapText="1"/>
    </xf>
    <xf numFmtId="0" fontId="13" fillId="0" borderId="14" xfId="0" applyFont="1" applyBorder="1" applyAlignment="1">
      <alignment horizontal="left" vertical="center" wrapText="1"/>
    </xf>
    <xf numFmtId="0" fontId="13" fillId="0" borderId="14" xfId="0" applyFont="1" applyBorder="1" applyAlignment="1">
      <alignment horizontal="left" vertical="center"/>
    </xf>
    <xf numFmtId="0" fontId="13" fillId="2" borderId="14" xfId="0" applyFont="1" applyFill="1" applyBorder="1" applyAlignment="1">
      <alignment horizontal="left" vertical="center" wrapText="1"/>
    </xf>
    <xf numFmtId="0" fontId="12" fillId="13" borderId="14" xfId="0" applyFont="1" applyFill="1" applyBorder="1" applyAlignment="1">
      <alignment horizontal="left" vertical="center" wrapText="1"/>
    </xf>
    <xf numFmtId="0" fontId="10" fillId="0" borderId="14" xfId="0" applyFont="1" applyBorder="1" applyAlignment="1">
      <alignment horizontal="left" vertical="center" wrapText="1"/>
    </xf>
    <xf numFmtId="14" fontId="13" fillId="0" borderId="14" xfId="0" applyNumberFormat="1" applyFont="1" applyBorder="1" applyAlignment="1">
      <alignment horizontal="left" vertical="center"/>
    </xf>
    <xf numFmtId="0" fontId="13" fillId="14" borderId="14" xfId="0" applyFont="1" applyFill="1" applyBorder="1" applyAlignment="1">
      <alignment horizontal="left" vertical="center" wrapText="1"/>
    </xf>
    <xf numFmtId="0" fontId="12" fillId="15" borderId="14" xfId="5" applyFont="1" applyFill="1" applyBorder="1" applyAlignment="1" applyProtection="1">
      <alignment horizontal="left" vertical="center" wrapText="1"/>
    </xf>
    <xf numFmtId="0" fontId="12" fillId="2" borderId="14" xfId="0" applyFont="1" applyFill="1" applyBorder="1" applyAlignment="1">
      <alignment horizontal="left" vertical="center" wrapText="1"/>
    </xf>
    <xf numFmtId="3" fontId="13" fillId="2" borderId="14" xfId="0" applyNumberFormat="1" applyFont="1" applyFill="1" applyBorder="1" applyAlignment="1">
      <alignment horizontal="left" vertical="center" wrapText="1"/>
    </xf>
    <xf numFmtId="0" fontId="7" fillId="2" borderId="14" xfId="0" applyFont="1" applyFill="1" applyBorder="1" applyAlignment="1">
      <alignment horizontal="left" vertical="center" wrapText="1"/>
    </xf>
    <xf numFmtId="0" fontId="16" fillId="2" borderId="0" xfId="0" applyFont="1" applyFill="1" applyAlignment="1" applyProtection="1">
      <alignment vertical="center"/>
      <protection hidden="1"/>
    </xf>
    <xf numFmtId="0" fontId="17" fillId="2" borderId="0" xfId="0" applyFont="1" applyFill="1" applyAlignment="1" applyProtection="1">
      <alignment vertical="center"/>
      <protection hidden="1"/>
    </xf>
    <xf numFmtId="0" fontId="18" fillId="0" borderId="0" xfId="0" applyFont="1" applyAlignment="1">
      <alignment horizontal="center" vertical="center"/>
    </xf>
    <xf numFmtId="0" fontId="0" fillId="0" borderId="0" xfId="0" applyAlignment="1">
      <alignment horizontal="center"/>
    </xf>
    <xf numFmtId="0" fontId="19" fillId="0" borderId="0" xfId="0" applyFont="1"/>
    <xf numFmtId="41" fontId="19" fillId="0" borderId="0" xfId="6" applyFont="1"/>
    <xf numFmtId="0" fontId="20" fillId="9" borderId="1" xfId="0" applyFont="1" applyFill="1" applyBorder="1" applyAlignment="1">
      <alignment horizontal="center" vertical="center"/>
    </xf>
    <xf numFmtId="41" fontId="20" fillId="9" borderId="1" xfId="6" applyFont="1" applyFill="1" applyBorder="1" applyAlignment="1">
      <alignment horizontal="center" vertical="center"/>
    </xf>
    <xf numFmtId="41" fontId="20" fillId="9" borderId="3" xfId="6" applyFont="1" applyFill="1" applyBorder="1" applyAlignment="1">
      <alignment horizontal="center" vertical="center" wrapText="1"/>
    </xf>
    <xf numFmtId="41" fontId="20" fillId="9" borderId="15" xfId="6" applyFont="1" applyFill="1" applyBorder="1" applyAlignment="1">
      <alignment horizontal="center" vertical="center"/>
    </xf>
    <xf numFmtId="41" fontId="20" fillId="9" borderId="16" xfId="6" applyFont="1" applyFill="1" applyBorder="1" applyAlignment="1">
      <alignment horizontal="center" vertical="center"/>
    </xf>
    <xf numFmtId="41" fontId="19" fillId="0" borderId="1" xfId="6" applyFont="1" applyBorder="1"/>
    <xf numFmtId="41" fontId="19" fillId="0" borderId="3" xfId="6" applyFont="1" applyBorder="1"/>
    <xf numFmtId="9" fontId="0" fillId="0" borderId="1" xfId="1" applyFont="1" applyBorder="1" applyAlignment="1">
      <alignment horizontal="center"/>
    </xf>
    <xf numFmtId="0" fontId="19" fillId="0" borderId="1" xfId="0" applyFont="1" applyBorder="1" applyAlignment="1">
      <alignment horizontal="center"/>
    </xf>
    <xf numFmtId="0" fontId="19" fillId="0" borderId="1" xfId="0" applyFont="1" applyBorder="1"/>
    <xf numFmtId="0" fontId="0" fillId="0" borderId="17" xfId="0" applyBorder="1"/>
    <xf numFmtId="0" fontId="3" fillId="0" borderId="0" xfId="3"/>
    <xf numFmtId="0" fontId="19" fillId="0" borderId="0" xfId="0" applyFont="1" applyAlignment="1">
      <alignment horizontal="center"/>
    </xf>
    <xf numFmtId="41" fontId="20" fillId="0" borderId="1" xfId="6" applyFont="1" applyBorder="1"/>
    <xf numFmtId="41" fontId="20" fillId="0" borderId="3" xfId="6" applyFont="1" applyBorder="1"/>
    <xf numFmtId="41" fontId="0" fillId="0" borderId="0" xfId="6" applyFont="1"/>
    <xf numFmtId="41" fontId="0" fillId="0" borderId="0" xfId="0" applyNumberFormat="1"/>
    <xf numFmtId="0" fontId="21" fillId="0" borderId="0" xfId="0" applyFont="1"/>
    <xf numFmtId="0" fontId="22" fillId="0" borderId="0" xfId="0" applyFont="1" applyAlignment="1">
      <alignment horizontal="center" vertical="center"/>
    </xf>
    <xf numFmtId="0" fontId="22" fillId="0" borderId="0" xfId="0" applyFont="1" applyAlignment="1">
      <alignment horizontal="center" vertical="center" wrapText="1"/>
    </xf>
    <xf numFmtId="0" fontId="23" fillId="16" borderId="1" xfId="7" applyNumberFormat="1" applyFont="1" applyBorder="1" applyAlignment="1" applyProtection="1">
      <alignment horizontal="center" vertical="center" wrapText="1"/>
    </xf>
    <xf numFmtId="42" fontId="21" fillId="0" borderId="0" xfId="0" applyNumberFormat="1" applyFont="1"/>
    <xf numFmtId="0" fontId="5" fillId="17" borderId="1" xfId="0" applyFont="1" applyFill="1" applyBorder="1" applyAlignment="1">
      <alignment horizontal="center" vertical="center" wrapText="1"/>
    </xf>
    <xf numFmtId="0" fontId="24" fillId="18" borderId="1" xfId="0" applyFont="1" applyFill="1" applyBorder="1" applyAlignment="1">
      <alignment horizontal="center" vertical="center"/>
    </xf>
    <xf numFmtId="9" fontId="5" fillId="0" borderId="1" xfId="0" applyNumberFormat="1" applyFont="1" applyBorder="1" applyAlignment="1">
      <alignment horizontal="center" vertical="center" wrapText="1"/>
    </xf>
    <xf numFmtId="9" fontId="24" fillId="18" borderId="1" xfId="0" applyNumberFormat="1" applyFont="1" applyFill="1" applyBorder="1" applyAlignment="1">
      <alignment horizontal="center" vertical="center"/>
    </xf>
    <xf numFmtId="0" fontId="5" fillId="0" borderId="1" xfId="0" applyFont="1" applyBorder="1" applyAlignment="1">
      <alignment horizontal="center" vertical="center" wrapText="1"/>
    </xf>
    <xf numFmtId="0" fontId="5" fillId="0" borderId="1" xfId="0" applyFont="1" applyBorder="1"/>
    <xf numFmtId="9" fontId="5" fillId="17" borderId="1" xfId="0" applyNumberFormat="1" applyFont="1" applyFill="1" applyBorder="1" applyAlignment="1">
      <alignment horizontal="center" vertical="center" wrapText="1"/>
    </xf>
    <xf numFmtId="0" fontId="26" fillId="0" borderId="1" xfId="8" applyFont="1" applyBorder="1" applyAlignment="1" applyProtection="1">
      <alignment horizontal="center" vertical="center"/>
      <protection locked="0"/>
    </xf>
    <xf numFmtId="0" fontId="27" fillId="0" borderId="1" xfId="0" applyFont="1" applyBorder="1"/>
    <xf numFmtId="0" fontId="28" fillId="0" borderId="1" xfId="0" applyFont="1" applyBorder="1" applyAlignment="1">
      <alignment horizontal="center" vertical="center" wrapText="1"/>
    </xf>
    <xf numFmtId="0" fontId="5" fillId="18" borderId="1" xfId="0" applyFont="1" applyFill="1" applyBorder="1" applyAlignment="1">
      <alignment horizontal="center" vertical="center" wrapText="1"/>
    </xf>
    <xf numFmtId="0" fontId="22" fillId="0" borderId="9" xfId="0" applyFont="1" applyBorder="1" applyAlignment="1">
      <alignment horizontal="center" vertical="center"/>
    </xf>
    <xf numFmtId="0" fontId="22" fillId="0" borderId="18" xfId="0" applyFont="1" applyBorder="1" applyAlignment="1">
      <alignment horizontal="center" vertical="center"/>
    </xf>
    <xf numFmtId="9" fontId="22" fillId="0" borderId="18" xfId="0" applyNumberFormat="1" applyFont="1" applyBorder="1" applyAlignment="1">
      <alignment horizontal="center" vertical="center"/>
    </xf>
    <xf numFmtId="9" fontId="22" fillId="0" borderId="0" xfId="1" applyFont="1" applyFill="1" applyBorder="1" applyAlignment="1" applyProtection="1">
      <alignment horizontal="center" vertical="center"/>
    </xf>
    <xf numFmtId="0" fontId="0" fillId="0" borderId="0" xfId="0" applyAlignment="1">
      <alignment horizontal="center" vertical="center"/>
    </xf>
    <xf numFmtId="16" fontId="22" fillId="0" borderId="0" xfId="0" applyNumberFormat="1" applyFont="1" applyAlignment="1">
      <alignment horizontal="center" vertical="center"/>
    </xf>
    <xf numFmtId="0" fontId="0" fillId="0" borderId="0" xfId="0" applyAlignment="1">
      <alignment horizontal="center" vertical="center" wrapText="1"/>
    </xf>
    <xf numFmtId="0" fontId="4" fillId="0" borderId="1" xfId="0" applyFont="1" applyBorder="1" applyAlignment="1">
      <alignment vertical="center" wrapText="1"/>
    </xf>
    <xf numFmtId="0" fontId="5" fillId="0" borderId="19" xfId="0" applyFont="1" applyBorder="1" applyAlignment="1">
      <alignment wrapText="1"/>
    </xf>
    <xf numFmtId="0" fontId="5" fillId="0" borderId="13" xfId="0" applyFont="1" applyBorder="1" applyAlignment="1">
      <alignment wrapText="1"/>
    </xf>
    <xf numFmtId="0" fontId="5" fillId="0" borderId="2" xfId="0" applyFont="1" applyBorder="1" applyAlignment="1">
      <alignment wrapText="1"/>
    </xf>
    <xf numFmtId="0" fontId="14" fillId="16" borderId="1" xfId="7" applyFont="1" applyBorder="1" applyAlignment="1" applyProtection="1">
      <alignment horizontal="center" vertical="center" wrapText="1"/>
    </xf>
    <xf numFmtId="0" fontId="14" fillId="16" borderId="1" xfId="7" applyFont="1" applyBorder="1" applyAlignment="1" applyProtection="1">
      <alignment horizontal="center" vertical="center"/>
    </xf>
    <xf numFmtId="0" fontId="14" fillId="16" borderId="1" xfId="7" applyNumberFormat="1" applyFont="1" applyBorder="1" applyAlignment="1">
      <alignment horizontal="center" vertical="center" wrapText="1"/>
    </xf>
    <xf numFmtId="9" fontId="7" fillId="2" borderId="11" xfId="1" applyFont="1" applyFill="1" applyBorder="1" applyAlignment="1" applyProtection="1">
      <alignment horizontal="center" vertical="center"/>
    </xf>
    <xf numFmtId="0" fontId="7" fillId="2" borderId="0" xfId="0" applyFont="1" applyFill="1" applyAlignment="1" applyProtection="1">
      <alignment horizontal="left"/>
      <protection locked="0"/>
    </xf>
    <xf numFmtId="0" fontId="9" fillId="2" borderId="0" xfId="0" applyFont="1" applyFill="1" applyAlignment="1" applyProtection="1">
      <alignment horizontal="left"/>
      <protection locked="0"/>
    </xf>
    <xf numFmtId="0" fontId="4" fillId="0" borderId="0" xfId="0" applyFont="1" applyAlignment="1" applyProtection="1">
      <alignment horizontal="center"/>
      <protection locked="0"/>
    </xf>
    <xf numFmtId="9" fontId="4" fillId="0" borderId="0" xfId="1" applyFont="1" applyAlignment="1" applyProtection="1">
      <alignment horizontal="center"/>
      <protection locked="0"/>
    </xf>
    <xf numFmtId="0" fontId="4" fillId="2" borderId="0" xfId="0" applyFont="1" applyFill="1" applyAlignment="1" applyProtection="1">
      <alignment horizontal="center"/>
      <protection locked="0"/>
    </xf>
    <xf numFmtId="9" fontId="4" fillId="2" borderId="0" xfId="1" applyFont="1" applyFill="1" applyAlignment="1" applyProtection="1">
      <alignment horizontal="center"/>
      <protection locked="0"/>
    </xf>
    <xf numFmtId="0" fontId="31" fillId="0" borderId="1" xfId="0" applyFont="1" applyBorder="1" applyAlignment="1">
      <alignment horizontal="center"/>
    </xf>
    <xf numFmtId="0" fontId="4" fillId="0" borderId="1" xfId="0" applyFont="1" applyBorder="1"/>
    <xf numFmtId="0" fontId="4" fillId="0" borderId="0" xfId="0" applyFont="1" applyAlignment="1" applyProtection="1">
      <alignment vertical="center"/>
      <protection locked="0"/>
    </xf>
    <xf numFmtId="0" fontId="4" fillId="0" borderId="0" xfId="0" applyFont="1" applyAlignment="1" applyProtection="1">
      <alignment horizontal="center" vertical="center"/>
      <protection locked="0"/>
    </xf>
    <xf numFmtId="9" fontId="4" fillId="0" borderId="0" xfId="1" applyFont="1" applyAlignment="1" applyProtection="1">
      <alignment horizontal="center" vertical="center"/>
      <protection locked="0"/>
    </xf>
    <xf numFmtId="0" fontId="4" fillId="3" borderId="1" xfId="0" applyFont="1" applyFill="1" applyBorder="1" applyAlignment="1" applyProtection="1">
      <alignment horizontal="left" vertical="center"/>
      <protection locked="0"/>
    </xf>
    <xf numFmtId="0" fontId="5" fillId="2" borderId="0" xfId="4" applyFont="1" applyFill="1" applyAlignment="1" applyProtection="1">
      <alignment vertical="center"/>
      <protection locked="0"/>
    </xf>
    <xf numFmtId="0" fontId="15" fillId="0" borderId="0" xfId="0" applyFont="1"/>
    <xf numFmtId="0" fontId="34" fillId="16" borderId="1" xfId="7" applyNumberFormat="1" applyFont="1" applyBorder="1" applyAlignment="1" applyProtection="1">
      <alignment horizontal="center" vertical="center" wrapText="1"/>
    </xf>
    <xf numFmtId="2" fontId="24" fillId="18" borderId="1" xfId="0" applyNumberFormat="1" applyFont="1" applyFill="1" applyBorder="1" applyAlignment="1">
      <alignment horizontal="center" vertical="center"/>
    </xf>
    <xf numFmtId="166" fontId="24" fillId="18" borderId="1" xfId="0" applyNumberFormat="1" applyFont="1" applyFill="1" applyBorder="1" applyAlignment="1">
      <alignment horizontal="center" vertical="center"/>
    </xf>
    <xf numFmtId="1" fontId="24" fillId="18" borderId="1" xfId="0" applyNumberFormat="1" applyFont="1" applyFill="1" applyBorder="1" applyAlignment="1">
      <alignment horizontal="center" vertical="center"/>
    </xf>
    <xf numFmtId="0" fontId="24" fillId="0" borderId="1" xfId="0" applyFont="1" applyBorder="1" applyAlignment="1">
      <alignment horizontal="center" vertical="center"/>
    </xf>
    <xf numFmtId="9" fontId="26" fillId="0" borderId="18" xfId="0" applyNumberFormat="1" applyFont="1" applyBorder="1" applyAlignment="1">
      <alignment horizontal="center" vertical="center"/>
    </xf>
    <xf numFmtId="0" fontId="37" fillId="19" borderId="18" xfId="3" applyFont="1" applyFill="1" applyBorder="1" applyAlignment="1">
      <alignment horizontal="center" vertical="center" wrapText="1"/>
    </xf>
    <xf numFmtId="0" fontId="37" fillId="19" borderId="1" xfId="3" applyFont="1" applyFill="1" applyBorder="1" applyAlignment="1">
      <alignment horizontal="center" vertical="center" wrapText="1"/>
    </xf>
    <xf numFmtId="0" fontId="38" fillId="0" borderId="1" xfId="3" applyFont="1" applyBorder="1" applyAlignment="1">
      <alignment horizontal="center" vertical="center" wrapText="1"/>
    </xf>
    <xf numFmtId="0" fontId="38" fillId="0" borderId="1" xfId="3" applyFont="1" applyBorder="1" applyAlignment="1">
      <alignment vertical="center" wrapText="1"/>
    </xf>
    <xf numFmtId="1" fontId="7" fillId="2" borderId="11" xfId="1" applyNumberFormat="1" applyFont="1" applyFill="1" applyBorder="1" applyAlignment="1" applyProtection="1">
      <alignment horizontal="center" vertical="center"/>
    </xf>
    <xf numFmtId="9" fontId="26" fillId="0" borderId="1" xfId="0" applyNumberFormat="1" applyFont="1" applyBorder="1" applyAlignment="1">
      <alignment horizontal="center" vertical="center"/>
    </xf>
    <xf numFmtId="0" fontId="4" fillId="0" borderId="1" xfId="0" applyFont="1" applyBorder="1" applyAlignment="1">
      <alignment horizontal="center"/>
    </xf>
    <xf numFmtId="0" fontId="8" fillId="17" borderId="1" xfId="0" applyFont="1" applyFill="1" applyBorder="1"/>
    <xf numFmtId="0" fontId="8" fillId="17" borderId="1" xfId="0" applyFont="1" applyFill="1" applyBorder="1" applyAlignment="1">
      <alignment wrapText="1"/>
    </xf>
    <xf numFmtId="0" fontId="8" fillId="0" borderId="1" xfId="0" applyFont="1" applyBorder="1"/>
    <xf numFmtId="0" fontId="8" fillId="0" borderId="1" xfId="0" applyFont="1" applyBorder="1" applyAlignment="1">
      <alignment wrapText="1"/>
    </xf>
    <xf numFmtId="0" fontId="8" fillId="0" borderId="1" xfId="0" applyFont="1" applyBorder="1" applyAlignment="1">
      <alignment horizontal="center" vertical="center" wrapText="1"/>
    </xf>
    <xf numFmtId="9" fontId="8" fillId="18" borderId="1" xfId="0" applyNumberFormat="1" applyFont="1" applyFill="1" applyBorder="1" applyAlignment="1">
      <alignment horizontal="center" vertical="center" wrapText="1"/>
    </xf>
    <xf numFmtId="0" fontId="8" fillId="0" borderId="1" xfId="0" applyFont="1" applyBorder="1" applyAlignment="1">
      <alignment vertical="center" wrapText="1"/>
    </xf>
    <xf numFmtId="9" fontId="8" fillId="0" borderId="1" xfId="0" applyNumberFormat="1" applyFont="1" applyBorder="1" applyAlignment="1">
      <alignment horizontal="center" vertical="center" wrapText="1"/>
    </xf>
    <xf numFmtId="9" fontId="8" fillId="17" borderId="1" xfId="0" applyNumberFormat="1" applyFont="1" applyFill="1" applyBorder="1" applyAlignment="1">
      <alignment horizontal="center" vertical="center" wrapText="1"/>
    </xf>
    <xf numFmtId="0" fontId="8" fillId="17" borderId="1" xfId="0" applyFont="1" applyFill="1" applyBorder="1" applyAlignment="1">
      <alignment horizontal="center" vertical="center"/>
    </xf>
    <xf numFmtId="0" fontId="8" fillId="0" borderId="1" xfId="0" applyFont="1" applyBorder="1" applyAlignment="1">
      <alignment horizontal="center" vertical="center"/>
    </xf>
    <xf numFmtId="9" fontId="8" fillId="0" borderId="1" xfId="0" applyNumberFormat="1" applyFont="1" applyBorder="1" applyAlignment="1">
      <alignment horizontal="center" vertical="center"/>
    </xf>
    <xf numFmtId="0" fontId="8" fillId="0" borderId="1" xfId="0" applyFont="1" applyBorder="1" applyAlignment="1">
      <alignment horizontal="left" vertical="center"/>
    </xf>
    <xf numFmtId="0" fontId="8" fillId="0" borderId="1" xfId="0" applyFont="1" applyBorder="1" applyAlignment="1">
      <alignment vertical="center"/>
    </xf>
    <xf numFmtId="0" fontId="8" fillId="0" borderId="1" xfId="0" applyFont="1" applyBorder="1" applyAlignment="1">
      <alignment horizontal="left" vertical="center" wrapText="1"/>
    </xf>
    <xf numFmtId="0" fontId="8" fillId="0" borderId="2" xfId="0" applyFont="1" applyBorder="1" applyAlignment="1">
      <alignment wrapText="1"/>
    </xf>
    <xf numFmtId="0" fontId="8" fillId="0" borderId="21" xfId="0" applyFont="1" applyBorder="1" applyAlignment="1">
      <alignment horizontal="center"/>
    </xf>
    <xf numFmtId="0" fontId="8" fillId="0" borderId="2" xfId="0" applyFont="1" applyBorder="1" applyAlignment="1">
      <alignment horizontal="center"/>
    </xf>
    <xf numFmtId="0" fontId="8" fillId="0" borderId="2" xfId="0" applyFont="1" applyBorder="1" applyAlignment="1">
      <alignment horizontal="center" vertical="center" wrapText="1"/>
    </xf>
    <xf numFmtId="0" fontId="8" fillId="0" borderId="15" xfId="0" applyFont="1" applyBorder="1" applyAlignment="1">
      <alignment wrapText="1"/>
    </xf>
    <xf numFmtId="0" fontId="8" fillId="0" borderId="13" xfId="0" applyFont="1" applyBorder="1" applyAlignment="1">
      <alignment wrapText="1"/>
    </xf>
    <xf numFmtId="0" fontId="8" fillId="0" borderId="13" xfId="0" applyFont="1" applyBorder="1" applyAlignment="1">
      <alignment horizontal="center"/>
    </xf>
    <xf numFmtId="0" fontId="8" fillId="0" borderId="15" xfId="0" applyFont="1" applyBorder="1" applyAlignment="1">
      <alignment horizontal="center" vertical="center" wrapText="1"/>
    </xf>
    <xf numFmtId="0" fontId="8" fillId="0" borderId="13" xfId="0" applyFont="1" applyBorder="1" applyAlignment="1">
      <alignment horizontal="center" vertical="center" wrapText="1"/>
    </xf>
    <xf numFmtId="9" fontId="8" fillId="0" borderId="15" xfId="0" applyNumberFormat="1" applyFont="1" applyBorder="1" applyAlignment="1">
      <alignment horizontal="center" vertical="center" wrapText="1"/>
    </xf>
    <xf numFmtId="9" fontId="8" fillId="0" borderId="13" xfId="0" applyNumberFormat="1" applyFont="1" applyBorder="1" applyAlignment="1">
      <alignment horizontal="center" vertical="center" wrapText="1"/>
    </xf>
    <xf numFmtId="166" fontId="8" fillId="0" borderId="13" xfId="0" applyNumberFormat="1" applyFont="1" applyBorder="1" applyAlignment="1">
      <alignment horizontal="center" vertical="center" wrapText="1"/>
    </xf>
    <xf numFmtId="0" fontId="8" fillId="0" borderId="13" xfId="0" applyFont="1" applyBorder="1" applyAlignment="1">
      <alignment horizontal="center" vertical="center"/>
    </xf>
    <xf numFmtId="2" fontId="8" fillId="0" borderId="13" xfId="0" applyNumberFormat="1" applyFont="1" applyBorder="1" applyAlignment="1">
      <alignment horizontal="center" vertical="center"/>
    </xf>
    <xf numFmtId="10" fontId="8" fillId="0" borderId="13" xfId="0" applyNumberFormat="1" applyFont="1" applyBorder="1" applyAlignment="1">
      <alignment horizontal="center" vertical="center" wrapText="1"/>
    </xf>
    <xf numFmtId="164" fontId="8" fillId="0" borderId="15" xfId="0" applyNumberFormat="1" applyFont="1" applyBorder="1" applyAlignment="1">
      <alignment horizontal="center" vertical="center" wrapText="1"/>
    </xf>
    <xf numFmtId="164" fontId="8" fillId="0" borderId="13" xfId="0" applyNumberFormat="1" applyFont="1" applyBorder="1" applyAlignment="1">
      <alignment horizontal="center" vertical="center" wrapText="1"/>
    </xf>
    <xf numFmtId="0" fontId="8" fillId="0" borderId="20" xfId="0" applyFont="1" applyBorder="1" applyAlignment="1">
      <alignment horizontal="center"/>
    </xf>
    <xf numFmtId="0" fontId="8" fillId="0" borderId="19" xfId="0" applyFont="1" applyBorder="1" applyAlignment="1">
      <alignment horizontal="center"/>
    </xf>
    <xf numFmtId="165" fontId="8" fillId="0" borderId="19" xfId="0" applyNumberFormat="1" applyFont="1" applyBorder="1" applyAlignment="1">
      <alignment horizontal="center" vertical="center" wrapText="1"/>
    </xf>
    <xf numFmtId="0" fontId="8" fillId="0" borderId="19" xfId="0" applyFont="1" applyBorder="1" applyAlignment="1">
      <alignment horizontal="center" vertical="center" wrapText="1"/>
    </xf>
    <xf numFmtId="9" fontId="40" fillId="0" borderId="1" xfId="0" applyNumberFormat="1" applyFont="1" applyBorder="1" applyAlignment="1">
      <alignment horizontal="center"/>
    </xf>
    <xf numFmtId="9" fontId="40" fillId="0" borderId="15" xfId="0" applyNumberFormat="1" applyFont="1" applyBorder="1" applyAlignment="1">
      <alignment horizontal="center"/>
    </xf>
    <xf numFmtId="0" fontId="4" fillId="2" borderId="0" xfId="0" applyFont="1" applyFill="1" applyAlignment="1" applyProtection="1">
      <alignment horizontal="center" vertical="center"/>
      <protection locked="0"/>
    </xf>
    <xf numFmtId="0" fontId="7" fillId="2" borderId="1" xfId="0" applyFont="1" applyFill="1" applyBorder="1" applyAlignment="1" applyProtection="1">
      <alignment horizontal="left" vertical="center"/>
      <protection locked="0"/>
    </xf>
    <xf numFmtId="9" fontId="7" fillId="2" borderId="1" xfId="1" applyFont="1" applyFill="1" applyBorder="1" applyAlignment="1" applyProtection="1">
      <alignment horizontal="center" vertical="center"/>
    </xf>
    <xf numFmtId="9" fontId="7" fillId="2" borderId="1" xfId="1" applyFont="1" applyFill="1" applyBorder="1" applyAlignment="1" applyProtection="1">
      <alignment horizontal="center" vertical="top"/>
    </xf>
    <xf numFmtId="0" fontId="4" fillId="2" borderId="0" xfId="0" applyFont="1" applyFill="1" applyAlignment="1" applyProtection="1">
      <alignment vertical="center"/>
      <protection locked="0"/>
    </xf>
    <xf numFmtId="0" fontId="12" fillId="2" borderId="24" xfId="0" applyFont="1" applyFill="1" applyBorder="1" applyAlignment="1" applyProtection="1">
      <alignment horizontal="center" vertical="center" wrapText="1"/>
      <protection hidden="1"/>
    </xf>
    <xf numFmtId="0" fontId="12" fillId="2" borderId="24" xfId="0" applyFont="1" applyFill="1" applyBorder="1" applyAlignment="1" applyProtection="1">
      <alignment horizontal="justify" vertical="center" wrapText="1"/>
      <protection hidden="1"/>
    </xf>
    <xf numFmtId="0" fontId="12" fillId="0" borderId="24" xfId="0" applyFont="1" applyBorder="1" applyAlignment="1" applyProtection="1">
      <alignment horizontal="center" vertical="center"/>
      <protection hidden="1"/>
    </xf>
    <xf numFmtId="0" fontId="12" fillId="2" borderId="24" xfId="0" applyFont="1" applyFill="1" applyBorder="1" applyAlignment="1" applyProtection="1">
      <alignment horizontal="center" vertical="center"/>
      <protection hidden="1"/>
    </xf>
    <xf numFmtId="0" fontId="12" fillId="0" borderId="24" xfId="0" applyFont="1" applyBorder="1" applyAlignment="1" applyProtection="1">
      <alignment horizontal="center" vertical="center" wrapText="1"/>
      <protection hidden="1"/>
    </xf>
    <xf numFmtId="9" fontId="12" fillId="0" borderId="24" xfId="1" applyFont="1" applyFill="1" applyBorder="1" applyAlignment="1" applyProtection="1">
      <alignment horizontal="center" vertical="center" wrapText="1"/>
      <protection hidden="1"/>
    </xf>
    <xf numFmtId="0" fontId="13" fillId="2" borderId="0" xfId="0" applyFont="1" applyFill="1" applyAlignment="1" applyProtection="1">
      <alignment horizontal="center" vertical="center"/>
      <protection hidden="1"/>
    </xf>
    <xf numFmtId="0" fontId="12" fillId="0" borderId="24" xfId="0" applyFont="1" applyBorder="1" applyAlignment="1" applyProtection="1">
      <alignment horizontal="justify" vertical="center" wrapText="1"/>
      <protection hidden="1"/>
    </xf>
    <xf numFmtId="0" fontId="13" fillId="0" borderId="0" xfId="0" applyFont="1" applyAlignment="1" applyProtection="1">
      <alignment horizontal="center" vertical="center"/>
      <protection hidden="1"/>
    </xf>
    <xf numFmtId="1" fontId="12" fillId="2" borderId="24" xfId="1" applyNumberFormat="1" applyFont="1" applyFill="1" applyBorder="1" applyAlignment="1" applyProtection="1">
      <alignment horizontal="center" vertical="center" wrapText="1"/>
      <protection hidden="1"/>
    </xf>
    <xf numFmtId="9" fontId="12" fillId="2" borderId="24" xfId="1" applyFont="1" applyFill="1" applyBorder="1" applyAlignment="1" applyProtection="1">
      <alignment horizontal="center" vertical="center" wrapText="1"/>
      <protection hidden="1"/>
    </xf>
    <xf numFmtId="0" fontId="13" fillId="2" borderId="0" xfId="0" applyFont="1" applyFill="1" applyAlignment="1" applyProtection="1">
      <alignment horizontal="left" vertical="center"/>
      <protection hidden="1"/>
    </xf>
    <xf numFmtId="9" fontId="7" fillId="2" borderId="1" xfId="1" applyFont="1" applyFill="1" applyBorder="1" applyAlignment="1" applyProtection="1">
      <alignment horizontal="center"/>
    </xf>
    <xf numFmtId="0" fontId="7" fillId="2" borderId="0" xfId="0" applyFont="1" applyFill="1" applyAlignment="1">
      <alignment horizontal="left"/>
    </xf>
    <xf numFmtId="0" fontId="7" fillId="2" borderId="11" xfId="0" applyFont="1" applyFill="1" applyBorder="1" applyAlignment="1">
      <alignment horizontal="center" vertical="center"/>
    </xf>
    <xf numFmtId="0" fontId="7" fillId="2" borderId="11" xfId="0" applyFont="1" applyFill="1" applyBorder="1" applyAlignment="1">
      <alignment horizontal="left" vertical="center"/>
    </xf>
    <xf numFmtId="1" fontId="7" fillId="2" borderId="11" xfId="0" applyNumberFormat="1" applyFont="1" applyFill="1" applyBorder="1" applyAlignment="1">
      <alignment horizontal="center" vertical="center"/>
    </xf>
    <xf numFmtId="9" fontId="7" fillId="2" borderId="11" xfId="0" applyNumberFormat="1" applyFont="1" applyFill="1" applyBorder="1" applyAlignment="1">
      <alignment horizontal="center" vertical="center"/>
    </xf>
    <xf numFmtId="0" fontId="0" fillId="0" borderId="0" xfId="0" applyAlignment="1">
      <alignment wrapText="1"/>
    </xf>
    <xf numFmtId="0" fontId="24" fillId="18" borderId="1" xfId="0" applyFont="1" applyFill="1" applyBorder="1" applyAlignment="1">
      <alignment horizontal="center" vertical="center" wrapText="1"/>
    </xf>
    <xf numFmtId="10" fontId="24" fillId="18" borderId="1" xfId="0" applyNumberFormat="1" applyFont="1" applyFill="1" applyBorder="1" applyAlignment="1">
      <alignment horizontal="center" vertical="center" wrapText="1"/>
    </xf>
    <xf numFmtId="166" fontId="24" fillId="18" borderId="1" xfId="0" applyNumberFormat="1" applyFont="1" applyFill="1" applyBorder="1" applyAlignment="1">
      <alignment horizontal="center" vertical="center" wrapText="1"/>
    </xf>
    <xf numFmtId="2" fontId="24" fillId="18" borderId="1" xfId="0" applyNumberFormat="1" applyFont="1" applyFill="1" applyBorder="1" applyAlignment="1">
      <alignment horizontal="center" vertical="center" wrapText="1"/>
    </xf>
    <xf numFmtId="9" fontId="24" fillId="18" borderId="1" xfId="0" applyNumberFormat="1" applyFont="1" applyFill="1" applyBorder="1" applyAlignment="1">
      <alignment horizontal="center" vertical="center" wrapText="1"/>
    </xf>
    <xf numFmtId="0" fontId="26" fillId="0" borderId="1" xfId="8" applyFont="1" applyBorder="1" applyAlignment="1" applyProtection="1">
      <alignment horizontal="center" vertical="center" wrapText="1"/>
      <protection locked="0"/>
    </xf>
    <xf numFmtId="0" fontId="26" fillId="0" borderId="22" xfId="8" applyFont="1" applyBorder="1" applyAlignment="1">
      <alignment horizontal="center" vertical="center" wrapText="1"/>
    </xf>
    <xf numFmtId="0" fontId="24" fillId="0" borderId="1" xfId="0" applyFont="1" applyBorder="1" applyAlignment="1">
      <alignment horizontal="center" vertical="center" wrapText="1"/>
    </xf>
    <xf numFmtId="9" fontId="26" fillId="0" borderId="1" xfId="0" applyNumberFormat="1" applyFont="1" applyBorder="1" applyAlignment="1">
      <alignment horizontal="center" vertical="center" wrapText="1"/>
    </xf>
    <xf numFmtId="9" fontId="7" fillId="2" borderId="3" xfId="1" applyFont="1" applyFill="1" applyBorder="1" applyAlignment="1" applyProtection="1">
      <alignment horizontal="center" vertical="center"/>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166" fontId="8" fillId="0" borderId="27" xfId="0" applyNumberFormat="1" applyFont="1" applyBorder="1" applyAlignment="1">
      <alignment horizontal="center" vertical="center" wrapText="1"/>
    </xf>
    <xf numFmtId="0" fontId="8" fillId="0" borderId="27" xfId="0" applyFont="1" applyBorder="1" applyAlignment="1">
      <alignment horizontal="center" vertical="center"/>
    </xf>
    <xf numFmtId="2" fontId="8" fillId="0" borderId="27" xfId="0" applyNumberFormat="1" applyFont="1" applyBorder="1" applyAlignment="1">
      <alignment horizontal="center" vertical="center"/>
    </xf>
    <xf numFmtId="2" fontId="8" fillId="0" borderId="27" xfId="0" applyNumberFormat="1" applyFont="1" applyBorder="1" applyAlignment="1">
      <alignment horizontal="center" vertical="center" wrapText="1"/>
    </xf>
    <xf numFmtId="9" fontId="8" fillId="0" borderId="27" xfId="0" applyNumberFormat="1" applyFont="1" applyBorder="1" applyAlignment="1">
      <alignment horizontal="center" vertical="center" wrapText="1"/>
    </xf>
    <xf numFmtId="10" fontId="8" fillId="0" borderId="27" xfId="0" applyNumberFormat="1" applyFont="1" applyBorder="1" applyAlignment="1">
      <alignment horizontal="center" vertical="center" wrapText="1"/>
    </xf>
    <xf numFmtId="168" fontId="8" fillId="0" borderId="13" xfId="0" applyNumberFormat="1" applyFont="1" applyBorder="1" applyAlignment="1">
      <alignment horizontal="center" vertical="center" wrapText="1"/>
    </xf>
    <xf numFmtId="164" fontId="8" fillId="0" borderId="27" xfId="0" applyNumberFormat="1" applyFont="1" applyBorder="1" applyAlignment="1">
      <alignment horizontal="center" vertical="center" wrapText="1"/>
    </xf>
    <xf numFmtId="0" fontId="45" fillId="0" borderId="1" xfId="0" applyFont="1" applyBorder="1" applyAlignment="1">
      <alignment horizontal="center" vertical="center"/>
    </xf>
    <xf numFmtId="166" fontId="45" fillId="0" borderId="1" xfId="0" applyNumberFormat="1" applyFont="1" applyBorder="1" applyAlignment="1">
      <alignment horizontal="center" vertical="center"/>
    </xf>
    <xf numFmtId="3" fontId="46" fillId="0" borderId="23" xfId="0" applyNumberFormat="1" applyFont="1" applyBorder="1" applyAlignment="1">
      <alignment horizontal="center" vertical="center"/>
    </xf>
    <xf numFmtId="1" fontId="24" fillId="18" borderId="3" xfId="0" applyNumberFormat="1" applyFont="1" applyFill="1" applyBorder="1" applyAlignment="1">
      <alignment horizontal="center" vertical="center" wrapText="1"/>
    </xf>
    <xf numFmtId="0" fontId="46" fillId="0" borderId="18" xfId="0" applyFont="1" applyBorder="1" applyAlignment="1">
      <alignment horizontal="center" vertical="center"/>
    </xf>
    <xf numFmtId="166" fontId="46" fillId="0" borderId="1" xfId="0" applyNumberFormat="1" applyFont="1" applyBorder="1" applyAlignment="1">
      <alignment horizontal="center" vertical="center" wrapText="1"/>
    </xf>
    <xf numFmtId="166" fontId="46" fillId="0" borderId="29" xfId="0" applyNumberFormat="1" applyFont="1" applyBorder="1" applyAlignment="1">
      <alignment horizontal="center" vertical="center" wrapText="1"/>
    </xf>
    <xf numFmtId="2" fontId="46" fillId="0" borderId="1" xfId="0" applyNumberFormat="1" applyFont="1" applyBorder="1" applyAlignment="1">
      <alignment horizontal="center" vertical="center"/>
    </xf>
    <xf numFmtId="0" fontId="46" fillId="0" borderId="1" xfId="0" applyFont="1" applyBorder="1" applyAlignment="1">
      <alignment horizontal="center" vertical="center" wrapText="1"/>
    </xf>
    <xf numFmtId="0" fontId="46" fillId="0" borderId="1" xfId="0" applyFont="1" applyBorder="1" applyAlignment="1">
      <alignment horizontal="center" vertical="center"/>
    </xf>
    <xf numFmtId="171" fontId="45" fillId="0" borderId="1" xfId="3" applyNumberFormat="1" applyFont="1" applyBorder="1" applyAlignment="1">
      <alignment horizontal="center" vertical="center"/>
    </xf>
    <xf numFmtId="170" fontId="47" fillId="0" borderId="23" xfId="0" applyNumberFormat="1" applyFont="1" applyBorder="1" applyAlignment="1">
      <alignment horizontal="center" vertical="center"/>
    </xf>
    <xf numFmtId="0" fontId="47" fillId="0" borderId="23" xfId="0" applyFont="1" applyBorder="1" applyAlignment="1">
      <alignment horizontal="center" vertical="center" wrapText="1"/>
    </xf>
    <xf numFmtId="9" fontId="46" fillId="0" borderId="1" xfId="0" applyNumberFormat="1" applyFont="1" applyBorder="1" applyAlignment="1">
      <alignment horizontal="center" vertical="center"/>
    </xf>
    <xf numFmtId="0" fontId="24" fillId="0" borderId="23" xfId="0" applyFont="1" applyBorder="1" applyAlignment="1">
      <alignment horizontal="center" vertical="center"/>
    </xf>
    <xf numFmtId="0" fontId="46" fillId="0" borderId="23" xfId="0" applyFont="1" applyBorder="1" applyAlignment="1">
      <alignment horizontal="center" vertical="center" wrapText="1"/>
    </xf>
    <xf numFmtId="170" fontId="46" fillId="0" borderId="23" xfId="0" applyNumberFormat="1" applyFont="1" applyBorder="1" applyAlignment="1">
      <alignment horizontal="center" vertical="center" wrapText="1"/>
    </xf>
    <xf numFmtId="9" fontId="45" fillId="0" borderId="15" xfId="0" applyNumberFormat="1" applyFont="1" applyBorder="1" applyAlignment="1">
      <alignment horizontal="center" vertical="center"/>
    </xf>
    <xf numFmtId="9" fontId="45" fillId="0" borderId="1" xfId="0" applyNumberFormat="1" applyFont="1" applyBorder="1" applyAlignment="1">
      <alignment horizontal="center" vertical="center"/>
    </xf>
    <xf numFmtId="0" fontId="13" fillId="2" borderId="0" xfId="0" applyFont="1" applyFill="1" applyAlignment="1" applyProtection="1">
      <alignment vertical="center"/>
      <protection hidden="1"/>
    </xf>
    <xf numFmtId="9" fontId="13" fillId="2" borderId="0" xfId="1" applyFont="1" applyFill="1" applyAlignment="1" applyProtection="1">
      <alignment horizontal="center" vertical="center"/>
      <protection hidden="1"/>
    </xf>
    <xf numFmtId="0" fontId="12" fillId="2" borderId="0" xfId="0" applyFont="1" applyFill="1" applyAlignment="1" applyProtection="1">
      <alignment horizontal="center" vertical="center"/>
      <protection hidden="1"/>
    </xf>
    <xf numFmtId="0" fontId="12" fillId="0" borderId="0" xfId="0" applyFont="1" applyAlignment="1" applyProtection="1">
      <alignment horizontal="center" vertical="center"/>
      <protection hidden="1"/>
    </xf>
    <xf numFmtId="1" fontId="13" fillId="2" borderId="1" xfId="0" applyNumberFormat="1" applyFont="1" applyFill="1" applyBorder="1" applyAlignment="1" applyProtection="1">
      <alignment horizontal="center" vertical="center" wrapText="1"/>
      <protection hidden="1"/>
    </xf>
    <xf numFmtId="9" fontId="13" fillId="2" borderId="1" xfId="1" applyFont="1" applyFill="1" applyBorder="1" applyAlignment="1" applyProtection="1">
      <alignment horizontal="center" vertical="center" wrapText="1"/>
      <protection hidden="1"/>
    </xf>
    <xf numFmtId="9" fontId="13" fillId="0" borderId="24" xfId="1" applyFont="1" applyFill="1" applyBorder="1" applyAlignment="1" applyProtection="1">
      <alignment horizontal="left" vertical="center" wrapText="1"/>
      <protection hidden="1"/>
    </xf>
    <xf numFmtId="9" fontId="13" fillId="0" borderId="24" xfId="1" applyFont="1" applyFill="1" applyBorder="1" applyAlignment="1" applyProtection="1">
      <alignment horizontal="center" vertical="center" wrapText="1"/>
      <protection hidden="1"/>
    </xf>
    <xf numFmtId="3" fontId="13" fillId="0" borderId="24" xfId="1" applyNumberFormat="1" applyFont="1" applyFill="1" applyBorder="1" applyAlignment="1" applyProtection="1">
      <alignment horizontal="center" vertical="center" wrapText="1"/>
      <protection hidden="1"/>
    </xf>
    <xf numFmtId="3" fontId="13" fillId="0" borderId="31" xfId="1" applyNumberFormat="1" applyFont="1" applyFill="1" applyBorder="1" applyAlignment="1" applyProtection="1">
      <alignment horizontal="center" vertical="center" wrapText="1"/>
      <protection hidden="1"/>
    </xf>
    <xf numFmtId="9" fontId="13" fillId="0" borderId="25" xfId="1" applyFont="1" applyFill="1" applyBorder="1" applyAlignment="1" applyProtection="1">
      <alignment horizontal="left" vertical="center" wrapText="1"/>
      <protection hidden="1"/>
    </xf>
    <xf numFmtId="9" fontId="49" fillId="0" borderId="24" xfId="1" applyFont="1" applyFill="1" applyBorder="1" applyAlignment="1" applyProtection="1">
      <alignment horizontal="center" vertical="center" wrapText="1"/>
      <protection hidden="1"/>
    </xf>
    <xf numFmtId="9" fontId="12" fillId="0" borderId="32" xfId="0" applyNumberFormat="1" applyFont="1" applyBorder="1" applyAlignment="1">
      <alignment horizontal="center" vertical="center" wrapText="1"/>
    </xf>
    <xf numFmtId="14" fontId="12" fillId="2" borderId="24" xfId="0" applyNumberFormat="1" applyFont="1" applyFill="1" applyBorder="1" applyAlignment="1" applyProtection="1">
      <alignment horizontal="center" vertical="center" wrapText="1"/>
      <protection hidden="1"/>
    </xf>
    <xf numFmtId="9" fontId="13" fillId="0" borderId="25" xfId="1" applyFont="1" applyFill="1" applyBorder="1" applyAlignment="1" applyProtection="1">
      <alignment vertical="center" wrapText="1"/>
      <protection hidden="1"/>
    </xf>
    <xf numFmtId="9" fontId="13" fillId="0" borderId="24" xfId="1" applyFont="1" applyFill="1" applyBorder="1" applyAlignment="1" applyProtection="1">
      <alignment horizontal="justify" vertical="center" wrapText="1"/>
      <protection hidden="1"/>
    </xf>
    <xf numFmtId="9" fontId="13" fillId="0" borderId="24" xfId="1" applyFont="1" applyFill="1" applyBorder="1" applyAlignment="1" applyProtection="1">
      <alignment vertical="center" wrapText="1"/>
      <protection hidden="1"/>
    </xf>
    <xf numFmtId="0" fontId="7" fillId="0" borderId="25" xfId="0" applyFont="1" applyBorder="1" applyAlignment="1">
      <alignment horizontal="justify" vertical="center" wrapText="1"/>
    </xf>
    <xf numFmtId="9" fontId="13" fillId="2" borderId="25" xfId="1" applyFont="1" applyFill="1" applyBorder="1" applyAlignment="1" applyProtection="1">
      <alignment horizontal="justify" vertical="center" wrapText="1"/>
      <protection hidden="1"/>
    </xf>
    <xf numFmtId="9" fontId="13" fillId="2" borderId="24" xfId="1" applyFont="1" applyFill="1" applyBorder="1" applyAlignment="1" applyProtection="1">
      <alignment horizontal="center" vertical="center" wrapText="1"/>
      <protection hidden="1"/>
    </xf>
    <xf numFmtId="9" fontId="13" fillId="0" borderId="25" xfId="1" applyFont="1" applyFill="1" applyBorder="1" applyAlignment="1" applyProtection="1">
      <alignment horizontal="justify" vertical="center" wrapText="1"/>
      <protection hidden="1"/>
    </xf>
    <xf numFmtId="3" fontId="13" fillId="0" borderId="24" xfId="1" applyNumberFormat="1" applyFont="1" applyFill="1" applyBorder="1" applyAlignment="1" applyProtection="1">
      <alignment horizontal="justify" vertical="center" wrapText="1"/>
      <protection hidden="1"/>
    </xf>
    <xf numFmtId="3" fontId="13" fillId="2" borderId="1" xfId="0" applyNumberFormat="1" applyFont="1" applyFill="1" applyBorder="1" applyAlignment="1" applyProtection="1">
      <alignment horizontal="center" vertical="center" wrapText="1"/>
      <protection hidden="1"/>
    </xf>
    <xf numFmtId="3" fontId="7" fillId="0" borderId="24" xfId="0" applyNumberFormat="1" applyFont="1" applyBorder="1" applyAlignment="1">
      <alignment horizontal="center" vertical="center" wrapText="1"/>
    </xf>
    <xf numFmtId="0" fontId="7" fillId="0" borderId="11" xfId="0" applyFont="1" applyBorder="1" applyAlignment="1">
      <alignment horizontal="center" vertical="center" wrapText="1"/>
    </xf>
    <xf numFmtId="3" fontId="49" fillId="2" borderId="24" xfId="1" applyNumberFormat="1" applyFont="1" applyFill="1" applyBorder="1" applyAlignment="1" applyProtection="1">
      <alignment horizontal="center" vertical="center" wrapText="1"/>
      <protection hidden="1"/>
    </xf>
    <xf numFmtId="0" fontId="12" fillId="0" borderId="24" xfId="0" applyFont="1" applyBorder="1" applyAlignment="1">
      <alignment horizontal="center" vertical="center" wrapText="1"/>
    </xf>
    <xf numFmtId="9" fontId="49" fillId="2" borderId="24" xfId="1" applyFont="1" applyFill="1" applyBorder="1" applyAlignment="1" applyProtection="1">
      <alignment horizontal="center" vertical="center" wrapText="1"/>
      <protection hidden="1"/>
    </xf>
    <xf numFmtId="9" fontId="13" fillId="2" borderId="24" xfId="1" applyFont="1" applyFill="1" applyBorder="1" applyAlignment="1" applyProtection="1">
      <alignment horizontal="justify" vertical="center" wrapText="1"/>
      <protection hidden="1"/>
    </xf>
    <xf numFmtId="1" fontId="12" fillId="0" borderId="23" xfId="0" applyNumberFormat="1" applyFont="1" applyBorder="1" applyAlignment="1">
      <alignment horizontal="center" vertical="center" wrapText="1"/>
    </xf>
    <xf numFmtId="9" fontId="12" fillId="0" borderId="23" xfId="0" applyNumberFormat="1" applyFont="1" applyBorder="1" applyAlignment="1">
      <alignment horizontal="center" vertical="center" wrapText="1"/>
    </xf>
    <xf numFmtId="3" fontId="12" fillId="0" borderId="23" xfId="0" applyNumberFormat="1" applyFont="1" applyBorder="1" applyAlignment="1">
      <alignment horizontal="center" vertical="center" wrapText="1"/>
    </xf>
    <xf numFmtId="0" fontId="12" fillId="0" borderId="0" xfId="0" applyFont="1" applyAlignment="1">
      <alignment horizontal="center" vertical="center"/>
    </xf>
    <xf numFmtId="0" fontId="12" fillId="0" borderId="33" xfId="1" applyNumberFormat="1" applyFont="1" applyFill="1" applyBorder="1" applyAlignment="1" applyProtection="1">
      <alignment horizontal="justify" vertical="center" wrapText="1"/>
      <protection hidden="1"/>
    </xf>
    <xf numFmtId="0" fontId="12" fillId="0" borderId="25" xfId="1" applyNumberFormat="1" applyFont="1" applyFill="1" applyBorder="1" applyAlignment="1" applyProtection="1">
      <alignment horizontal="justify" vertical="center" wrapText="1"/>
      <protection hidden="1"/>
    </xf>
    <xf numFmtId="3" fontId="12" fillId="0" borderId="32" xfId="0" applyNumberFormat="1" applyFont="1" applyBorder="1" applyAlignment="1">
      <alignment horizontal="center" vertical="center" wrapText="1"/>
    </xf>
    <xf numFmtId="3" fontId="12" fillId="0" borderId="34" xfId="0" applyNumberFormat="1" applyFont="1" applyBorder="1" applyAlignment="1">
      <alignment horizontal="center" vertical="center" wrapText="1"/>
    </xf>
    <xf numFmtId="9" fontId="12" fillId="0" borderId="32" xfId="0" applyNumberFormat="1" applyFont="1" applyBorder="1" applyAlignment="1">
      <alignment horizontal="justify" vertical="center" wrapText="1"/>
    </xf>
    <xf numFmtId="3" fontId="50" fillId="0" borderId="32" xfId="0" applyNumberFormat="1" applyFont="1" applyBorder="1" applyAlignment="1">
      <alignment horizontal="center" vertical="center" wrapText="1"/>
    </xf>
    <xf numFmtId="9" fontId="12" fillId="0" borderId="24" xfId="0" applyNumberFormat="1" applyFont="1" applyBorder="1" applyAlignment="1">
      <alignment horizontal="center" vertical="center" wrapText="1"/>
    </xf>
    <xf numFmtId="0" fontId="12" fillId="0" borderId="24" xfId="18" applyNumberFormat="1" applyFont="1" applyFill="1" applyBorder="1" applyAlignment="1" applyProtection="1">
      <alignment horizontal="justify" vertical="center" wrapText="1"/>
      <protection hidden="1"/>
    </xf>
    <xf numFmtId="9" fontId="12" fillId="0" borderId="24" xfId="18" applyFont="1" applyFill="1" applyBorder="1" applyAlignment="1" applyProtection="1">
      <alignment horizontal="left" vertical="center" wrapText="1" indent="4"/>
      <protection hidden="1"/>
    </xf>
    <xf numFmtId="9" fontId="12" fillId="0" borderId="35" xfId="21" applyFont="1" applyFill="1" applyBorder="1" applyAlignment="1" applyProtection="1">
      <alignment horizontal="justify" vertical="center" wrapText="1"/>
      <protection hidden="1"/>
    </xf>
    <xf numFmtId="0" fontId="12" fillId="0" borderId="25" xfId="18" applyNumberFormat="1" applyFont="1" applyFill="1" applyBorder="1" applyAlignment="1" applyProtection="1">
      <alignment horizontal="justify" vertical="center" wrapText="1"/>
      <protection hidden="1"/>
    </xf>
    <xf numFmtId="9" fontId="12" fillId="0" borderId="24" xfId="18" applyFont="1" applyFill="1" applyBorder="1" applyAlignment="1" applyProtection="1">
      <alignment horizontal="center" vertical="center" wrapText="1"/>
      <protection hidden="1"/>
    </xf>
    <xf numFmtId="3" fontId="12" fillId="0" borderId="24" xfId="18" applyNumberFormat="1" applyFont="1" applyFill="1" applyBorder="1" applyAlignment="1" applyProtection="1">
      <alignment horizontal="center" vertical="center" wrapText="1"/>
      <protection hidden="1"/>
    </xf>
    <xf numFmtId="3" fontId="12" fillId="0" borderId="31" xfId="18" applyNumberFormat="1" applyFont="1" applyFill="1" applyBorder="1" applyAlignment="1" applyProtection="1">
      <alignment horizontal="center" vertical="center" wrapText="1"/>
      <protection hidden="1"/>
    </xf>
    <xf numFmtId="9" fontId="12" fillId="0" borderId="24" xfId="18" applyFont="1" applyFill="1" applyBorder="1" applyAlignment="1" applyProtection="1">
      <alignment horizontal="justify" vertical="center" wrapText="1"/>
      <protection hidden="1"/>
    </xf>
    <xf numFmtId="9" fontId="12" fillId="2" borderId="24" xfId="1" applyFont="1" applyFill="1" applyBorder="1" applyAlignment="1" applyProtection="1">
      <alignment horizontal="justify" vertical="center" wrapText="1"/>
      <protection hidden="1"/>
    </xf>
    <xf numFmtId="0" fontId="12" fillId="0" borderId="24" xfId="1" applyNumberFormat="1" applyFont="1" applyFill="1" applyBorder="1" applyAlignment="1" applyProtection="1">
      <alignment horizontal="justify" vertical="center" wrapText="1"/>
      <protection hidden="1"/>
    </xf>
    <xf numFmtId="3" fontId="12" fillId="2" borderId="24" xfId="1" applyNumberFormat="1" applyFont="1" applyFill="1" applyBorder="1" applyAlignment="1" applyProtection="1">
      <alignment horizontal="center" vertical="center" wrapText="1"/>
      <protection hidden="1"/>
    </xf>
    <xf numFmtId="0" fontId="12" fillId="0" borderId="25" xfId="0" applyFont="1" applyBorder="1" applyAlignment="1">
      <alignment horizontal="justify" vertical="center" wrapText="1"/>
    </xf>
    <xf numFmtId="9" fontId="13" fillId="0" borderId="25" xfId="1" applyFont="1" applyFill="1" applyBorder="1" applyAlignment="1" applyProtection="1">
      <alignment horizontal="center" vertical="center" wrapText="1"/>
      <protection hidden="1"/>
    </xf>
    <xf numFmtId="0" fontId="12" fillId="0" borderId="24" xfId="0" applyFont="1" applyBorder="1" applyAlignment="1">
      <alignment horizontal="justify" vertical="center" wrapText="1"/>
    </xf>
    <xf numFmtId="0" fontId="12" fillId="0" borderId="36" xfId="1" applyNumberFormat="1" applyFont="1" applyFill="1" applyBorder="1" applyAlignment="1" applyProtection="1">
      <alignment horizontal="justify" vertical="center" wrapText="1"/>
      <protection hidden="1"/>
    </xf>
    <xf numFmtId="10" fontId="12" fillId="0" borderId="24" xfId="1" applyNumberFormat="1" applyFont="1" applyFill="1" applyBorder="1" applyAlignment="1" applyProtection="1">
      <alignment horizontal="center" vertical="center" wrapText="1"/>
      <protection hidden="1"/>
    </xf>
    <xf numFmtId="3" fontId="12" fillId="0" borderId="24" xfId="1" applyNumberFormat="1" applyFont="1" applyFill="1" applyBorder="1" applyAlignment="1" applyProtection="1">
      <alignment horizontal="center" vertical="center" wrapText="1"/>
      <protection hidden="1"/>
    </xf>
    <xf numFmtId="9" fontId="12" fillId="0" borderId="25" xfId="1" applyFont="1" applyFill="1" applyBorder="1" applyAlignment="1" applyProtection="1">
      <alignment horizontal="center" vertical="center" wrapText="1"/>
      <protection hidden="1"/>
    </xf>
    <xf numFmtId="14" fontId="12" fillId="0" borderId="24" xfId="0" applyNumberFormat="1" applyFont="1" applyBorder="1" applyAlignment="1" applyProtection="1">
      <alignment horizontal="center" vertical="center" wrapText="1"/>
      <protection hidden="1"/>
    </xf>
    <xf numFmtId="9" fontId="12" fillId="0" borderId="38" xfId="0" applyNumberFormat="1" applyFont="1" applyBorder="1" applyAlignment="1">
      <alignment horizontal="justify" vertical="center" wrapText="1"/>
    </xf>
    <xf numFmtId="9" fontId="12" fillId="0" borderId="31" xfId="0" applyNumberFormat="1" applyFont="1" applyBorder="1" applyAlignment="1">
      <alignment horizontal="center" vertical="center" wrapText="1"/>
    </xf>
    <xf numFmtId="0" fontId="12" fillId="0" borderId="31" xfId="0" applyFont="1" applyBorder="1" applyAlignment="1">
      <alignment horizontal="center" vertical="center" wrapText="1"/>
    </xf>
    <xf numFmtId="1" fontId="12" fillId="0" borderId="24" xfId="18" applyNumberFormat="1" applyFont="1" applyFill="1" applyBorder="1" applyAlignment="1" applyProtection="1">
      <alignment horizontal="center" vertical="center" wrapText="1"/>
      <protection hidden="1"/>
    </xf>
    <xf numFmtId="9" fontId="12" fillId="0" borderId="34" xfId="0" applyNumberFormat="1" applyFont="1" applyBorder="1" applyAlignment="1">
      <alignment horizontal="center" vertical="center" wrapText="1"/>
    </xf>
    <xf numFmtId="9" fontId="12" fillId="0" borderId="25" xfId="0" applyNumberFormat="1" applyFont="1" applyBorder="1" applyAlignment="1">
      <alignment horizontal="center" vertical="center" wrapText="1"/>
    </xf>
    <xf numFmtId="3" fontId="12" fillId="0" borderId="24" xfId="0" applyNumberFormat="1" applyFont="1" applyBorder="1" applyAlignment="1">
      <alignment horizontal="center" vertical="center" wrapText="1"/>
    </xf>
    <xf numFmtId="3" fontId="12" fillId="0" borderId="31" xfId="1" applyNumberFormat="1" applyFont="1" applyFill="1" applyBorder="1" applyAlignment="1" applyProtection="1">
      <alignment horizontal="center" vertical="center" wrapText="1"/>
      <protection hidden="1"/>
    </xf>
    <xf numFmtId="3" fontId="12" fillId="0" borderId="31" xfId="0" applyNumberFormat="1" applyFont="1" applyBorder="1" applyAlignment="1">
      <alignment horizontal="center" vertical="center" wrapText="1"/>
    </xf>
    <xf numFmtId="9" fontId="12" fillId="0" borderId="24" xfId="1" applyFont="1" applyFill="1" applyBorder="1" applyAlignment="1" applyProtection="1">
      <alignment horizontal="justify" vertical="center" wrapText="1"/>
      <protection hidden="1"/>
    </xf>
    <xf numFmtId="14" fontId="13" fillId="0" borderId="24" xfId="1" applyNumberFormat="1" applyFont="1" applyFill="1" applyBorder="1" applyAlignment="1" applyProtection="1">
      <alignment horizontal="left" vertical="center" wrapText="1"/>
      <protection hidden="1"/>
    </xf>
    <xf numFmtId="1" fontId="13" fillId="0" borderId="24" xfId="1" applyNumberFormat="1" applyFont="1" applyFill="1" applyBorder="1" applyAlignment="1" applyProtection="1">
      <alignment horizontal="center" vertical="center" wrapText="1"/>
      <protection hidden="1"/>
    </xf>
    <xf numFmtId="14" fontId="13" fillId="0" borderId="24" xfId="1" applyNumberFormat="1" applyFont="1" applyFill="1" applyBorder="1" applyAlignment="1" applyProtection="1">
      <alignment horizontal="justify" vertical="center" wrapText="1"/>
      <protection hidden="1"/>
    </xf>
    <xf numFmtId="9" fontId="12" fillId="0" borderId="25" xfId="1" applyFont="1" applyFill="1" applyBorder="1" applyAlignment="1" applyProtection="1">
      <alignment horizontal="justify" vertical="center" wrapText="1"/>
      <protection hidden="1"/>
    </xf>
    <xf numFmtId="0" fontId="13" fillId="0" borderId="0" xfId="0" applyFont="1" applyAlignment="1">
      <alignment horizontal="justify" vertical="center"/>
    </xf>
    <xf numFmtId="3" fontId="13" fillId="0" borderId="24" xfId="1" applyNumberFormat="1" applyFont="1" applyFill="1" applyBorder="1" applyAlignment="1" applyProtection="1">
      <alignment horizontal="center" vertical="top" wrapText="1"/>
      <protection hidden="1"/>
    </xf>
    <xf numFmtId="9" fontId="13" fillId="0" borderId="1" xfId="1" applyFont="1" applyFill="1" applyBorder="1" applyAlignment="1" applyProtection="1">
      <alignment horizontal="center" vertical="center" wrapText="1"/>
      <protection hidden="1"/>
    </xf>
    <xf numFmtId="3" fontId="13" fillId="2" borderId="24" xfId="1" applyNumberFormat="1" applyFont="1" applyFill="1" applyBorder="1" applyAlignment="1" applyProtection="1">
      <alignment horizontal="center" vertical="center" wrapText="1"/>
      <protection hidden="1"/>
    </xf>
    <xf numFmtId="1" fontId="13" fillId="0" borderId="25" xfId="1" applyNumberFormat="1" applyFont="1" applyFill="1" applyBorder="1" applyAlignment="1" applyProtection="1">
      <alignment horizontal="center" vertical="center" wrapText="1"/>
      <protection hidden="1"/>
    </xf>
    <xf numFmtId="9" fontId="12" fillId="0" borderId="24" xfId="1" applyFont="1" applyFill="1" applyBorder="1" applyAlignment="1" applyProtection="1">
      <alignment horizontal="left" vertical="center" wrapText="1"/>
      <protection hidden="1"/>
    </xf>
    <xf numFmtId="9" fontId="7" fillId="0" borderId="25" xfId="1" applyFont="1" applyFill="1" applyBorder="1" applyAlignment="1" applyProtection="1">
      <alignment horizontal="justify" vertical="top" wrapText="1"/>
      <protection hidden="1"/>
    </xf>
    <xf numFmtId="1" fontId="13" fillId="2" borderId="1" xfId="1" applyNumberFormat="1" applyFont="1" applyFill="1" applyBorder="1" applyAlignment="1" applyProtection="1">
      <alignment horizontal="center" vertical="center" wrapText="1"/>
      <protection hidden="1"/>
    </xf>
    <xf numFmtId="9" fontId="12" fillId="2" borderId="31" xfId="1" applyFont="1" applyFill="1" applyBorder="1" applyAlignment="1" applyProtection="1">
      <alignment horizontal="justify" vertical="center" wrapText="1"/>
      <protection hidden="1"/>
    </xf>
    <xf numFmtId="9" fontId="12" fillId="2" borderId="31" xfId="1" applyFont="1" applyFill="1" applyBorder="1" applyAlignment="1" applyProtection="1">
      <alignment horizontal="center" vertical="center" wrapText="1"/>
      <protection hidden="1"/>
    </xf>
    <xf numFmtId="1" fontId="12" fillId="2" borderId="31" xfId="1" applyNumberFormat="1" applyFont="1" applyFill="1" applyBorder="1" applyAlignment="1" applyProtection="1">
      <alignment horizontal="center" vertical="center" wrapText="1"/>
      <protection hidden="1"/>
    </xf>
    <xf numFmtId="1" fontId="13" fillId="0" borderId="1" xfId="0" applyNumberFormat="1" applyFont="1" applyBorder="1" applyAlignment="1" applyProtection="1">
      <alignment horizontal="center" vertical="center" wrapText="1"/>
      <protection hidden="1"/>
    </xf>
    <xf numFmtId="10" fontId="13" fillId="0" borderId="24" xfId="1" applyNumberFormat="1" applyFont="1" applyFill="1" applyBorder="1" applyAlignment="1" applyProtection="1">
      <alignment horizontal="center" vertical="center" wrapText="1"/>
      <protection hidden="1"/>
    </xf>
    <xf numFmtId="3" fontId="13" fillId="0" borderId="1" xfId="0" applyNumberFormat="1" applyFont="1" applyBorder="1" applyAlignment="1" applyProtection="1">
      <alignment horizontal="center" vertical="center" wrapText="1"/>
      <protection hidden="1"/>
    </xf>
    <xf numFmtId="0" fontId="58" fillId="0" borderId="0" xfId="0" applyFont="1"/>
    <xf numFmtId="3" fontId="7" fillId="0" borderId="32" xfId="0" applyNumberFormat="1" applyFont="1" applyBorder="1" applyAlignment="1">
      <alignment horizontal="center" vertical="center" wrapText="1"/>
    </xf>
    <xf numFmtId="14" fontId="13" fillId="0" borderId="25" xfId="1" applyNumberFormat="1" applyFont="1" applyFill="1" applyBorder="1" applyAlignment="1" applyProtection="1">
      <alignment horizontal="justify" vertical="center" wrapText="1"/>
      <protection hidden="1"/>
    </xf>
    <xf numFmtId="9" fontId="12" fillId="0" borderId="24" xfId="1" applyFont="1" applyFill="1" applyBorder="1" applyAlignment="1" applyProtection="1">
      <alignment horizontal="justify" vertical="top" wrapText="1"/>
      <protection hidden="1"/>
    </xf>
    <xf numFmtId="9" fontId="12" fillId="0" borderId="25" xfId="1" applyFont="1" applyFill="1" applyBorder="1" applyAlignment="1" applyProtection="1">
      <alignment horizontal="left" vertical="center" wrapText="1"/>
      <protection hidden="1"/>
    </xf>
    <xf numFmtId="9" fontId="12" fillId="2" borderId="25" xfId="1" applyFont="1" applyFill="1" applyBorder="1" applyAlignment="1" applyProtection="1">
      <alignment horizontal="justify" vertical="center" wrapText="1"/>
      <protection hidden="1"/>
    </xf>
    <xf numFmtId="9" fontId="13" fillId="0" borderId="31" xfId="1" applyFont="1" applyFill="1" applyBorder="1" applyAlignment="1" applyProtection="1">
      <alignment horizontal="justify" vertical="center" wrapText="1"/>
      <protection hidden="1"/>
    </xf>
    <xf numFmtId="0" fontId="13" fillId="0" borderId="24" xfId="0" applyFont="1" applyBorder="1" applyAlignment="1">
      <alignment horizontal="justify" vertical="center" wrapText="1"/>
    </xf>
    <xf numFmtId="0" fontId="12" fillId="0" borderId="24" xfId="11" applyNumberFormat="1" applyFont="1" applyFill="1" applyBorder="1" applyAlignment="1" applyProtection="1">
      <alignment horizontal="justify" vertical="center" wrapText="1"/>
      <protection locked="0" hidden="1"/>
    </xf>
    <xf numFmtId="0" fontId="12" fillId="2" borderId="24" xfId="11" applyNumberFormat="1" applyFont="1" applyFill="1" applyBorder="1" applyAlignment="1" applyProtection="1">
      <alignment horizontal="justify" vertical="center" wrapText="1"/>
      <protection locked="0" hidden="1"/>
    </xf>
    <xf numFmtId="9" fontId="7" fillId="0" borderId="31" xfId="0" applyNumberFormat="1" applyFont="1" applyBorder="1" applyAlignment="1">
      <alignment horizontal="center" vertical="center" wrapText="1"/>
    </xf>
    <xf numFmtId="0" fontId="7" fillId="0" borderId="31" xfId="0" applyFont="1" applyBorder="1" applyAlignment="1">
      <alignment horizontal="center" vertical="center" wrapText="1"/>
    </xf>
    <xf numFmtId="0" fontId="7" fillId="0" borderId="24" xfId="0" applyFont="1" applyBorder="1" applyAlignment="1">
      <alignment horizontal="center" vertical="center" wrapText="1"/>
    </xf>
    <xf numFmtId="1" fontId="12" fillId="0" borderId="24" xfId="1" applyNumberFormat="1" applyFont="1" applyFill="1" applyBorder="1" applyAlignment="1" applyProtection="1">
      <alignment horizontal="center" vertical="center" wrapText="1"/>
      <protection hidden="1"/>
    </xf>
    <xf numFmtId="9" fontId="7" fillId="0" borderId="24" xfId="1" applyFont="1" applyFill="1" applyBorder="1" applyAlignment="1" applyProtection="1">
      <alignment horizontal="justify" vertical="center" wrapText="1"/>
      <protection hidden="1"/>
    </xf>
    <xf numFmtId="0" fontId="7" fillId="0" borderId="24" xfId="0" applyFont="1" applyBorder="1" applyAlignment="1">
      <alignment vertical="center" wrapText="1"/>
    </xf>
    <xf numFmtId="3" fontId="12" fillId="0" borderId="24" xfId="1" applyNumberFormat="1" applyFont="1" applyFill="1" applyBorder="1" applyAlignment="1" applyProtection="1">
      <alignment horizontal="justify" vertical="center" wrapText="1"/>
      <protection hidden="1"/>
    </xf>
    <xf numFmtId="9" fontId="12" fillId="2" borderId="1" xfId="1" applyFont="1" applyFill="1" applyBorder="1" applyAlignment="1" applyProtection="1">
      <alignment horizontal="center" vertical="center" wrapText="1"/>
      <protection hidden="1"/>
    </xf>
    <xf numFmtId="1" fontId="12" fillId="2" borderId="1" xfId="0" applyNumberFormat="1" applyFont="1" applyFill="1" applyBorder="1" applyAlignment="1" applyProtection="1">
      <alignment horizontal="center" vertical="center" wrapText="1"/>
      <protection hidden="1"/>
    </xf>
    <xf numFmtId="1" fontId="12" fillId="0" borderId="1" xfId="0" applyNumberFormat="1" applyFont="1" applyBorder="1" applyAlignment="1" applyProtection="1">
      <alignment horizontal="center" vertical="center" wrapText="1"/>
      <protection hidden="1"/>
    </xf>
    <xf numFmtId="9" fontId="12" fillId="0" borderId="1" xfId="1" applyFont="1" applyFill="1" applyBorder="1" applyAlignment="1" applyProtection="1">
      <alignment horizontal="center" vertical="center" wrapText="1"/>
      <protection hidden="1"/>
    </xf>
    <xf numFmtId="9" fontId="12" fillId="2" borderId="24" xfId="1" applyFont="1" applyFill="1" applyBorder="1" applyAlignment="1" applyProtection="1">
      <alignment horizontal="left" vertical="center" wrapText="1"/>
      <protection hidden="1"/>
    </xf>
    <xf numFmtId="9" fontId="13" fillId="2" borderId="25" xfId="1" applyFont="1" applyFill="1" applyBorder="1" applyAlignment="1" applyProtection="1">
      <alignment horizontal="left" vertical="center" wrapText="1"/>
      <protection hidden="1"/>
    </xf>
    <xf numFmtId="3" fontId="13" fillId="2" borderId="31" xfId="1" applyNumberFormat="1" applyFont="1" applyFill="1" applyBorder="1" applyAlignment="1" applyProtection="1">
      <alignment horizontal="center" vertical="center" wrapText="1"/>
      <protection hidden="1"/>
    </xf>
    <xf numFmtId="3" fontId="49" fillId="0" borderId="24" xfId="1" applyNumberFormat="1" applyFont="1" applyFill="1" applyBorder="1" applyAlignment="1" applyProtection="1">
      <alignment horizontal="center" vertical="center" wrapText="1"/>
      <protection hidden="1"/>
    </xf>
    <xf numFmtId="3" fontId="49" fillId="0" borderId="31" xfId="1" applyNumberFormat="1" applyFont="1" applyFill="1" applyBorder="1" applyAlignment="1" applyProtection="1">
      <alignment horizontal="center" vertical="center" wrapText="1"/>
      <protection hidden="1"/>
    </xf>
    <xf numFmtId="9" fontId="12" fillId="2" borderId="25" xfId="1" applyFont="1" applyFill="1" applyBorder="1" applyAlignment="1" applyProtection="1">
      <alignment horizontal="left" vertical="center" wrapText="1"/>
      <protection hidden="1"/>
    </xf>
    <xf numFmtId="9" fontId="59" fillId="2" borderId="24" xfId="1" applyFont="1" applyFill="1" applyBorder="1" applyAlignment="1" applyProtection="1">
      <alignment horizontal="center" vertical="center" wrapText="1"/>
      <protection hidden="1"/>
    </xf>
    <xf numFmtId="0" fontId="7" fillId="0" borderId="24" xfId="0" applyFont="1" applyBorder="1" applyAlignment="1">
      <alignment horizontal="left" vertical="center" wrapText="1"/>
    </xf>
    <xf numFmtId="0" fontId="7" fillId="0" borderId="24" xfId="0" applyFont="1" applyBorder="1" applyAlignment="1">
      <alignment horizontal="justify" vertical="center" wrapText="1"/>
    </xf>
    <xf numFmtId="172" fontId="12" fillId="2" borderId="24" xfId="1" applyNumberFormat="1" applyFont="1" applyFill="1" applyBorder="1" applyAlignment="1" applyProtection="1">
      <alignment horizontal="center" vertical="center" wrapText="1"/>
      <protection hidden="1"/>
    </xf>
    <xf numFmtId="3" fontId="12" fillId="0" borderId="24" xfId="1" applyNumberFormat="1" applyFont="1" applyFill="1" applyBorder="1" applyAlignment="1" applyProtection="1">
      <alignment horizontal="left" vertical="center" wrapText="1"/>
      <protection hidden="1"/>
    </xf>
    <xf numFmtId="10" fontId="13" fillId="0" borderId="1" xfId="1" applyNumberFormat="1" applyFont="1" applyFill="1" applyBorder="1" applyAlignment="1" applyProtection="1">
      <alignment horizontal="center" vertical="center" wrapText="1"/>
      <protection hidden="1"/>
    </xf>
    <xf numFmtId="166" fontId="13" fillId="0" borderId="1" xfId="1" applyNumberFormat="1" applyFont="1" applyFill="1" applyBorder="1" applyAlignment="1" applyProtection="1">
      <alignment horizontal="center" vertical="center" wrapText="1"/>
      <protection hidden="1"/>
    </xf>
    <xf numFmtId="9" fontId="13" fillId="0" borderId="31" xfId="1" applyFont="1" applyFill="1" applyBorder="1" applyAlignment="1" applyProtection="1">
      <alignment horizontal="center" vertical="center" wrapText="1"/>
      <protection hidden="1"/>
    </xf>
    <xf numFmtId="0" fontId="13" fillId="0" borderId="25" xfId="1" applyNumberFormat="1" applyFont="1" applyFill="1" applyBorder="1" applyAlignment="1" applyProtection="1">
      <alignment horizontal="left" vertical="center" wrapText="1"/>
      <protection hidden="1"/>
    </xf>
    <xf numFmtId="0" fontId="13" fillId="0" borderId="25" xfId="1" applyNumberFormat="1" applyFont="1" applyFill="1" applyBorder="1" applyAlignment="1" applyProtection="1">
      <alignment horizontal="justify" vertical="center" wrapText="1"/>
      <protection hidden="1"/>
    </xf>
    <xf numFmtId="0" fontId="12" fillId="0" borderId="25" xfId="1" applyNumberFormat="1" applyFont="1" applyFill="1" applyBorder="1" applyAlignment="1" applyProtection="1">
      <alignment horizontal="left" vertical="center" wrapText="1"/>
      <protection hidden="1"/>
    </xf>
    <xf numFmtId="9" fontId="51" fillId="0" borderId="24" xfId="1" applyFont="1" applyFill="1" applyBorder="1" applyAlignment="1" applyProtection="1">
      <alignment horizontal="center" vertical="center" wrapText="1"/>
      <protection hidden="1"/>
    </xf>
    <xf numFmtId="4" fontId="51" fillId="0" borderId="24" xfId="1" applyNumberFormat="1" applyFont="1" applyFill="1" applyBorder="1" applyAlignment="1" applyProtection="1">
      <alignment horizontal="center" vertical="center" wrapText="1"/>
      <protection hidden="1"/>
    </xf>
    <xf numFmtId="0" fontId="7" fillId="0" borderId="0" xfId="0" applyFont="1" applyAlignment="1">
      <alignment vertical="center" wrapText="1"/>
    </xf>
    <xf numFmtId="3" fontId="13" fillId="0" borderId="24" xfId="1" applyNumberFormat="1" applyFont="1" applyFill="1" applyBorder="1" applyAlignment="1" applyProtection="1">
      <alignment horizontal="left" vertical="center" wrapText="1"/>
      <protection hidden="1"/>
    </xf>
    <xf numFmtId="0" fontId="61" fillId="0" borderId="24" xfId="0" applyFont="1" applyBorder="1" applyAlignment="1" applyProtection="1">
      <alignment horizontal="left" vertical="center" wrapText="1"/>
      <protection hidden="1"/>
    </xf>
    <xf numFmtId="0" fontId="12" fillId="0" borderId="24" xfId="0" applyFont="1" applyBorder="1" applyAlignment="1" applyProtection="1">
      <alignment vertical="center" wrapText="1"/>
      <protection hidden="1"/>
    </xf>
    <xf numFmtId="0" fontId="62" fillId="2" borderId="0" xfId="0" applyFont="1" applyFill="1" applyAlignment="1" applyProtection="1">
      <alignment horizontal="center" vertical="center"/>
      <protection hidden="1"/>
    </xf>
    <xf numFmtId="0" fontId="19" fillId="3" borderId="1" xfId="0" applyFont="1" applyFill="1" applyBorder="1" applyAlignment="1" applyProtection="1">
      <alignment horizontal="center" vertical="center" wrapText="1"/>
      <protection hidden="1"/>
    </xf>
    <xf numFmtId="0" fontId="19" fillId="3" borderId="31" xfId="0" applyFont="1" applyFill="1" applyBorder="1" applyAlignment="1" applyProtection="1">
      <alignment horizontal="center" vertical="center" wrapText="1"/>
      <protection hidden="1"/>
    </xf>
    <xf numFmtId="0" fontId="19" fillId="3" borderId="24" xfId="0" applyFont="1" applyFill="1" applyBorder="1" applyAlignment="1" applyProtection="1">
      <alignment horizontal="center" vertical="center" wrapText="1"/>
      <protection hidden="1"/>
    </xf>
    <xf numFmtId="0" fontId="19" fillId="3" borderId="25" xfId="0" applyFont="1" applyFill="1" applyBorder="1" applyAlignment="1" applyProtection="1">
      <alignment horizontal="center" vertical="center" wrapText="1"/>
      <protection hidden="1"/>
    </xf>
    <xf numFmtId="0" fontId="19" fillId="9" borderId="11" xfId="0" applyFont="1" applyFill="1" applyBorder="1" applyAlignment="1" applyProtection="1">
      <alignment horizontal="center" vertical="center" wrapText="1"/>
      <protection hidden="1"/>
    </xf>
    <xf numFmtId="0" fontId="63" fillId="2" borderId="0" xfId="0" applyFont="1" applyFill="1" applyAlignment="1" applyProtection="1">
      <alignment horizontal="center" vertical="center"/>
      <protection hidden="1"/>
    </xf>
    <xf numFmtId="0" fontId="16" fillId="2" borderId="0" xfId="0" applyFont="1" applyFill="1" applyAlignment="1" applyProtection="1">
      <alignment horizontal="center" vertical="center"/>
      <protection hidden="1"/>
    </xf>
    <xf numFmtId="0" fontId="16" fillId="0" borderId="0" xfId="0" applyFont="1" applyAlignment="1" applyProtection="1">
      <alignment horizontal="center" vertical="center" wrapText="1"/>
      <protection hidden="1"/>
    </xf>
    <xf numFmtId="0" fontId="16" fillId="2" borderId="24" xfId="0" applyFont="1" applyFill="1" applyBorder="1" applyAlignment="1" applyProtection="1">
      <alignment horizontal="center" vertical="center"/>
      <protection hidden="1"/>
    </xf>
    <xf numFmtId="0" fontId="64" fillId="2" borderId="0" xfId="0" applyFont="1" applyFill="1"/>
    <xf numFmtId="0" fontId="7" fillId="2" borderId="1" xfId="0" applyFont="1" applyFill="1" applyBorder="1" applyAlignment="1">
      <alignment horizontal="left" vertical="center"/>
    </xf>
    <xf numFmtId="0" fontId="7" fillId="2" borderId="1" xfId="0" applyFont="1" applyFill="1" applyBorder="1" applyAlignment="1">
      <alignment horizontal="center" vertical="center"/>
    </xf>
    <xf numFmtId="14" fontId="7" fillId="2" borderId="1" xfId="0" applyNumberFormat="1" applyFont="1" applyFill="1" applyBorder="1" applyAlignment="1">
      <alignment horizontal="left" vertical="center"/>
    </xf>
    <xf numFmtId="0" fontId="7" fillId="2" borderId="1" xfId="0" applyFont="1" applyFill="1" applyBorder="1" applyAlignment="1">
      <alignment horizontal="center"/>
    </xf>
    <xf numFmtId="14" fontId="7" fillId="2" borderId="1" xfId="0" applyNumberFormat="1" applyFont="1" applyFill="1" applyBorder="1" applyAlignment="1">
      <alignment horizontal="left"/>
    </xf>
    <xf numFmtId="0" fontId="7" fillId="2" borderId="1" xfId="0" applyFont="1" applyFill="1" applyBorder="1" applyAlignment="1">
      <alignment vertical="center"/>
    </xf>
    <xf numFmtId="1" fontId="7" fillId="2" borderId="1" xfId="0" applyNumberFormat="1" applyFont="1" applyFill="1" applyBorder="1" applyAlignment="1">
      <alignment horizontal="center" vertical="center"/>
    </xf>
    <xf numFmtId="9" fontId="7" fillId="2" borderId="1" xfId="0" applyNumberFormat="1" applyFont="1" applyFill="1" applyBorder="1" applyAlignment="1">
      <alignment horizontal="center" vertical="center"/>
    </xf>
    <xf numFmtId="0" fontId="7" fillId="2" borderId="1" xfId="0" applyFont="1" applyFill="1" applyBorder="1" applyAlignment="1">
      <alignment horizontal="left" vertical="top"/>
    </xf>
    <xf numFmtId="14" fontId="7" fillId="2" borderId="1" xfId="0" applyNumberFormat="1" applyFont="1" applyFill="1" applyBorder="1" applyAlignment="1">
      <alignment horizontal="left" vertical="top"/>
    </xf>
    <xf numFmtId="167" fontId="7" fillId="2" borderId="1" xfId="0" applyNumberFormat="1" applyFont="1" applyFill="1" applyBorder="1" applyAlignment="1">
      <alignment horizontal="center" vertical="center"/>
    </xf>
    <xf numFmtId="0" fontId="7" fillId="2" borderId="2" xfId="0" applyFont="1" applyFill="1" applyBorder="1" applyAlignment="1" applyProtection="1">
      <alignment horizontal="left" vertical="center"/>
      <protection locked="0"/>
    </xf>
    <xf numFmtId="0" fontId="7" fillId="2" borderId="2" xfId="0" applyFont="1" applyFill="1" applyBorder="1" applyAlignment="1">
      <alignment horizontal="left" vertical="center"/>
    </xf>
    <xf numFmtId="1" fontId="7" fillId="2" borderId="1" xfId="1" applyNumberFormat="1" applyFont="1" applyFill="1" applyBorder="1" applyAlignment="1" applyProtection="1">
      <alignment horizontal="center" vertical="center"/>
    </xf>
    <xf numFmtId="0" fontId="7" fillId="2" borderId="3" xfId="0" applyFont="1" applyFill="1" applyBorder="1" applyAlignment="1">
      <alignment horizontal="center" vertical="center"/>
    </xf>
    <xf numFmtId="0" fontId="7" fillId="2" borderId="23" xfId="0" applyFont="1" applyFill="1" applyBorder="1" applyAlignment="1">
      <alignment horizontal="left" vertical="center"/>
    </xf>
    <xf numFmtId="0" fontId="7" fillId="2" borderId="3" xfId="0" applyFont="1" applyFill="1" applyBorder="1" applyAlignment="1">
      <alignment horizontal="center"/>
    </xf>
    <xf numFmtId="0" fontId="13" fillId="2" borderId="1" xfId="0" applyFont="1" applyFill="1" applyBorder="1" applyAlignment="1">
      <alignment horizontal="left" vertical="center"/>
    </xf>
    <xf numFmtId="9" fontId="7" fillId="2" borderId="23" xfId="0" applyNumberFormat="1" applyFont="1" applyFill="1" applyBorder="1" applyAlignment="1">
      <alignment horizontal="center"/>
    </xf>
    <xf numFmtId="9" fontId="7" fillId="2" borderId="4" xfId="1" applyFont="1" applyFill="1" applyBorder="1" applyAlignment="1" applyProtection="1">
      <alignment horizontal="center" vertical="center"/>
    </xf>
    <xf numFmtId="0" fontId="7" fillId="2" borderId="15" xfId="0" applyFont="1" applyFill="1" applyBorder="1" applyAlignment="1">
      <alignment horizontal="center" vertical="center"/>
    </xf>
    <xf numFmtId="2" fontId="7" fillId="2" borderId="1" xfId="0" applyNumberFormat="1" applyFont="1" applyFill="1" applyBorder="1" applyAlignment="1">
      <alignment horizontal="center" vertical="center"/>
    </xf>
    <xf numFmtId="0" fontId="7" fillId="2" borderId="2" xfId="0" applyFont="1" applyFill="1" applyBorder="1" applyAlignment="1">
      <alignment horizontal="left" vertical="top"/>
    </xf>
    <xf numFmtId="0" fontId="7" fillId="2" borderId="9" xfId="0" applyFont="1" applyFill="1" applyBorder="1" applyAlignment="1">
      <alignment horizontal="left" vertical="center"/>
    </xf>
    <xf numFmtId="0" fontId="7" fillId="2" borderId="18" xfId="0" applyFont="1" applyFill="1" applyBorder="1" applyAlignment="1">
      <alignment horizontal="left" vertical="center"/>
    </xf>
    <xf numFmtId="0" fontId="7" fillId="2" borderId="18" xfId="0" applyFont="1" applyFill="1" applyBorder="1" applyAlignment="1">
      <alignment horizontal="center" vertical="center"/>
    </xf>
    <xf numFmtId="14" fontId="7" fillId="2" borderId="18" xfId="0" applyNumberFormat="1" applyFont="1" applyFill="1" applyBorder="1" applyAlignment="1">
      <alignment horizontal="left" vertical="center"/>
    </xf>
    <xf numFmtId="9" fontId="7" fillId="2" borderId="8" xfId="1" applyFont="1" applyFill="1" applyBorder="1" applyAlignment="1" applyProtection="1">
      <alignment horizontal="center" vertical="center"/>
    </xf>
    <xf numFmtId="0" fontId="7" fillId="2" borderId="8" xfId="0" applyFont="1" applyFill="1" applyBorder="1" applyAlignment="1">
      <alignment horizontal="center" vertical="center"/>
    </xf>
    <xf numFmtId="0" fontId="7" fillId="2" borderId="4" xfId="0" applyFont="1" applyFill="1" applyBorder="1" applyAlignment="1" applyProtection="1">
      <alignment horizontal="center" vertical="center"/>
      <protection locked="0"/>
    </xf>
    <xf numFmtId="9" fontId="7" fillId="2" borderId="4" xfId="0" applyNumberFormat="1" applyFont="1" applyFill="1" applyBorder="1" applyAlignment="1" applyProtection="1">
      <alignment horizontal="center" vertical="center"/>
      <protection locked="0"/>
    </xf>
    <xf numFmtId="10" fontId="45" fillId="0" borderId="15" xfId="0" applyNumberFormat="1" applyFont="1" applyBorder="1" applyAlignment="1">
      <alignment horizontal="center" vertical="center" wrapText="1"/>
    </xf>
    <xf numFmtId="10" fontId="45" fillId="0" borderId="1" xfId="0" applyNumberFormat="1" applyFont="1" applyBorder="1" applyAlignment="1">
      <alignment horizontal="center" vertical="center" wrapText="1"/>
    </xf>
    <xf numFmtId="3" fontId="43" fillId="0" borderId="24" xfId="1" applyNumberFormat="1" applyFont="1" applyFill="1" applyBorder="1" applyAlignment="1" applyProtection="1">
      <alignment horizontal="center" vertical="center" wrapText="1"/>
      <protection hidden="1"/>
    </xf>
    <xf numFmtId="9" fontId="43" fillId="0" borderId="24" xfId="1" applyFont="1" applyFill="1" applyBorder="1" applyAlignment="1" applyProtection="1">
      <alignment horizontal="center" vertical="center" wrapText="1"/>
      <protection hidden="1"/>
    </xf>
    <xf numFmtId="3" fontId="43" fillId="0" borderId="24" xfId="1" applyNumberFormat="1" applyFont="1" applyFill="1" applyBorder="1" applyAlignment="1" applyProtection="1">
      <alignment horizontal="justify" vertical="center" wrapText="1"/>
      <protection hidden="1"/>
    </xf>
    <xf numFmtId="9" fontId="43" fillId="0" borderId="24" xfId="1" applyFont="1" applyFill="1" applyBorder="1" applyAlignment="1" applyProtection="1">
      <alignment horizontal="justify" vertical="center" wrapText="1"/>
      <protection hidden="1"/>
    </xf>
    <xf numFmtId="9" fontId="43" fillId="0" borderId="31" xfId="1" applyFont="1" applyFill="1" applyBorder="1" applyAlignment="1" applyProtection="1">
      <alignment horizontal="center" vertical="center" wrapText="1"/>
      <protection hidden="1"/>
    </xf>
    <xf numFmtId="9" fontId="7" fillId="2" borderId="1" xfId="1" applyFont="1" applyFill="1" applyBorder="1" applyAlignment="1" applyProtection="1">
      <alignment horizontal="center" vertical="center"/>
      <protection locked="0"/>
    </xf>
    <xf numFmtId="0" fontId="7" fillId="2" borderId="0" xfId="0" applyFont="1" applyFill="1" applyAlignment="1" applyProtection="1">
      <alignment horizontal="left" vertical="center"/>
      <protection locked="0"/>
    </xf>
    <xf numFmtId="0" fontId="65" fillId="2" borderId="1" xfId="0" applyFont="1" applyFill="1" applyBorder="1" applyAlignment="1" applyProtection="1">
      <alignment horizontal="left" vertical="center"/>
      <protection locked="0"/>
    </xf>
    <xf numFmtId="0" fontId="7" fillId="2" borderId="1" xfId="0" applyFont="1" applyFill="1" applyBorder="1" applyAlignment="1" applyProtection="1">
      <alignment horizontal="center" vertical="center"/>
      <protection locked="0"/>
    </xf>
    <xf numFmtId="0" fontId="65" fillId="2" borderId="2" xfId="0" applyFont="1" applyFill="1" applyBorder="1" applyAlignment="1" applyProtection="1">
      <alignment horizontal="left" vertical="center"/>
      <protection locked="0"/>
    </xf>
    <xf numFmtId="0" fontId="7" fillId="0" borderId="0" xfId="0" applyFont="1" applyAlignment="1" applyProtection="1">
      <alignment horizontal="left"/>
      <protection locked="0"/>
    </xf>
    <xf numFmtId="0" fontId="7" fillId="0" borderId="0" xfId="0" applyFont="1" applyAlignment="1">
      <alignment horizontal="left"/>
    </xf>
    <xf numFmtId="0" fontId="9" fillId="0" borderId="0" xfId="0" applyFont="1" applyAlignment="1" applyProtection="1">
      <alignment horizontal="left"/>
      <protection locked="0"/>
    </xf>
    <xf numFmtId="0" fontId="65" fillId="0" borderId="1" xfId="0" applyFont="1" applyBorder="1" applyAlignment="1" applyProtection="1">
      <alignment horizontal="left" vertical="center"/>
      <protection locked="0"/>
    </xf>
    <xf numFmtId="0" fontId="7" fillId="2" borderId="1" xfId="0" applyFont="1" applyFill="1" applyBorder="1"/>
    <xf numFmtId="9" fontId="65" fillId="2" borderId="4" xfId="0" applyNumberFormat="1" applyFont="1" applyFill="1" applyBorder="1" applyAlignment="1" applyProtection="1">
      <alignment horizontal="center" vertical="center"/>
      <protection locked="0"/>
    </xf>
    <xf numFmtId="0" fontId="7" fillId="2" borderId="2" xfId="0" applyFont="1" applyFill="1" applyBorder="1"/>
    <xf numFmtId="0" fontId="33" fillId="2" borderId="1" xfId="0" applyFont="1" applyFill="1" applyBorder="1"/>
    <xf numFmtId="0" fontId="7" fillId="2" borderId="0" xfId="0" applyFont="1" applyFill="1" applyProtection="1">
      <protection locked="0"/>
    </xf>
    <xf numFmtId="0" fontId="31" fillId="0" borderId="0" xfId="0" applyFont="1" applyAlignment="1" applyProtection="1">
      <alignment horizontal="center" wrapText="1"/>
      <protection locked="0"/>
    </xf>
    <xf numFmtId="0" fontId="28" fillId="9" borderId="15" xfId="0" applyFont="1" applyFill="1" applyBorder="1" applyAlignment="1">
      <alignment horizontal="center" vertical="center" wrapText="1"/>
    </xf>
    <xf numFmtId="9" fontId="28" fillId="9" borderId="15" xfId="1" applyFont="1" applyFill="1" applyBorder="1" applyAlignment="1" applyProtection="1">
      <alignment horizontal="center" vertical="center" wrapText="1"/>
    </xf>
    <xf numFmtId="0" fontId="28" fillId="7" borderId="15" xfId="0" applyFont="1" applyFill="1" applyBorder="1" applyAlignment="1">
      <alignment horizontal="center" vertical="center" wrapText="1"/>
    </xf>
    <xf numFmtId="0" fontId="28" fillId="8" borderId="15" xfId="0" applyFont="1" applyFill="1" applyBorder="1" applyAlignment="1">
      <alignment horizontal="center" vertical="center" wrapText="1"/>
    </xf>
    <xf numFmtId="9" fontId="28" fillId="8" borderId="15" xfId="1" applyFont="1" applyFill="1" applyBorder="1" applyAlignment="1" applyProtection="1">
      <alignment horizontal="center" vertical="center" wrapText="1"/>
    </xf>
    <xf numFmtId="9" fontId="28" fillId="7" borderId="15" xfId="1" applyFont="1" applyFill="1" applyBorder="1" applyAlignment="1" applyProtection="1">
      <alignment horizontal="center" vertical="center" wrapText="1"/>
    </xf>
    <xf numFmtId="0" fontId="28" fillId="7" borderId="1" xfId="0" applyFont="1" applyFill="1" applyBorder="1" applyAlignment="1">
      <alignment horizontal="center" vertical="center" wrapText="1"/>
    </xf>
    <xf numFmtId="0" fontId="28" fillId="7" borderId="1" xfId="0" applyFont="1" applyFill="1" applyBorder="1" applyAlignment="1" applyProtection="1">
      <alignment horizontal="center" vertical="center" wrapText="1"/>
      <protection locked="0"/>
    </xf>
    <xf numFmtId="0" fontId="31" fillId="0" borderId="0" xfId="0" applyFont="1" applyAlignment="1">
      <alignment horizontal="center" wrapText="1"/>
    </xf>
    <xf numFmtId="0" fontId="28" fillId="4" borderId="1" xfId="0" applyFont="1" applyFill="1" applyBorder="1" applyAlignment="1">
      <alignment horizontal="center" vertical="center" wrapText="1"/>
    </xf>
    <xf numFmtId="9" fontId="28" fillId="4" borderId="1" xfId="1" applyFont="1" applyFill="1" applyBorder="1" applyAlignment="1" applyProtection="1">
      <alignment horizontal="center" vertical="center" wrapText="1"/>
    </xf>
    <xf numFmtId="0" fontId="28" fillId="9" borderId="13" xfId="0" applyFont="1" applyFill="1" applyBorder="1" applyAlignment="1">
      <alignment horizontal="center" vertical="center" wrapText="1"/>
    </xf>
    <xf numFmtId="0" fontId="27" fillId="9" borderId="15" xfId="0" applyFont="1" applyFill="1" applyBorder="1" applyAlignment="1">
      <alignment horizontal="center" vertical="center" wrapText="1"/>
    </xf>
    <xf numFmtId="1" fontId="7" fillId="2" borderId="11" xfId="0" applyNumberFormat="1" applyFont="1" applyFill="1" applyBorder="1" applyAlignment="1">
      <alignment horizontal="center" vertical="center" wrapText="1"/>
    </xf>
    <xf numFmtId="0" fontId="65" fillId="2" borderId="1" xfId="0" applyFont="1" applyFill="1" applyBorder="1" applyAlignment="1" applyProtection="1">
      <alignment vertical="center"/>
      <protection locked="0"/>
    </xf>
    <xf numFmtId="0" fontId="65" fillId="2" borderId="1" xfId="0" applyFont="1" applyFill="1" applyBorder="1" applyAlignment="1" applyProtection="1">
      <alignment horizontal="center" vertical="center"/>
      <protection locked="0"/>
    </xf>
    <xf numFmtId="0" fontId="65" fillId="2" borderId="1" xfId="0" applyFont="1" applyFill="1" applyBorder="1" applyAlignment="1">
      <alignment horizontal="left" vertical="center"/>
    </xf>
    <xf numFmtId="0" fontId="65" fillId="2" borderId="23" xfId="0" applyFont="1" applyFill="1" applyBorder="1" applyProtection="1">
      <protection locked="0"/>
    </xf>
    <xf numFmtId="0" fontId="32" fillId="2" borderId="1" xfId="0" applyFont="1" applyFill="1" applyBorder="1" applyAlignment="1">
      <alignment horizontal="left" vertical="center"/>
    </xf>
    <xf numFmtId="0" fontId="65" fillId="2" borderId="1" xfId="0" applyFont="1" applyFill="1" applyBorder="1" applyProtection="1">
      <protection locked="0"/>
    </xf>
    <xf numFmtId="0" fontId="65" fillId="2" borderId="1" xfId="0" applyFont="1" applyFill="1" applyBorder="1" applyAlignment="1" applyProtection="1">
      <alignment vertical="top"/>
      <protection locked="0"/>
    </xf>
    <xf numFmtId="0" fontId="7" fillId="2" borderId="4" xfId="0" applyFont="1" applyFill="1" applyBorder="1" applyAlignment="1" applyProtection="1">
      <alignment horizontal="left" vertical="center"/>
      <protection locked="0"/>
    </xf>
    <xf numFmtId="0" fontId="65" fillId="0" borderId="18" xfId="0" applyFont="1" applyBorder="1" applyAlignment="1" applyProtection="1">
      <alignment horizontal="left" vertical="center"/>
      <protection locked="0"/>
    </xf>
    <xf numFmtId="0" fontId="7" fillId="2" borderId="15" xfId="0" applyFont="1" applyFill="1" applyBorder="1" applyAlignment="1">
      <alignment horizontal="left" vertical="center"/>
    </xf>
    <xf numFmtId="0" fontId="65" fillId="2" borderId="23" xfId="0" applyFont="1" applyFill="1" applyBorder="1" applyAlignment="1" applyProtection="1">
      <alignment horizontal="left" vertical="center"/>
      <protection locked="0"/>
    </xf>
    <xf numFmtId="0" fontId="4" fillId="0" borderId="0" xfId="0" applyFont="1" applyProtection="1">
      <protection locked="0"/>
    </xf>
    <xf numFmtId="0" fontId="4" fillId="2" borderId="0" xfId="0" applyFont="1" applyFill="1" applyProtection="1">
      <protection locked="0"/>
    </xf>
    <xf numFmtId="14" fontId="4" fillId="0" borderId="0" xfId="0" applyNumberFormat="1" applyFont="1" applyProtection="1">
      <protection locked="0"/>
    </xf>
    <xf numFmtId="0" fontId="32" fillId="0" borderId="0" xfId="0" applyFont="1" applyProtection="1">
      <protection locked="0"/>
    </xf>
    <xf numFmtId="0" fontId="31" fillId="0" borderId="0" xfId="0" applyFont="1" applyAlignment="1" applyProtection="1">
      <alignment wrapText="1"/>
      <protection locked="0"/>
    </xf>
    <xf numFmtId="9" fontId="31" fillId="0" borderId="0" xfId="1" applyFont="1" applyAlignment="1" applyProtection="1">
      <alignment horizontal="center" wrapText="1"/>
      <protection locked="0"/>
    </xf>
    <xf numFmtId="0" fontId="8" fillId="0" borderId="45" xfId="0" applyFont="1" applyBorder="1" applyAlignment="1">
      <alignment horizontal="center" vertical="center" wrapText="1"/>
    </xf>
    <xf numFmtId="2" fontId="24" fillId="18" borderId="22" xfId="0" applyNumberFormat="1" applyFont="1" applyFill="1" applyBorder="1" applyAlignment="1">
      <alignment horizontal="center" vertical="center"/>
    </xf>
    <xf numFmtId="9" fontId="24" fillId="18" borderId="22" xfId="0" applyNumberFormat="1" applyFont="1" applyFill="1" applyBorder="1" applyAlignment="1">
      <alignment horizontal="center" vertical="center"/>
    </xf>
    <xf numFmtId="0" fontId="22" fillId="0" borderId="0" xfId="0" applyFont="1" applyAlignment="1">
      <alignment horizontal="left" vertical="center" wrapText="1"/>
    </xf>
    <xf numFmtId="0" fontId="8" fillId="17" borderId="1" xfId="0" applyFont="1" applyFill="1" applyBorder="1" applyAlignment="1">
      <alignment horizontal="left" vertical="center" wrapText="1"/>
    </xf>
    <xf numFmtId="0" fontId="5" fillId="0" borderId="1" xfId="0" applyFont="1" applyBorder="1" applyAlignment="1">
      <alignment horizontal="left" vertical="center" wrapText="1"/>
    </xf>
    <xf numFmtId="0" fontId="5" fillId="17" borderId="1" xfId="0" applyFont="1" applyFill="1" applyBorder="1" applyAlignment="1">
      <alignment horizontal="left" vertical="center" wrapText="1"/>
    </xf>
    <xf numFmtId="0" fontId="24" fillId="18" borderId="22" xfId="0" applyFont="1" applyFill="1" applyBorder="1" applyAlignment="1">
      <alignment horizontal="center" vertical="center"/>
    </xf>
    <xf numFmtId="0" fontId="26" fillId="0" borderId="22" xfId="8" applyFont="1" applyBorder="1" applyAlignment="1">
      <alignment horizontal="center" vertical="center"/>
    </xf>
    <xf numFmtId="0" fontId="24" fillId="0" borderId="22" xfId="0" applyFont="1" applyBorder="1" applyAlignment="1">
      <alignment horizontal="center" vertical="center"/>
    </xf>
    <xf numFmtId="0" fontId="8" fillId="10" borderId="1" xfId="0" applyFont="1" applyFill="1" applyBorder="1" applyAlignment="1">
      <alignment wrapText="1"/>
    </xf>
    <xf numFmtId="0" fontId="8" fillId="10" borderId="1" xfId="0" applyFont="1" applyFill="1" applyBorder="1" applyAlignment="1">
      <alignment horizontal="center" vertical="center"/>
    </xf>
    <xf numFmtId="0" fontId="8" fillId="10" borderId="1" xfId="0" applyFont="1" applyFill="1" applyBorder="1" applyAlignment="1">
      <alignment horizontal="left" vertical="center" wrapText="1"/>
    </xf>
    <xf numFmtId="0" fontId="8" fillId="10" borderId="1" xfId="0" applyFont="1" applyFill="1" applyBorder="1"/>
    <xf numFmtId="0" fontId="5" fillId="10" borderId="1" xfId="0" applyFont="1" applyFill="1" applyBorder="1" applyAlignment="1">
      <alignment horizontal="center" vertical="center" wrapText="1"/>
    </xf>
    <xf numFmtId="2" fontId="24" fillId="10" borderId="1" xfId="0" applyNumberFormat="1" applyFont="1" applyFill="1" applyBorder="1" applyAlignment="1">
      <alignment horizontal="center" vertical="center"/>
    </xf>
    <xf numFmtId="0" fontId="24" fillId="10" borderId="1" xfId="0" applyFont="1" applyFill="1" applyBorder="1" applyAlignment="1">
      <alignment horizontal="center" vertical="center"/>
    </xf>
    <xf numFmtId="0" fontId="24" fillId="10" borderId="1" xfId="0" applyFont="1" applyFill="1" applyBorder="1" applyAlignment="1">
      <alignment horizontal="center" vertical="center" wrapText="1"/>
    </xf>
    <xf numFmtId="2" fontId="24" fillId="10" borderId="22" xfId="0" applyNumberFormat="1" applyFont="1" applyFill="1" applyBorder="1" applyAlignment="1">
      <alignment horizontal="center" vertical="center"/>
    </xf>
    <xf numFmtId="0" fontId="45" fillId="10" borderId="1" xfId="0" applyFont="1" applyFill="1" applyBorder="1" applyAlignment="1">
      <alignment horizontal="center" vertical="center"/>
    </xf>
    <xf numFmtId="9" fontId="5" fillId="10" borderId="1" xfId="0" applyNumberFormat="1" applyFont="1" applyFill="1" applyBorder="1" applyAlignment="1">
      <alignment horizontal="center" vertical="center" wrapText="1"/>
    </xf>
    <xf numFmtId="9" fontId="24" fillId="10" borderId="1" xfId="0" applyNumberFormat="1" applyFont="1" applyFill="1" applyBorder="1" applyAlignment="1">
      <alignment horizontal="center" vertical="center"/>
    </xf>
    <xf numFmtId="166" fontId="24" fillId="10" borderId="1" xfId="0" applyNumberFormat="1" applyFont="1" applyFill="1" applyBorder="1" applyAlignment="1">
      <alignment horizontal="center" vertical="center"/>
    </xf>
    <xf numFmtId="166" fontId="24" fillId="10" borderId="1" xfId="0" applyNumberFormat="1" applyFont="1" applyFill="1" applyBorder="1" applyAlignment="1">
      <alignment horizontal="center" vertical="center" wrapText="1"/>
    </xf>
    <xf numFmtId="166" fontId="45" fillId="10" borderId="1" xfId="0" applyNumberFormat="1" applyFont="1" applyFill="1" applyBorder="1" applyAlignment="1">
      <alignment horizontal="center" vertical="center"/>
    </xf>
    <xf numFmtId="9" fontId="24" fillId="10" borderId="22" xfId="0" applyNumberFormat="1" applyFont="1" applyFill="1" applyBorder="1" applyAlignment="1">
      <alignment horizontal="center" vertical="center"/>
    </xf>
    <xf numFmtId="0" fontId="24" fillId="10" borderId="22" xfId="0" applyFont="1" applyFill="1" applyBorder="1" applyAlignment="1">
      <alignment horizontal="center" vertical="center" wrapText="1"/>
    </xf>
    <xf numFmtId="10" fontId="24" fillId="10" borderId="1" xfId="0" applyNumberFormat="1" applyFont="1" applyFill="1" applyBorder="1" applyAlignment="1">
      <alignment horizontal="center" vertical="center"/>
    </xf>
    <xf numFmtId="10" fontId="24" fillId="10" borderId="1" xfId="0" applyNumberFormat="1" applyFont="1" applyFill="1" applyBorder="1" applyAlignment="1">
      <alignment horizontal="center" vertical="center" wrapText="1"/>
    </xf>
    <xf numFmtId="10" fontId="45" fillId="10" borderId="1" xfId="0" applyNumberFormat="1" applyFont="1" applyFill="1" applyBorder="1" applyAlignment="1">
      <alignment horizontal="center" vertical="center"/>
    </xf>
    <xf numFmtId="166" fontId="24" fillId="10" borderId="22" xfId="0" applyNumberFormat="1" applyFont="1" applyFill="1" applyBorder="1" applyAlignment="1">
      <alignment horizontal="center" vertical="center"/>
    </xf>
    <xf numFmtId="1" fontId="24" fillId="10" borderId="1" xfId="0" applyNumberFormat="1" applyFont="1" applyFill="1" applyBorder="1" applyAlignment="1">
      <alignment horizontal="center" vertical="center"/>
    </xf>
    <xf numFmtId="2" fontId="24" fillId="10" borderId="3" xfId="0" applyNumberFormat="1" applyFont="1" applyFill="1" applyBorder="1" applyAlignment="1">
      <alignment horizontal="center" vertical="center" wrapText="1"/>
    </xf>
    <xf numFmtId="0" fontId="46" fillId="10" borderId="23" xfId="0" applyFont="1" applyFill="1" applyBorder="1" applyAlignment="1">
      <alignment horizontal="center" vertical="center"/>
    </xf>
    <xf numFmtId="9" fontId="24" fillId="10" borderId="1" xfId="0" applyNumberFormat="1" applyFont="1" applyFill="1" applyBorder="1" applyAlignment="1">
      <alignment horizontal="center" vertical="center" wrapText="1"/>
    </xf>
    <xf numFmtId="166" fontId="46" fillId="10" borderId="28" xfId="0" applyNumberFormat="1" applyFont="1" applyFill="1" applyBorder="1" applyAlignment="1">
      <alignment horizontal="center" vertical="center" wrapText="1"/>
    </xf>
    <xf numFmtId="9" fontId="8" fillId="10" borderId="1" xfId="0" applyNumberFormat="1" applyFont="1" applyFill="1" applyBorder="1" applyAlignment="1">
      <alignment horizontal="center" vertical="center" wrapText="1"/>
    </xf>
    <xf numFmtId="166" fontId="46" fillId="10" borderId="1" xfId="0" applyNumberFormat="1" applyFont="1" applyFill="1" applyBorder="1" applyAlignment="1">
      <alignment horizontal="center" vertical="center" wrapText="1"/>
    </xf>
    <xf numFmtId="0" fontId="24" fillId="10" borderId="22" xfId="0" applyFont="1" applyFill="1" applyBorder="1" applyAlignment="1">
      <alignment horizontal="center" vertical="center"/>
    </xf>
    <xf numFmtId="10" fontId="24" fillId="10" borderId="22" xfId="0" applyNumberFormat="1" applyFont="1" applyFill="1" applyBorder="1" applyAlignment="1">
      <alignment horizontal="center" vertical="center"/>
    </xf>
    <xf numFmtId="171" fontId="24" fillId="10" borderId="1" xfId="0" applyNumberFormat="1" applyFont="1" applyFill="1" applyBorder="1" applyAlignment="1">
      <alignment horizontal="center" vertical="center" wrapText="1"/>
    </xf>
    <xf numFmtId="10" fontId="45" fillId="10" borderId="1" xfId="0" applyNumberFormat="1" applyFont="1" applyFill="1" applyBorder="1" applyAlignment="1">
      <alignment horizontal="center" vertical="center" wrapText="1"/>
    </xf>
    <xf numFmtId="2" fontId="45" fillId="0" borderId="1" xfId="0" applyNumberFormat="1" applyFont="1" applyBorder="1" applyAlignment="1">
      <alignment horizontal="center" vertical="center" wrapText="1"/>
    </xf>
    <xf numFmtId="2" fontId="46" fillId="10" borderId="1" xfId="0" applyNumberFormat="1" applyFont="1" applyFill="1" applyBorder="1" applyAlignment="1">
      <alignment horizontal="center" vertical="center"/>
    </xf>
    <xf numFmtId="0" fontId="46" fillId="10" borderId="1" xfId="0" applyFont="1" applyFill="1" applyBorder="1" applyAlignment="1">
      <alignment horizontal="center" vertical="center"/>
    </xf>
    <xf numFmtId="9" fontId="45" fillId="10" borderId="1" xfId="3" applyNumberFormat="1" applyFont="1" applyFill="1" applyBorder="1" applyAlignment="1">
      <alignment horizontal="center" vertical="center"/>
    </xf>
    <xf numFmtId="171" fontId="45" fillId="10" borderId="1" xfId="3" applyNumberFormat="1" applyFont="1" applyFill="1" applyBorder="1" applyAlignment="1">
      <alignment horizontal="center" vertical="center"/>
    </xf>
    <xf numFmtId="0" fontId="26" fillId="10" borderId="1" xfId="8" applyFont="1" applyFill="1" applyBorder="1" applyAlignment="1" applyProtection="1">
      <alignment horizontal="center" vertical="center"/>
      <protection locked="0"/>
    </xf>
    <xf numFmtId="0" fontId="26" fillId="10" borderId="1" xfId="8" applyFont="1" applyFill="1" applyBorder="1" applyAlignment="1" applyProtection="1">
      <alignment horizontal="center" vertical="center" wrapText="1"/>
      <protection locked="0"/>
    </xf>
    <xf numFmtId="0" fontId="46" fillId="10" borderId="18" xfId="0" applyFont="1" applyFill="1" applyBorder="1" applyAlignment="1">
      <alignment horizontal="center" vertical="center"/>
    </xf>
    <xf numFmtId="0" fontId="47" fillId="10" borderId="23" xfId="0" applyFont="1" applyFill="1" applyBorder="1" applyAlignment="1">
      <alignment horizontal="center" vertical="center"/>
    </xf>
    <xf numFmtId="2" fontId="24" fillId="10" borderId="1" xfId="0" applyNumberFormat="1" applyFont="1" applyFill="1" applyBorder="1" applyAlignment="1">
      <alignment horizontal="center" vertical="center" wrapText="1"/>
    </xf>
    <xf numFmtId="169" fontId="47" fillId="10" borderId="23" xfId="0" applyNumberFormat="1" applyFont="1" applyFill="1" applyBorder="1" applyAlignment="1">
      <alignment horizontal="center" vertical="center"/>
    </xf>
    <xf numFmtId="0" fontId="46" fillId="10" borderId="15" xfId="0" applyFont="1" applyFill="1" applyBorder="1" applyAlignment="1">
      <alignment horizontal="center" vertical="center"/>
    </xf>
    <xf numFmtId="0" fontId="46" fillId="10" borderId="30" xfId="0" applyFont="1" applyFill="1" applyBorder="1" applyAlignment="1">
      <alignment horizontal="center" vertical="center"/>
    </xf>
    <xf numFmtId="0" fontId="24" fillId="10" borderId="23" xfId="0" applyFont="1" applyFill="1" applyBorder="1" applyAlignment="1">
      <alignment horizontal="center" vertical="center"/>
    </xf>
    <xf numFmtId="0" fontId="24" fillId="10" borderId="23" xfId="0" applyFont="1" applyFill="1" applyBorder="1" applyAlignment="1">
      <alignment horizontal="center" vertical="center" wrapText="1"/>
    </xf>
    <xf numFmtId="0" fontId="8" fillId="17" borderId="3" xfId="0" applyFont="1" applyFill="1" applyBorder="1" applyAlignment="1">
      <alignment horizontal="center" vertical="center" wrapText="1"/>
    </xf>
    <xf numFmtId="0" fontId="5" fillId="0" borderId="3" xfId="0" applyFont="1" applyBorder="1" applyAlignment="1">
      <alignment horizontal="center" vertical="center" wrapText="1"/>
    </xf>
    <xf numFmtId="0" fontId="24" fillId="18" borderId="18" xfId="0" applyFont="1" applyFill="1" applyBorder="1" applyAlignment="1">
      <alignment horizontal="center" vertical="center"/>
    </xf>
    <xf numFmtId="0" fontId="24" fillId="18" borderId="18" xfId="0" applyFont="1" applyFill="1" applyBorder="1" applyAlignment="1">
      <alignment horizontal="center" vertical="center" wrapText="1"/>
    </xf>
    <xf numFmtId="0" fontId="24" fillId="0" borderId="30" xfId="0" applyFont="1" applyBorder="1" applyAlignment="1">
      <alignment horizontal="center" vertical="center"/>
    </xf>
    <xf numFmtId="0" fontId="24" fillId="18" borderId="46" xfId="0" applyFont="1" applyFill="1" applyBorder="1" applyAlignment="1">
      <alignment horizontal="center" vertical="center"/>
    </xf>
    <xf numFmtId="0" fontId="24" fillId="18" borderId="15" xfId="0" applyFont="1" applyFill="1" applyBorder="1" applyAlignment="1">
      <alignment horizontal="center" vertical="center"/>
    </xf>
    <xf numFmtId="0" fontId="24" fillId="18" borderId="15" xfId="0" applyFont="1" applyFill="1" applyBorder="1" applyAlignment="1">
      <alignment horizontal="center" vertical="center" wrapText="1"/>
    </xf>
    <xf numFmtId="0" fontId="24" fillId="0" borderId="47" xfId="0" applyFont="1" applyBorder="1" applyAlignment="1">
      <alignment horizontal="center" vertical="center"/>
    </xf>
    <xf numFmtId="9" fontId="24" fillId="10" borderId="23" xfId="0" applyNumberFormat="1" applyFont="1" applyFill="1" applyBorder="1" applyAlignment="1">
      <alignment horizontal="center" vertical="center"/>
    </xf>
    <xf numFmtId="3" fontId="24" fillId="10" borderId="16" xfId="0" applyNumberFormat="1" applyFont="1" applyFill="1" applyBorder="1" applyAlignment="1">
      <alignment horizontal="center" vertical="center" wrapText="1"/>
    </xf>
    <xf numFmtId="0" fontId="46" fillId="10" borderId="23" xfId="0" applyFont="1" applyFill="1" applyBorder="1" applyAlignment="1">
      <alignment horizontal="center" vertical="center" wrapText="1"/>
    </xf>
    <xf numFmtId="9" fontId="26" fillId="10" borderId="18" xfId="0" applyNumberFormat="1" applyFont="1" applyFill="1" applyBorder="1" applyAlignment="1">
      <alignment horizontal="center" vertical="center"/>
    </xf>
    <xf numFmtId="9" fontId="26" fillId="10" borderId="1" xfId="0" applyNumberFormat="1" applyFont="1" applyFill="1" applyBorder="1" applyAlignment="1">
      <alignment horizontal="center" vertical="center"/>
    </xf>
    <xf numFmtId="9" fontId="26" fillId="10" borderId="1" xfId="0" applyNumberFormat="1" applyFont="1" applyFill="1" applyBorder="1" applyAlignment="1">
      <alignment horizontal="center" vertical="center" wrapText="1"/>
    </xf>
    <xf numFmtId="9" fontId="45" fillId="10" borderId="1" xfId="0" applyNumberFormat="1" applyFont="1" applyFill="1" applyBorder="1" applyAlignment="1">
      <alignment horizontal="center" vertical="center"/>
    </xf>
    <xf numFmtId="9" fontId="4" fillId="0" borderId="1" xfId="0" applyNumberFormat="1" applyFont="1" applyBorder="1" applyAlignment="1">
      <alignment horizontal="center"/>
    </xf>
    <xf numFmtId="0" fontId="16" fillId="0" borderId="0" xfId="0" applyFont="1" applyAlignment="1" applyProtection="1">
      <alignment vertical="center"/>
      <protection hidden="1"/>
    </xf>
    <xf numFmtId="0" fontId="63" fillId="2" borderId="0" xfId="0" applyFont="1" applyFill="1" applyAlignment="1" applyProtection="1">
      <alignment vertical="center"/>
      <protection hidden="1"/>
    </xf>
    <xf numFmtId="0" fontId="64" fillId="0" borderId="0" xfId="0" applyFont="1"/>
    <xf numFmtId="0" fontId="63" fillId="2" borderId="0" xfId="0" applyFont="1" applyFill="1"/>
    <xf numFmtId="9" fontId="63" fillId="2" borderId="0" xfId="0" applyNumberFormat="1" applyFont="1" applyFill="1"/>
    <xf numFmtId="0" fontId="16" fillId="0" borderId="0" xfId="0" applyFont="1" applyAlignment="1" applyProtection="1">
      <alignment horizontal="center" vertical="center"/>
      <protection hidden="1"/>
    </xf>
    <xf numFmtId="0" fontId="63" fillId="0" borderId="0" xfId="0" applyFont="1" applyAlignment="1" applyProtection="1">
      <alignment horizontal="center" vertical="center"/>
      <protection hidden="1"/>
    </xf>
    <xf numFmtId="0" fontId="62" fillId="0" borderId="0" xfId="0" applyFont="1" applyAlignment="1" applyProtection="1">
      <alignment horizontal="center" vertical="center"/>
      <protection hidden="1"/>
    </xf>
    <xf numFmtId="0" fontId="19" fillId="9" borderId="24" xfId="0" applyFont="1" applyFill="1" applyBorder="1" applyAlignment="1" applyProtection="1">
      <alignment horizontal="center" vertical="center" wrapText="1"/>
      <protection hidden="1"/>
    </xf>
    <xf numFmtId="0" fontId="3" fillId="3" borderId="24"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0" fontId="12" fillId="0" borderId="39" xfId="0" applyFont="1" applyBorder="1" applyAlignment="1">
      <alignment horizontal="justify" vertical="center" wrapText="1"/>
    </xf>
    <xf numFmtId="9" fontId="7" fillId="0" borderId="25" xfId="1" applyFont="1" applyFill="1" applyBorder="1" applyAlignment="1" applyProtection="1">
      <alignment horizontal="justify" vertical="center" wrapText="1"/>
      <protection hidden="1"/>
    </xf>
    <xf numFmtId="3" fontId="13" fillId="0" borderId="25" xfId="1" applyNumberFormat="1" applyFont="1" applyFill="1" applyBorder="1" applyAlignment="1" applyProtection="1">
      <alignment horizontal="center" vertical="center" wrapText="1"/>
      <protection hidden="1"/>
    </xf>
    <xf numFmtId="9" fontId="13" fillId="0" borderId="48" xfId="1" applyFont="1" applyFill="1" applyBorder="1" applyAlignment="1" applyProtection="1">
      <alignment horizontal="center" vertical="center" wrapText="1"/>
      <protection hidden="1"/>
    </xf>
    <xf numFmtId="0" fontId="13" fillId="0" borderId="48" xfId="0" applyFont="1" applyBorder="1" applyAlignment="1">
      <alignment horizontal="justify" vertical="center" wrapText="1"/>
    </xf>
    <xf numFmtId="0" fontId="7" fillId="0" borderId="48" xfId="0" applyFont="1" applyBorder="1" applyAlignment="1">
      <alignment horizontal="justify" vertical="center" wrapText="1"/>
    </xf>
    <xf numFmtId="14" fontId="13" fillId="2" borderId="25" xfId="1" applyNumberFormat="1" applyFont="1" applyFill="1" applyBorder="1" applyAlignment="1" applyProtection="1">
      <alignment horizontal="justify" vertical="center" wrapText="1"/>
      <protection hidden="1"/>
    </xf>
    <xf numFmtId="0" fontId="12" fillId="0" borderId="48" xfId="0" applyFont="1" applyBorder="1" applyAlignment="1">
      <alignment horizontal="justify" vertical="center" wrapText="1"/>
    </xf>
    <xf numFmtId="9" fontId="7" fillId="0" borderId="24" xfId="0" applyNumberFormat="1" applyFont="1" applyBorder="1" applyAlignment="1">
      <alignment horizontal="center" vertical="center" wrapText="1"/>
    </xf>
    <xf numFmtId="14" fontId="13" fillId="2" borderId="49" xfId="1" applyNumberFormat="1" applyFont="1" applyFill="1" applyBorder="1" applyAlignment="1" applyProtection="1">
      <alignment horizontal="justify" vertical="center" wrapText="1"/>
      <protection hidden="1"/>
    </xf>
    <xf numFmtId="0" fontId="13" fillId="2" borderId="1" xfId="1" applyNumberFormat="1" applyFont="1" applyFill="1" applyBorder="1" applyAlignment="1" applyProtection="1">
      <alignment horizontal="center" vertical="center" wrapText="1"/>
      <protection hidden="1"/>
    </xf>
    <xf numFmtId="14" fontId="13" fillId="2" borderId="24" xfId="1" applyNumberFormat="1" applyFont="1" applyFill="1" applyBorder="1" applyAlignment="1" applyProtection="1">
      <alignment horizontal="justify" vertical="center" wrapText="1"/>
      <protection hidden="1"/>
    </xf>
    <xf numFmtId="9" fontId="13" fillId="0" borderId="24" xfId="1" applyFont="1" applyFill="1" applyBorder="1" applyAlignment="1" applyProtection="1">
      <alignment horizontal="left" vertical="center" wrapText="1" indent="2"/>
      <protection hidden="1"/>
    </xf>
    <xf numFmtId="14" fontId="7" fillId="0" borderId="24" xfId="0" applyNumberFormat="1" applyFont="1" applyBorder="1" applyAlignment="1">
      <alignment horizontal="left" vertical="center" wrapText="1"/>
    </xf>
    <xf numFmtId="14" fontId="13" fillId="0" borderId="44" xfId="1" applyNumberFormat="1" applyFont="1" applyFill="1" applyBorder="1" applyAlignment="1" applyProtection="1">
      <alignment horizontal="justify" vertical="center" wrapText="1"/>
      <protection hidden="1"/>
    </xf>
    <xf numFmtId="0" fontId="7" fillId="0" borderId="31" xfId="0" applyFont="1" applyBorder="1" applyAlignment="1">
      <alignment horizontal="justify" vertical="center" wrapText="1"/>
    </xf>
    <xf numFmtId="14" fontId="7" fillId="0" borderId="31" xfId="0" applyNumberFormat="1" applyFont="1" applyBorder="1" applyAlignment="1">
      <alignment horizontal="justify" vertical="center" wrapText="1"/>
    </xf>
    <xf numFmtId="14" fontId="7" fillId="0" borderId="24" xfId="0" applyNumberFormat="1" applyFont="1" applyBorder="1" applyAlignment="1">
      <alignment horizontal="justify" vertical="center" wrapText="1"/>
    </xf>
    <xf numFmtId="0" fontId="12" fillId="0" borderId="25" xfId="0" applyFont="1" applyBorder="1" applyAlignment="1" applyProtection="1">
      <alignment horizontal="center" vertical="center" wrapText="1"/>
      <protection hidden="1"/>
    </xf>
    <xf numFmtId="0" fontId="7" fillId="0" borderId="0" xfId="0" applyFont="1" applyAlignment="1">
      <alignment horizontal="justify" vertical="center" wrapText="1"/>
    </xf>
    <xf numFmtId="0" fontId="13" fillId="0" borderId="24" xfId="1" applyNumberFormat="1" applyFont="1" applyFill="1" applyBorder="1" applyAlignment="1" applyProtection="1">
      <alignment horizontal="justify" vertical="center" wrapText="1"/>
      <protection hidden="1"/>
    </xf>
    <xf numFmtId="1" fontId="7" fillId="0" borderId="1" xfId="0" applyNumberFormat="1" applyFont="1" applyBorder="1" applyAlignment="1" applyProtection="1">
      <alignment horizontal="center" vertical="center" wrapText="1"/>
      <protection hidden="1"/>
    </xf>
    <xf numFmtId="9" fontId="7" fillId="0" borderId="1" xfId="1" applyFont="1" applyFill="1" applyBorder="1" applyAlignment="1" applyProtection="1">
      <alignment horizontal="center" vertical="center" wrapText="1"/>
      <protection hidden="1"/>
    </xf>
    <xf numFmtId="9" fontId="12" fillId="0" borderId="24" xfId="1" applyFont="1" applyFill="1" applyBorder="1" applyAlignment="1" applyProtection="1">
      <alignment horizontal="left" vertical="center" wrapText="1" indent="4"/>
      <protection hidden="1"/>
    </xf>
    <xf numFmtId="0" fontId="12" fillId="0" borderId="24" xfId="0" applyFont="1" applyBorder="1" applyAlignment="1">
      <alignment vertical="center" wrapText="1"/>
    </xf>
    <xf numFmtId="166" fontId="12" fillId="0" borderId="24" xfId="0" applyNumberFormat="1" applyFont="1" applyBorder="1" applyAlignment="1">
      <alignment horizontal="center" vertical="center" wrapText="1"/>
    </xf>
    <xf numFmtId="9" fontId="12" fillId="0" borderId="50" xfId="0" applyNumberFormat="1" applyFont="1" applyBorder="1" applyAlignment="1">
      <alignment horizontal="center" vertical="center" wrapText="1"/>
    </xf>
    <xf numFmtId="0" fontId="12" fillId="0" borderId="51" xfId="1" applyNumberFormat="1" applyFont="1" applyFill="1" applyBorder="1" applyAlignment="1" applyProtection="1">
      <alignment horizontal="justify" vertical="center" wrapText="1"/>
      <protection hidden="1"/>
    </xf>
    <xf numFmtId="3" fontId="12" fillId="0" borderId="1" xfId="0" applyNumberFormat="1" applyFont="1" applyBorder="1" applyAlignment="1" applyProtection="1">
      <alignment horizontal="center" vertical="center" wrapText="1"/>
      <protection hidden="1"/>
    </xf>
    <xf numFmtId="0" fontId="36" fillId="0" borderId="0" xfId="0" applyFont="1"/>
    <xf numFmtId="9" fontId="12" fillId="0" borderId="25" xfId="18" applyFont="1" applyFill="1" applyBorder="1" applyAlignment="1" applyProtection="1">
      <alignment horizontal="center" vertical="center" wrapText="1"/>
      <protection hidden="1"/>
    </xf>
    <xf numFmtId="3" fontId="12" fillId="0" borderId="39" xfId="0" applyNumberFormat="1" applyFont="1" applyBorder="1" applyAlignment="1">
      <alignment horizontal="center" vertical="center" wrapText="1"/>
    </xf>
    <xf numFmtId="3" fontId="12" fillId="0" borderId="40" xfId="0" applyNumberFormat="1" applyFont="1" applyBorder="1" applyAlignment="1">
      <alignment horizontal="center" vertical="center" wrapText="1"/>
    </xf>
    <xf numFmtId="9" fontId="12" fillId="0" borderId="41" xfId="0" applyNumberFormat="1" applyFont="1" applyBorder="1" applyAlignment="1">
      <alignment horizontal="center" vertical="center" wrapText="1"/>
    </xf>
    <xf numFmtId="3" fontId="12" fillId="0" borderId="52" xfId="0" applyNumberFormat="1" applyFont="1" applyBorder="1" applyAlignment="1">
      <alignment horizontal="center" vertical="center" wrapText="1"/>
    </xf>
    <xf numFmtId="3" fontId="12" fillId="0" borderId="53" xfId="0" applyNumberFormat="1" applyFont="1" applyBorder="1" applyAlignment="1">
      <alignment horizontal="center" vertical="center" wrapText="1"/>
    </xf>
    <xf numFmtId="0" fontId="12" fillId="0" borderId="32" xfId="1" applyNumberFormat="1" applyFont="1" applyFill="1" applyBorder="1" applyAlignment="1" applyProtection="1">
      <alignment horizontal="justify" vertical="center" wrapText="1"/>
      <protection hidden="1"/>
    </xf>
    <xf numFmtId="0" fontId="12" fillId="0" borderId="54" xfId="0" applyFont="1" applyBorder="1" applyAlignment="1">
      <alignment horizontal="justify" vertical="center" wrapText="1"/>
    </xf>
    <xf numFmtId="3" fontId="50" fillId="0" borderId="34" xfId="0" applyNumberFormat="1" applyFont="1" applyBorder="1" applyAlignment="1">
      <alignment horizontal="center" vertical="center" wrapText="1"/>
    </xf>
    <xf numFmtId="0" fontId="12" fillId="0" borderId="24" xfId="18" applyNumberFormat="1" applyFont="1" applyFill="1" applyBorder="1" applyAlignment="1" applyProtection="1">
      <alignment horizontal="justify" vertical="center"/>
      <protection hidden="1"/>
    </xf>
    <xf numFmtId="0" fontId="12" fillId="0" borderId="24" xfId="18" applyNumberFormat="1" applyFont="1" applyFill="1" applyBorder="1" applyAlignment="1" applyProtection="1">
      <alignment horizontal="center" vertical="center" wrapText="1"/>
      <protection hidden="1"/>
    </xf>
    <xf numFmtId="0" fontId="12" fillId="0" borderId="32" xfId="0" applyFont="1" applyBorder="1" applyAlignment="1">
      <alignment horizontal="center" vertical="center" wrapText="1"/>
    </xf>
    <xf numFmtId="10" fontId="12" fillId="0" borderId="24" xfId="0" applyNumberFormat="1" applyFont="1" applyBorder="1" applyAlignment="1">
      <alignment horizontal="center" vertical="center" wrapText="1"/>
    </xf>
    <xf numFmtId="9" fontId="12" fillId="0" borderId="32" xfId="1" applyFont="1" applyFill="1" applyBorder="1" applyAlignment="1">
      <alignment horizontal="center" vertical="center" wrapText="1"/>
    </xf>
    <xf numFmtId="3" fontId="12" fillId="0" borderId="37" xfId="0" applyNumberFormat="1" applyFont="1" applyBorder="1" applyAlignment="1">
      <alignment horizontal="center" vertical="center" wrapText="1"/>
    </xf>
    <xf numFmtId="0" fontId="12" fillId="0" borderId="34" xfId="0" applyFont="1" applyBorder="1" applyAlignment="1">
      <alignment horizontal="center" vertical="center" wrapText="1"/>
    </xf>
    <xf numFmtId="0" fontId="12" fillId="0" borderId="36" xfId="0" applyFont="1" applyBorder="1" applyAlignment="1">
      <alignment horizontal="justify" vertical="center" wrapText="1"/>
    </xf>
    <xf numFmtId="0" fontId="7" fillId="0" borderId="32" xfId="0" applyFont="1" applyBorder="1" applyAlignment="1">
      <alignment horizontal="center" vertical="center" wrapText="1"/>
    </xf>
    <xf numFmtId="0" fontId="7" fillId="0" borderId="34" xfId="0" applyFont="1" applyBorder="1" applyAlignment="1">
      <alignment horizontal="center" vertical="center" wrapText="1"/>
    </xf>
    <xf numFmtId="0" fontId="12" fillId="0" borderId="55" xfId="1" applyNumberFormat="1" applyFont="1" applyFill="1" applyBorder="1" applyAlignment="1" applyProtection="1">
      <alignment horizontal="justify" vertical="center" wrapText="1"/>
      <protection hidden="1"/>
    </xf>
    <xf numFmtId="0" fontId="12" fillId="0" borderId="11" xfId="0" applyFont="1" applyBorder="1" applyAlignment="1" applyProtection="1">
      <alignment horizontal="justify" vertical="center" wrapText="1"/>
      <protection hidden="1"/>
    </xf>
    <xf numFmtId="3" fontId="7" fillId="0" borderId="24" xfId="1" applyNumberFormat="1" applyFont="1" applyFill="1" applyBorder="1" applyAlignment="1" applyProtection="1">
      <alignment horizontal="justify" vertical="center" wrapText="1"/>
      <protection hidden="1"/>
    </xf>
    <xf numFmtId="0" fontId="51" fillId="2" borderId="0" xfId="0" applyFont="1" applyFill="1" applyAlignment="1" applyProtection="1">
      <alignment horizontal="center" vertical="center"/>
      <protection hidden="1"/>
    </xf>
    <xf numFmtId="13" fontId="51" fillId="2" borderId="0" xfId="6" applyNumberFormat="1" applyFont="1" applyFill="1" applyAlignment="1" applyProtection="1">
      <alignment horizontal="center" vertical="center"/>
      <protection hidden="1"/>
    </xf>
    <xf numFmtId="0" fontId="35" fillId="0" borderId="40" xfId="0" applyFont="1" applyBorder="1" applyAlignment="1">
      <alignment horizontal="left" vertical="center" wrapText="1"/>
    </xf>
    <xf numFmtId="0" fontId="13" fillId="0" borderId="0" xfId="0" applyFont="1" applyAlignment="1" applyProtection="1">
      <alignment vertical="center"/>
      <protection hidden="1"/>
    </xf>
    <xf numFmtId="0" fontId="12" fillId="23" borderId="1" xfId="24" applyFont="1" applyFill="1" applyBorder="1" applyAlignment="1" applyProtection="1">
      <alignment vertical="center"/>
      <protection locked="0"/>
    </xf>
    <xf numFmtId="0" fontId="12" fillId="23" borderId="1" xfId="24" applyFont="1" applyFill="1" applyBorder="1" applyAlignment="1" applyProtection="1">
      <alignment horizontal="left" vertical="center"/>
      <protection locked="0"/>
    </xf>
    <xf numFmtId="0" fontId="68" fillId="2" borderId="0" xfId="24" applyFill="1" applyProtection="1">
      <protection locked="0"/>
    </xf>
    <xf numFmtId="0" fontId="68" fillId="0" borderId="0" xfId="24" applyProtection="1">
      <protection locked="0"/>
    </xf>
    <xf numFmtId="0" fontId="3" fillId="23" borderId="0" xfId="24" applyFont="1" applyFill="1" applyProtection="1">
      <protection locked="0"/>
    </xf>
    <xf numFmtId="0" fontId="69" fillId="23" borderId="0" xfId="24" applyFont="1" applyFill="1" applyAlignment="1" applyProtection="1">
      <alignment horizontal="center" vertical="top"/>
      <protection locked="0"/>
    </xf>
    <xf numFmtId="0" fontId="69" fillId="2" borderId="6" xfId="24" applyFont="1" applyFill="1" applyBorder="1"/>
    <xf numFmtId="0" fontId="68" fillId="2" borderId="0" xfId="24" applyFill="1"/>
    <xf numFmtId="0" fontId="3" fillId="2" borderId="0" xfId="24" applyFont="1" applyFill="1" applyProtection="1">
      <protection locked="0"/>
    </xf>
    <xf numFmtId="0" fontId="69" fillId="2" borderId="1" xfId="24" applyFont="1" applyFill="1" applyBorder="1" applyAlignment="1" applyProtection="1">
      <alignment horizontal="center" vertical="center" wrapText="1"/>
      <protection locked="0"/>
    </xf>
    <xf numFmtId="0" fontId="3" fillId="2" borderId="0" xfId="24" applyFont="1" applyFill="1" applyAlignment="1" applyProtection="1">
      <alignment vertical="center"/>
      <protection locked="0"/>
    </xf>
    <xf numFmtId="0" fontId="3" fillId="23" borderId="0" xfId="24" applyFont="1" applyFill="1" applyAlignment="1" applyProtection="1">
      <alignment vertical="center"/>
      <protection locked="0"/>
    </xf>
    <xf numFmtId="0" fontId="69" fillId="0" borderId="1" xfId="24" applyFont="1" applyBorder="1" applyAlignment="1" applyProtection="1">
      <alignment horizontal="center" vertical="center" wrapText="1"/>
      <protection locked="0"/>
    </xf>
    <xf numFmtId="0" fontId="69" fillId="23" borderId="1" xfId="24" applyFont="1" applyFill="1" applyBorder="1" applyAlignment="1" applyProtection="1">
      <alignment horizontal="center" vertical="center" wrapText="1"/>
      <protection locked="0"/>
    </xf>
    <xf numFmtId="0" fontId="69" fillId="3" borderId="1" xfId="24" applyFont="1" applyFill="1" applyBorder="1" applyAlignment="1" applyProtection="1">
      <alignment horizontal="center" vertical="center" wrapText="1"/>
      <protection locked="0"/>
    </xf>
    <xf numFmtId="0" fontId="3" fillId="23" borderId="18" xfId="24" applyFont="1" applyFill="1" applyBorder="1" applyAlignment="1" applyProtection="1">
      <alignment horizontal="center" vertical="center" wrapText="1"/>
      <protection locked="0"/>
    </xf>
    <xf numFmtId="0" fontId="3" fillId="23" borderId="1" xfId="24" applyFont="1" applyFill="1" applyBorder="1" applyAlignment="1" applyProtection="1">
      <alignment horizontal="justify" vertical="center" wrapText="1"/>
      <protection locked="0"/>
    </xf>
    <xf numFmtId="0" fontId="3" fillId="0" borderId="1" xfId="24" applyFont="1" applyBorder="1" applyAlignment="1" applyProtection="1">
      <alignment horizontal="center" vertical="center" wrapText="1"/>
      <protection locked="0"/>
    </xf>
    <xf numFmtId="0" fontId="3" fillId="23" borderId="1" xfId="24" applyFont="1" applyFill="1" applyBorder="1" applyAlignment="1" applyProtection="1">
      <alignment horizontal="justify" vertical="center"/>
      <protection locked="0"/>
    </xf>
    <xf numFmtId="0" fontId="3" fillId="23" borderId="1" xfId="24" applyFont="1" applyFill="1" applyBorder="1" applyAlignment="1" applyProtection="1">
      <alignment horizontal="center" vertical="center" wrapText="1"/>
      <protection locked="0"/>
    </xf>
    <xf numFmtId="0" fontId="3" fillId="23" borderId="1" xfId="24" applyFont="1" applyFill="1" applyBorder="1" applyAlignment="1">
      <alignment horizontal="center" vertical="center" wrapText="1"/>
    </xf>
    <xf numFmtId="0" fontId="3" fillId="24" borderId="1" xfId="24" applyFont="1" applyFill="1" applyBorder="1" applyAlignment="1">
      <alignment horizontal="center" vertical="center"/>
    </xf>
    <xf numFmtId="0" fontId="3" fillId="23" borderId="1" xfId="24" applyFont="1" applyFill="1" applyBorder="1" applyAlignment="1" applyProtection="1">
      <alignment vertical="center" wrapText="1"/>
      <protection locked="0"/>
    </xf>
    <xf numFmtId="0" fontId="3" fillId="24" borderId="1" xfId="24" applyFont="1" applyFill="1" applyBorder="1" applyAlignment="1">
      <alignment vertical="center"/>
    </xf>
    <xf numFmtId="0" fontId="3" fillId="23" borderId="1" xfId="24" applyFont="1" applyFill="1" applyBorder="1" applyAlignment="1" applyProtection="1">
      <alignment vertical="center"/>
      <protection locked="0"/>
    </xf>
    <xf numFmtId="9" fontId="3" fillId="0" borderId="1" xfId="24" applyNumberFormat="1" applyFont="1" applyBorder="1" applyAlignment="1" applyProtection="1">
      <alignment horizontal="center" vertical="center" wrapText="1"/>
      <protection locked="0"/>
    </xf>
    <xf numFmtId="14" fontId="3" fillId="23" borderId="1" xfId="24" applyNumberFormat="1" applyFont="1" applyFill="1" applyBorder="1" applyAlignment="1" applyProtection="1">
      <alignment horizontal="center" vertical="center" wrapText="1"/>
      <protection locked="0"/>
    </xf>
    <xf numFmtId="14" fontId="3" fillId="23" borderId="1" xfId="14" applyNumberFormat="1" applyFont="1" applyFill="1" applyBorder="1" applyAlignment="1" applyProtection="1">
      <alignment vertical="center" wrapText="1"/>
      <protection locked="0"/>
    </xf>
    <xf numFmtId="9" fontId="3" fillId="23" borderId="1" xfId="14" applyFont="1" applyFill="1" applyBorder="1" applyAlignment="1" applyProtection="1">
      <alignment horizontal="center" vertical="center" wrapText="1"/>
      <protection locked="0"/>
    </xf>
    <xf numFmtId="14" fontId="3" fillId="23" borderId="1" xfId="14" applyNumberFormat="1" applyFont="1" applyFill="1" applyBorder="1" applyAlignment="1" applyProtection="1">
      <alignment horizontal="center" vertical="center" wrapText="1"/>
      <protection locked="0"/>
    </xf>
    <xf numFmtId="0" fontId="3" fillId="23" borderId="15" xfId="24" applyFont="1" applyFill="1" applyBorder="1" applyAlignment="1" applyProtection="1">
      <alignment horizontal="justify" vertical="center" wrapText="1"/>
      <protection locked="0"/>
    </xf>
    <xf numFmtId="0" fontId="3" fillId="23" borderId="15" xfId="3" applyFill="1" applyBorder="1" applyAlignment="1" applyProtection="1">
      <alignment horizontal="justify" vertical="center" wrapText="1"/>
      <protection locked="0"/>
    </xf>
    <xf numFmtId="0" fontId="3" fillId="23" borderId="1" xfId="3" applyFill="1" applyBorder="1" applyAlignment="1" applyProtection="1">
      <alignment horizontal="center" vertical="center" wrapText="1"/>
      <protection locked="0"/>
    </xf>
    <xf numFmtId="0" fontId="69" fillId="23" borderId="0" xfId="24" applyFont="1" applyFill="1" applyProtection="1">
      <protection locked="0"/>
    </xf>
    <xf numFmtId="0" fontId="3" fillId="23" borderId="15" xfId="24" applyFont="1" applyFill="1" applyBorder="1" applyAlignment="1" applyProtection="1">
      <alignment horizontal="justify" vertical="center"/>
      <protection locked="0"/>
    </xf>
    <xf numFmtId="0" fontId="3" fillId="23" borderId="15" xfId="24" applyFont="1" applyFill="1" applyBorder="1" applyAlignment="1" applyProtection="1">
      <alignment horizontal="center" vertical="center" wrapText="1"/>
      <protection locked="0"/>
    </xf>
    <xf numFmtId="0" fontId="3" fillId="23" borderId="15" xfId="24" applyFont="1" applyFill="1" applyBorder="1" applyAlignment="1">
      <alignment horizontal="center" vertical="center" wrapText="1"/>
    </xf>
    <xf numFmtId="0" fontId="3" fillId="24" borderId="15" xfId="24" applyFont="1" applyFill="1" applyBorder="1" applyAlignment="1">
      <alignment horizontal="center" vertical="center"/>
    </xf>
    <xf numFmtId="0" fontId="3" fillId="0" borderId="15" xfId="24" applyFont="1" applyBorder="1" applyAlignment="1" applyProtection="1">
      <alignment horizontal="center" vertical="center"/>
      <protection locked="0"/>
    </xf>
    <xf numFmtId="0" fontId="3" fillId="23" borderId="1" xfId="24" applyFont="1" applyFill="1" applyBorder="1" applyAlignment="1" applyProtection="1">
      <alignment horizontal="left" vertical="center" wrapText="1"/>
      <protection locked="0"/>
    </xf>
    <xf numFmtId="0" fontId="3" fillId="0" borderId="15" xfId="24" applyFont="1" applyBorder="1" applyAlignment="1" applyProtection="1">
      <alignment horizontal="center" vertical="center" wrapText="1"/>
      <protection locked="0"/>
    </xf>
    <xf numFmtId="9" fontId="3" fillId="0" borderId="15" xfId="24" applyNumberFormat="1" applyFont="1" applyBorder="1" applyAlignment="1" applyProtection="1">
      <alignment horizontal="center" vertical="center" wrapText="1"/>
      <protection locked="0"/>
    </xf>
    <xf numFmtId="14" fontId="3" fillId="23" borderId="15" xfId="24" applyNumberFormat="1" applyFont="1" applyFill="1" applyBorder="1" applyAlignment="1" applyProtection="1">
      <alignment horizontal="center" vertical="center" wrapText="1"/>
      <protection locked="0"/>
    </xf>
    <xf numFmtId="14" fontId="3" fillId="23" borderId="15" xfId="14" applyNumberFormat="1" applyFont="1" applyFill="1" applyBorder="1" applyAlignment="1" applyProtection="1">
      <alignment vertical="center" wrapText="1"/>
      <protection locked="0"/>
    </xf>
    <xf numFmtId="9" fontId="3" fillId="0" borderId="15" xfId="14" applyFont="1" applyFill="1" applyBorder="1" applyAlignment="1" applyProtection="1">
      <alignment horizontal="center" vertical="center" wrapText="1"/>
      <protection locked="0"/>
    </xf>
    <xf numFmtId="0" fontId="3" fillId="23" borderId="15" xfId="24" applyFont="1" applyFill="1" applyBorder="1" applyAlignment="1" applyProtection="1">
      <alignment vertical="center" wrapText="1"/>
      <protection locked="0"/>
    </xf>
    <xf numFmtId="9" fontId="3" fillId="23" borderId="15" xfId="14" applyFont="1" applyFill="1" applyBorder="1" applyAlignment="1" applyProtection="1">
      <alignment horizontal="center" vertical="center" wrapText="1"/>
      <protection locked="0"/>
    </xf>
    <xf numFmtId="0" fontId="3" fillId="0" borderId="1" xfId="24" applyFont="1" applyBorder="1" applyAlignment="1" applyProtection="1">
      <alignment horizontal="justify" vertical="center" wrapText="1"/>
      <protection locked="0"/>
    </xf>
    <xf numFmtId="0" fontId="3" fillId="0" borderId="15" xfId="24" applyFont="1" applyBorder="1" applyAlignment="1" applyProtection="1">
      <alignment horizontal="justify" vertical="center" wrapText="1"/>
      <protection locked="0"/>
    </xf>
    <xf numFmtId="0" fontId="3" fillId="23" borderId="18" xfId="24" applyFont="1" applyFill="1" applyBorder="1" applyAlignment="1" applyProtection="1">
      <alignment horizontal="center" vertical="center"/>
      <protection locked="0"/>
    </xf>
    <xf numFmtId="0" fontId="3" fillId="23" borderId="18" xfId="24" applyFont="1" applyFill="1" applyBorder="1" applyAlignment="1">
      <alignment horizontal="center" vertical="center" wrapText="1"/>
    </xf>
    <xf numFmtId="0" fontId="3" fillId="24" borderId="18" xfId="24" applyFont="1" applyFill="1" applyBorder="1" applyAlignment="1">
      <alignment horizontal="center" vertical="center"/>
    </xf>
    <xf numFmtId="0" fontId="32" fillId="23" borderId="15" xfId="24" applyFont="1" applyFill="1" applyBorder="1" applyAlignment="1" applyProtection="1">
      <alignment horizontal="justify" vertical="center" wrapText="1"/>
      <protection locked="0"/>
    </xf>
    <xf numFmtId="0" fontId="32" fillId="0" borderId="15" xfId="24" applyFont="1" applyBorder="1" applyAlignment="1" applyProtection="1">
      <alignment horizontal="center" vertical="center" wrapText="1"/>
      <protection locked="0"/>
    </xf>
    <xf numFmtId="9" fontId="3" fillId="23" borderId="15" xfId="19" applyNumberFormat="1" applyFont="1" applyFill="1" applyBorder="1" applyAlignment="1" applyProtection="1">
      <alignment horizontal="center" vertical="center" wrapText="1"/>
      <protection locked="0"/>
    </xf>
    <xf numFmtId="14" fontId="3" fillId="23" borderId="15" xfId="14" applyNumberFormat="1" applyFont="1" applyFill="1" applyBorder="1" applyAlignment="1" applyProtection="1">
      <alignment horizontal="center" vertical="center" wrapText="1"/>
      <protection locked="0"/>
    </xf>
    <xf numFmtId="0" fontId="3" fillId="18" borderId="15" xfId="24" applyFont="1" applyFill="1" applyBorder="1" applyAlignment="1">
      <alignment horizontal="justify" vertical="center" wrapText="1"/>
    </xf>
    <xf numFmtId="0" fontId="3" fillId="23" borderId="15" xfId="24" applyFont="1" applyFill="1" applyBorder="1" applyAlignment="1" applyProtection="1">
      <alignment horizontal="center" vertical="center"/>
      <protection locked="0"/>
    </xf>
    <xf numFmtId="9" fontId="3" fillId="23" borderId="15" xfId="24" applyNumberFormat="1" applyFont="1" applyFill="1" applyBorder="1" applyAlignment="1" applyProtection="1">
      <alignment horizontal="center" vertical="center" wrapText="1"/>
      <protection locked="0"/>
    </xf>
    <xf numFmtId="0" fontId="3" fillId="18" borderId="15" xfId="24" applyFont="1" applyFill="1" applyBorder="1" applyAlignment="1">
      <alignment vertical="center" wrapText="1"/>
    </xf>
    <xf numFmtId="0" fontId="3" fillId="23" borderId="18" xfId="24" applyFont="1" applyFill="1" applyBorder="1" applyAlignment="1" applyProtection="1">
      <alignment vertical="center" wrapText="1"/>
      <protection locked="0"/>
    </xf>
    <xf numFmtId="0" fontId="3" fillId="0" borderId="1" xfId="24" applyFont="1" applyBorder="1" applyAlignment="1">
      <alignment vertical="center" wrapText="1"/>
    </xf>
    <xf numFmtId="9" fontId="3" fillId="23" borderId="15" xfId="14" applyFont="1" applyFill="1" applyBorder="1" applyAlignment="1" applyProtection="1">
      <alignment vertical="center" wrapText="1"/>
      <protection locked="0"/>
    </xf>
    <xf numFmtId="0" fontId="3" fillId="23" borderId="15" xfId="24" applyFont="1" applyFill="1" applyBorder="1" applyAlignment="1" applyProtection="1">
      <alignment horizontal="left" vertical="center" wrapText="1"/>
      <protection locked="0"/>
    </xf>
    <xf numFmtId="9" fontId="3" fillId="14" borderId="15" xfId="14" applyFont="1" applyFill="1" applyBorder="1" applyAlignment="1" applyProtection="1">
      <alignment vertical="center" wrapText="1"/>
      <protection locked="0"/>
    </xf>
    <xf numFmtId="0" fontId="19" fillId="23" borderId="15" xfId="24" applyFont="1" applyFill="1" applyBorder="1" applyAlignment="1" applyProtection="1">
      <alignment vertical="center" wrapText="1"/>
      <protection locked="0"/>
    </xf>
    <xf numFmtId="0" fontId="3" fillId="23" borderId="15" xfId="24" applyFont="1" applyFill="1" applyBorder="1" applyAlignment="1">
      <alignment vertical="center" wrapText="1"/>
    </xf>
    <xf numFmtId="14" fontId="3" fillId="23" borderId="15" xfId="24" applyNumberFormat="1" applyFont="1" applyFill="1" applyBorder="1" applyAlignment="1" applyProtection="1">
      <alignment horizontal="left" vertical="center" wrapText="1"/>
      <protection locked="0"/>
    </xf>
    <xf numFmtId="14" fontId="3" fillId="23" borderId="15" xfId="24" applyNumberFormat="1" applyFont="1" applyFill="1" applyBorder="1" applyAlignment="1" applyProtection="1">
      <alignment horizontal="justify" vertical="center" wrapText="1"/>
      <protection locked="0"/>
    </xf>
    <xf numFmtId="0" fontId="3" fillId="23" borderId="18" xfId="24" applyFont="1" applyFill="1" applyBorder="1" applyAlignment="1" applyProtection="1">
      <alignment horizontal="left" vertical="center" wrapText="1"/>
      <protection locked="0"/>
    </xf>
    <xf numFmtId="0" fontId="3" fillId="23" borderId="1" xfId="24" applyFont="1" applyFill="1" applyBorder="1" applyAlignment="1" applyProtection="1">
      <alignment horizontal="center" vertical="center"/>
      <protection locked="0"/>
    </xf>
    <xf numFmtId="0" fontId="3" fillId="23" borderId="1" xfId="24" applyFont="1" applyFill="1" applyBorder="1" applyAlignment="1">
      <alignment horizontal="left" vertical="center" wrapText="1"/>
    </xf>
    <xf numFmtId="0" fontId="3" fillId="0" borderId="1" xfId="24" applyFont="1" applyBorder="1" applyAlignment="1" applyProtection="1">
      <alignment horizontal="left" vertical="center"/>
      <protection locked="0"/>
    </xf>
    <xf numFmtId="0" fontId="3" fillId="23" borderId="1" xfId="24" applyFont="1" applyFill="1" applyBorder="1" applyAlignment="1" applyProtection="1">
      <alignment vertical="top" wrapText="1"/>
      <protection locked="0"/>
    </xf>
    <xf numFmtId="14" fontId="3" fillId="18" borderId="15" xfId="24" applyNumberFormat="1" applyFont="1" applyFill="1" applyBorder="1" applyAlignment="1">
      <alignment horizontal="center" vertical="center" wrapText="1"/>
    </xf>
    <xf numFmtId="0" fontId="3" fillId="18" borderId="15" xfId="24" applyFont="1" applyFill="1" applyBorder="1" applyAlignment="1">
      <alignment horizontal="center" vertical="center" wrapText="1"/>
    </xf>
    <xf numFmtId="0" fontId="3" fillId="18" borderId="18" xfId="24" applyFont="1" applyFill="1" applyBorder="1" applyAlignment="1">
      <alignment horizontal="center" vertical="center" wrapText="1"/>
    </xf>
    <xf numFmtId="0" fontId="3" fillId="23" borderId="15" xfId="24" applyFont="1" applyFill="1" applyBorder="1" applyAlignment="1" applyProtection="1">
      <alignment vertical="top" wrapText="1"/>
      <protection locked="0"/>
    </xf>
    <xf numFmtId="0" fontId="19" fillId="23" borderId="15" xfId="24" applyFont="1" applyFill="1" applyBorder="1" applyAlignment="1" applyProtection="1">
      <alignment horizontal="center" vertical="center" wrapText="1"/>
      <protection locked="0"/>
    </xf>
    <xf numFmtId="9" fontId="19" fillId="23" borderId="15" xfId="24" applyNumberFormat="1" applyFont="1" applyFill="1" applyBorder="1" applyAlignment="1" applyProtection="1">
      <alignment horizontal="center" vertical="center" wrapText="1"/>
      <protection locked="0"/>
    </xf>
    <xf numFmtId="0" fontId="3" fillId="0" borderId="15" xfId="24" applyFont="1" applyBorder="1" applyAlignment="1" applyProtection="1">
      <alignment vertical="center" wrapText="1"/>
      <protection locked="0"/>
    </xf>
    <xf numFmtId="14" fontId="3" fillId="0" borderId="15" xfId="24" applyNumberFormat="1" applyFont="1" applyBorder="1" applyAlignment="1" applyProtection="1">
      <alignment horizontal="center" vertical="center" wrapText="1"/>
      <protection locked="0"/>
    </xf>
    <xf numFmtId="0" fontId="32" fillId="0" borderId="1" xfId="24" applyFont="1" applyBorder="1" applyAlignment="1">
      <alignment horizontal="center" vertical="center" wrapText="1"/>
    </xf>
    <xf numFmtId="14" fontId="3" fillId="0" borderId="15" xfId="14" applyNumberFormat="1" applyFont="1" applyFill="1" applyBorder="1" applyAlignment="1" applyProtection="1">
      <alignment vertical="center" wrapText="1"/>
      <protection locked="0"/>
    </xf>
    <xf numFmtId="14" fontId="3" fillId="0" borderId="1" xfId="24" applyNumberFormat="1" applyFont="1" applyBorder="1" applyAlignment="1" applyProtection="1">
      <alignment horizontal="center" vertical="center" wrapText="1"/>
      <protection locked="0"/>
    </xf>
    <xf numFmtId="0" fontId="19" fillId="0" borderId="1" xfId="24" applyFont="1" applyBorder="1" applyAlignment="1" applyProtection="1">
      <alignment horizontal="center" vertical="center" wrapText="1"/>
      <protection locked="0"/>
    </xf>
    <xf numFmtId="0" fontId="3" fillId="23" borderId="15" xfId="24" applyFont="1" applyFill="1" applyBorder="1" applyAlignment="1" applyProtection="1">
      <alignment vertical="center"/>
      <protection locked="0"/>
    </xf>
    <xf numFmtId="9" fontId="3" fillId="23" borderId="15" xfId="24" applyNumberFormat="1" applyFont="1" applyFill="1" applyBorder="1" applyAlignment="1" applyProtection="1">
      <alignment vertical="center" wrapText="1"/>
      <protection locked="0"/>
    </xf>
    <xf numFmtId="0" fontId="3" fillId="0" borderId="18" xfId="24" applyFont="1" applyBorder="1" applyAlignment="1" applyProtection="1">
      <alignment vertical="center" wrapText="1"/>
      <protection locked="0"/>
    </xf>
    <xf numFmtId="0" fontId="3" fillId="0" borderId="15" xfId="24" applyFont="1" applyBorder="1" applyAlignment="1" applyProtection="1">
      <alignment horizontal="left" vertical="center" wrapText="1"/>
      <protection locked="0"/>
    </xf>
    <xf numFmtId="0" fontId="3" fillId="23" borderId="15" xfId="24" applyFont="1" applyFill="1" applyBorder="1" applyAlignment="1">
      <alignment horizontal="left" vertical="center" wrapText="1"/>
    </xf>
    <xf numFmtId="0" fontId="3" fillId="0" borderId="1" xfId="24" applyFont="1" applyBorder="1" applyAlignment="1" applyProtection="1">
      <alignment vertical="center" wrapText="1"/>
      <protection locked="0"/>
    </xf>
    <xf numFmtId="0" fontId="3" fillId="0" borderId="1" xfId="24" applyFont="1" applyBorder="1" applyAlignment="1" applyProtection="1">
      <alignment horizontal="left" vertical="center" wrapText="1"/>
      <protection locked="0"/>
    </xf>
    <xf numFmtId="0" fontId="19" fillId="0" borderId="15" xfId="24" applyFont="1" applyBorder="1" applyAlignment="1" applyProtection="1">
      <alignment horizontal="justify" vertical="center" wrapText="1"/>
      <protection locked="0"/>
    </xf>
    <xf numFmtId="0" fontId="32" fillId="0" borderId="15" xfId="24" applyFont="1" applyBorder="1" applyAlignment="1" applyProtection="1">
      <alignment horizontal="justify" vertical="center" wrapText="1"/>
      <protection locked="0"/>
    </xf>
    <xf numFmtId="0" fontId="32" fillId="2" borderId="15" xfId="24" applyFont="1" applyFill="1" applyBorder="1" applyAlignment="1" applyProtection="1">
      <alignment horizontal="justify" vertical="center" wrapText="1"/>
      <protection locked="0"/>
    </xf>
    <xf numFmtId="0" fontId="32" fillId="2" borderId="15" xfId="24" applyFont="1" applyFill="1" applyBorder="1" applyAlignment="1" applyProtection="1">
      <alignment horizontal="center" vertical="center" wrapText="1"/>
      <protection locked="0"/>
    </xf>
    <xf numFmtId="0" fontId="32" fillId="2" borderId="15" xfId="24" applyFont="1" applyFill="1" applyBorder="1" applyAlignment="1" applyProtection="1">
      <alignment vertical="center" wrapText="1"/>
      <protection locked="0"/>
    </xf>
    <xf numFmtId="9" fontId="32" fillId="2" borderId="15" xfId="24" applyNumberFormat="1" applyFont="1" applyFill="1" applyBorder="1" applyAlignment="1" applyProtection="1">
      <alignment horizontal="center" vertical="center" wrapText="1"/>
      <protection locked="0"/>
    </xf>
    <xf numFmtId="14" fontId="32" fillId="2" borderId="15" xfId="24" applyNumberFormat="1" applyFont="1" applyFill="1" applyBorder="1" applyAlignment="1" applyProtection="1">
      <alignment horizontal="center" vertical="center" wrapText="1"/>
      <protection locked="0"/>
    </xf>
    <xf numFmtId="14" fontId="32" fillId="2" borderId="15" xfId="14" applyNumberFormat="1" applyFont="1" applyFill="1" applyBorder="1" applyAlignment="1" applyProtection="1">
      <alignment vertical="center" wrapText="1"/>
      <protection locked="0"/>
    </xf>
    <xf numFmtId="9" fontId="32" fillId="2" borderId="15" xfId="14" applyFont="1" applyFill="1" applyBorder="1" applyAlignment="1" applyProtection="1">
      <alignment horizontal="center" vertical="center" wrapText="1"/>
      <protection locked="0"/>
    </xf>
    <xf numFmtId="14" fontId="32" fillId="2" borderId="15" xfId="14" applyNumberFormat="1" applyFont="1" applyFill="1" applyBorder="1" applyAlignment="1" applyProtection="1">
      <alignment horizontal="center" vertical="center" wrapText="1"/>
      <protection locked="0"/>
    </xf>
    <xf numFmtId="0" fontId="75" fillId="2" borderId="0" xfId="24" applyFont="1" applyFill="1" applyProtection="1">
      <protection locked="0"/>
    </xf>
    <xf numFmtId="14" fontId="3" fillId="0" borderId="15" xfId="14" applyNumberFormat="1" applyFont="1" applyFill="1" applyBorder="1" applyAlignment="1" applyProtection="1">
      <alignment horizontal="center" vertical="center" wrapText="1"/>
      <protection locked="0"/>
    </xf>
    <xf numFmtId="9" fontId="3" fillId="2" borderId="15" xfId="14" applyFont="1" applyFill="1" applyBorder="1" applyAlignment="1" applyProtection="1">
      <alignment horizontal="center" vertical="center" wrapText="1"/>
      <protection locked="0"/>
    </xf>
    <xf numFmtId="0" fontId="3" fillId="0" borderId="1" xfId="24" applyFont="1" applyBorder="1" applyAlignment="1">
      <alignment horizontal="center" vertical="center" wrapText="1"/>
    </xf>
    <xf numFmtId="0" fontId="3" fillId="0" borderId="15" xfId="24" applyFont="1" applyBorder="1" applyAlignment="1">
      <alignment vertical="center" wrapText="1"/>
    </xf>
    <xf numFmtId="0" fontId="3" fillId="0" borderId="1" xfId="24" applyFont="1" applyBorder="1" applyAlignment="1">
      <alignment horizontal="center" vertical="center"/>
    </xf>
    <xf numFmtId="14" fontId="3" fillId="0" borderId="15" xfId="24" applyNumberFormat="1" applyFont="1" applyBorder="1" applyAlignment="1" applyProtection="1">
      <alignment horizontal="justify" vertical="center" wrapText="1"/>
      <protection locked="0"/>
    </xf>
    <xf numFmtId="9" fontId="3" fillId="0" borderId="15" xfId="14" applyFont="1" applyFill="1" applyBorder="1" applyAlignment="1" applyProtection="1">
      <alignment vertical="center" wrapText="1"/>
      <protection locked="0"/>
    </xf>
    <xf numFmtId="14" fontId="3" fillId="0" borderId="15" xfId="24" applyNumberFormat="1" applyFont="1" applyBorder="1" applyAlignment="1" applyProtection="1">
      <alignment vertical="center" wrapText="1"/>
      <protection locked="0"/>
    </xf>
    <xf numFmtId="0" fontId="69" fillId="0" borderId="0" xfId="24" applyFont="1" applyProtection="1">
      <protection locked="0"/>
    </xf>
    <xf numFmtId="0" fontId="3" fillId="0" borderId="0" xfId="24" applyFont="1" applyAlignment="1">
      <alignment horizontal="center" vertical="center" wrapText="1"/>
    </xf>
    <xf numFmtId="0" fontId="77" fillId="0" borderId="15" xfId="24" applyFont="1" applyBorder="1" applyAlignment="1" applyProtection="1">
      <alignment vertical="center" wrapText="1"/>
      <protection locked="0"/>
    </xf>
    <xf numFmtId="0" fontId="3" fillId="0" borderId="0" xfId="24" applyFont="1" applyProtection="1">
      <protection locked="0"/>
    </xf>
    <xf numFmtId="0" fontId="3" fillId="0" borderId="15" xfId="24" applyFont="1" applyBorder="1" applyAlignment="1" applyProtection="1">
      <alignment horizontal="left" vertical="center"/>
      <protection locked="0"/>
    </xf>
    <xf numFmtId="9" fontId="3" fillId="23" borderId="1" xfId="24" applyNumberFormat="1" applyFont="1" applyFill="1" applyBorder="1" applyAlignment="1" applyProtection="1">
      <alignment horizontal="center" vertical="center" wrapText="1"/>
      <protection locked="0"/>
    </xf>
    <xf numFmtId="9" fontId="3" fillId="2" borderId="1" xfId="24" applyNumberFormat="1" applyFont="1" applyFill="1" applyBorder="1" applyAlignment="1" applyProtection="1">
      <alignment horizontal="center" vertical="center" wrapText="1"/>
      <protection locked="0"/>
    </xf>
    <xf numFmtId="14" fontId="3" fillId="0" borderId="1" xfId="14" applyNumberFormat="1" applyFont="1" applyFill="1" applyBorder="1" applyAlignment="1" applyProtection="1">
      <alignment horizontal="center" vertical="center" wrapText="1"/>
      <protection locked="0"/>
    </xf>
    <xf numFmtId="9" fontId="3" fillId="0" borderId="1" xfId="14" applyFont="1" applyFill="1" applyBorder="1" applyAlignment="1" applyProtection="1">
      <alignment horizontal="center" vertical="center" wrapText="1"/>
      <protection locked="0"/>
    </xf>
    <xf numFmtId="0" fontId="3" fillId="18" borderId="1" xfId="3" applyFill="1" applyBorder="1" applyAlignment="1">
      <alignment horizontal="justify" vertical="center" wrapText="1"/>
    </xf>
    <xf numFmtId="0" fontId="3" fillId="0" borderId="1" xfId="3" applyBorder="1" applyAlignment="1" applyProtection="1">
      <alignment horizontal="justify" vertical="center" wrapText="1"/>
      <protection locked="0"/>
    </xf>
    <xf numFmtId="9" fontId="3" fillId="0" borderId="1" xfId="24" applyNumberFormat="1" applyFont="1" applyBorder="1" applyAlignment="1" applyProtection="1">
      <alignment horizontal="center" vertical="center"/>
      <protection locked="0"/>
    </xf>
    <xf numFmtId="9" fontId="3" fillId="23" borderId="1" xfId="24" applyNumberFormat="1" applyFont="1" applyFill="1" applyBorder="1" applyAlignment="1" applyProtection="1">
      <alignment horizontal="center" vertical="center"/>
      <protection locked="0"/>
    </xf>
    <xf numFmtId="14" fontId="3" fillId="23" borderId="1" xfId="3" applyNumberFormat="1" applyFill="1" applyBorder="1" applyAlignment="1" applyProtection="1">
      <alignment horizontal="center" vertical="center"/>
      <protection locked="0"/>
    </xf>
    <xf numFmtId="9" fontId="3" fillId="23" borderId="1" xfId="3" applyNumberFormat="1" applyFill="1" applyBorder="1" applyAlignment="1" applyProtection="1">
      <alignment horizontal="center" vertical="center"/>
      <protection locked="0"/>
    </xf>
    <xf numFmtId="0" fontId="3" fillId="18" borderId="15" xfId="3" applyFill="1" applyBorder="1" applyAlignment="1">
      <alignment horizontal="justify" vertical="center" wrapText="1"/>
    </xf>
    <xf numFmtId="0" fontId="68" fillId="0" borderId="15" xfId="24" applyBorder="1" applyAlignment="1" applyProtection="1">
      <alignment vertical="center" wrapText="1"/>
      <protection locked="0"/>
    </xf>
    <xf numFmtId="0" fontId="3" fillId="0" borderId="1" xfId="24" applyFont="1" applyBorder="1" applyAlignment="1">
      <alignment horizontal="left" vertical="center" wrapText="1"/>
    </xf>
    <xf numFmtId="0" fontId="19" fillId="0" borderId="15" xfId="24" applyFont="1" applyBorder="1" applyAlignment="1" applyProtection="1">
      <alignment vertical="center" wrapText="1"/>
      <protection locked="0"/>
    </xf>
    <xf numFmtId="0" fontId="3" fillId="0" borderId="15" xfId="24" applyFont="1" applyBorder="1" applyAlignment="1" applyProtection="1">
      <alignment vertical="center"/>
      <protection locked="0"/>
    </xf>
    <xf numFmtId="0" fontId="3" fillId="2" borderId="1" xfId="24" applyFont="1" applyFill="1" applyBorder="1" applyAlignment="1" applyProtection="1">
      <alignment vertical="center" wrapText="1"/>
      <protection locked="0"/>
    </xf>
    <xf numFmtId="14" fontId="19" fillId="23" borderId="15" xfId="24" applyNumberFormat="1" applyFont="1" applyFill="1" applyBorder="1" applyAlignment="1" applyProtection="1">
      <alignment horizontal="center" vertical="center" wrapText="1"/>
      <protection locked="0"/>
    </xf>
    <xf numFmtId="9" fontId="3" fillId="23" borderId="15" xfId="20" applyNumberFormat="1" applyFont="1" applyFill="1" applyBorder="1" applyAlignment="1" applyProtection="1">
      <alignment horizontal="center" vertical="center" wrapText="1"/>
      <protection locked="0"/>
    </xf>
    <xf numFmtId="14" fontId="19" fillId="23" borderId="18" xfId="24" applyNumberFormat="1" applyFont="1" applyFill="1" applyBorder="1" applyAlignment="1" applyProtection="1">
      <alignment horizontal="center" vertical="center" wrapText="1"/>
      <protection locked="0"/>
    </xf>
    <xf numFmtId="166" fontId="3" fillId="0" borderId="15" xfId="14" applyNumberFormat="1" applyFont="1" applyFill="1" applyBorder="1" applyAlignment="1" applyProtection="1">
      <alignment horizontal="left" vertical="center" wrapText="1" indent="2"/>
      <protection locked="0"/>
    </xf>
    <xf numFmtId="166" fontId="3" fillId="0" borderId="15" xfId="14" applyNumberFormat="1" applyFont="1" applyFill="1" applyBorder="1" applyAlignment="1" applyProtection="1">
      <alignment horizontal="center" vertical="center" wrapText="1"/>
      <protection locked="0"/>
    </xf>
    <xf numFmtId="0" fontId="3" fillId="0" borderId="1" xfId="24" applyFont="1" applyBorder="1" applyAlignment="1" applyProtection="1">
      <alignment horizontal="center" vertical="center"/>
      <protection locked="0"/>
    </xf>
    <xf numFmtId="9" fontId="19" fillId="0" borderId="15" xfId="24" applyNumberFormat="1" applyFont="1" applyBorder="1" applyAlignment="1" applyProtection="1">
      <alignment horizontal="center" vertical="center" wrapText="1"/>
      <protection locked="0"/>
    </xf>
    <xf numFmtId="14" fontId="3" fillId="23" borderId="15" xfId="24" applyNumberFormat="1" applyFont="1" applyFill="1" applyBorder="1" applyAlignment="1" applyProtection="1">
      <alignment vertical="center" wrapText="1"/>
      <protection locked="0"/>
    </xf>
    <xf numFmtId="173" fontId="19" fillId="25" borderId="47" xfId="24" applyNumberFormat="1" applyFont="1" applyFill="1" applyBorder="1" applyAlignment="1">
      <alignment vertical="center" wrapText="1"/>
    </xf>
    <xf numFmtId="9" fontId="19" fillId="25" borderId="47" xfId="24" applyNumberFormat="1" applyFont="1" applyFill="1" applyBorder="1" applyAlignment="1">
      <alignment vertical="center" wrapText="1"/>
    </xf>
    <xf numFmtId="0" fontId="19" fillId="25" borderId="47" xfId="24" applyFont="1" applyFill="1" applyBorder="1" applyAlignment="1">
      <alignment vertical="center" wrapText="1"/>
    </xf>
    <xf numFmtId="0" fontId="3" fillId="0" borderId="23" xfId="24" applyFont="1" applyBorder="1" applyAlignment="1">
      <alignment horizontal="left" vertical="center" wrapText="1"/>
    </xf>
    <xf numFmtId="0" fontId="3" fillId="0" borderId="23" xfId="24" applyFont="1" applyBorder="1" applyAlignment="1">
      <alignment horizontal="justify" vertical="center" wrapText="1"/>
    </xf>
    <xf numFmtId="0" fontId="3" fillId="0" borderId="13" xfId="24" applyFont="1" applyBorder="1" applyAlignment="1" applyProtection="1">
      <alignment horizontal="justify" vertical="center" wrapText="1"/>
      <protection locked="0"/>
    </xf>
    <xf numFmtId="2" fontId="19" fillId="0" borderId="15" xfId="24" applyNumberFormat="1" applyFont="1" applyBorder="1" applyAlignment="1" applyProtection="1">
      <alignment horizontal="center" vertical="center" wrapText="1"/>
      <protection locked="0"/>
    </xf>
    <xf numFmtId="9" fontId="3" fillId="2" borderId="15" xfId="14" applyFont="1" applyFill="1" applyBorder="1" applyAlignment="1" applyProtection="1">
      <alignment vertical="center" wrapText="1"/>
      <protection locked="0"/>
    </xf>
    <xf numFmtId="10" fontId="3" fillId="23" borderId="1" xfId="14" applyNumberFormat="1" applyFont="1" applyFill="1" applyBorder="1" applyAlignment="1" applyProtection="1">
      <alignment horizontal="center" vertical="center" wrapText="1"/>
      <protection locked="0"/>
    </xf>
    <xf numFmtId="14" fontId="3" fillId="0" borderId="1" xfId="14" applyNumberFormat="1" applyFont="1" applyFill="1" applyBorder="1" applyAlignment="1" applyProtection="1">
      <alignment vertical="center" wrapText="1"/>
      <protection locked="0"/>
    </xf>
    <xf numFmtId="0" fontId="3" fillId="2" borderId="15" xfId="24" applyFont="1" applyFill="1" applyBorder="1" applyAlignment="1" applyProtection="1">
      <alignment horizontal="justify" vertical="center" wrapText="1"/>
      <protection locked="0"/>
    </xf>
    <xf numFmtId="0" fontId="3" fillId="23" borderId="1" xfId="24" applyFont="1" applyFill="1" applyBorder="1" applyAlignment="1">
      <alignment vertical="center" wrapText="1"/>
    </xf>
    <xf numFmtId="0" fontId="3" fillId="26" borderId="1" xfId="24" applyFont="1" applyFill="1" applyBorder="1" applyAlignment="1">
      <alignment vertical="center"/>
    </xf>
    <xf numFmtId="0" fontId="3" fillId="2" borderId="15" xfId="23" applyFont="1" applyFill="1" applyBorder="1" applyAlignment="1" applyProtection="1">
      <alignment horizontal="center" vertical="center" wrapText="1"/>
      <protection locked="0"/>
    </xf>
    <xf numFmtId="14" fontId="3" fillId="2" borderId="1" xfId="14" applyNumberFormat="1" applyFont="1" applyFill="1" applyBorder="1" applyAlignment="1" applyProtection="1">
      <alignment vertical="center" wrapText="1"/>
      <protection locked="0"/>
    </xf>
    <xf numFmtId="9" fontId="3" fillId="2" borderId="1" xfId="14" applyFont="1" applyFill="1" applyBorder="1" applyAlignment="1" applyProtection="1">
      <alignment horizontal="center" vertical="center" wrapText="1"/>
      <protection locked="0"/>
    </xf>
    <xf numFmtId="0" fontId="3" fillId="23" borderId="15" xfId="3" applyFill="1" applyBorder="1" applyAlignment="1" applyProtection="1">
      <alignment vertical="center" wrapText="1"/>
      <protection locked="0"/>
    </xf>
    <xf numFmtId="0" fontId="3" fillId="23" borderId="15" xfId="3" applyFill="1" applyBorder="1" applyAlignment="1" applyProtection="1">
      <alignment horizontal="center" vertical="center" wrapText="1"/>
      <protection locked="0"/>
    </xf>
    <xf numFmtId="0" fontId="3" fillId="0" borderId="15" xfId="3" applyBorder="1" applyAlignment="1" applyProtection="1">
      <alignment horizontal="center" vertical="center" wrapText="1"/>
      <protection locked="0"/>
    </xf>
    <xf numFmtId="14" fontId="3" fillId="0" borderId="15" xfId="3" applyNumberFormat="1" applyBorder="1" applyAlignment="1" applyProtection="1">
      <alignment horizontal="center" vertical="center" wrapText="1"/>
      <protection locked="0"/>
    </xf>
    <xf numFmtId="9" fontId="80" fillId="0" borderId="1" xfId="1" applyFont="1" applyBorder="1" applyAlignment="1">
      <alignment horizontal="center"/>
    </xf>
    <xf numFmtId="0" fontId="5" fillId="2" borderId="8" xfId="0" applyFont="1" applyFill="1" applyBorder="1" applyAlignment="1" applyProtection="1">
      <alignment vertical="center"/>
      <protection locked="0"/>
    </xf>
    <xf numFmtId="0" fontId="5" fillId="2" borderId="9" xfId="0" applyFont="1" applyFill="1" applyBorder="1" applyAlignment="1" applyProtection="1">
      <alignment vertical="center"/>
      <protection locked="0"/>
    </xf>
    <xf numFmtId="0" fontId="5" fillId="2" borderId="10" xfId="0" applyFont="1" applyFill="1" applyBorder="1" applyAlignment="1" applyProtection="1">
      <alignment vertical="center"/>
      <protection locked="0"/>
    </xf>
    <xf numFmtId="0" fontId="5" fillId="2" borderId="5" xfId="0" applyFont="1" applyFill="1" applyBorder="1" applyAlignment="1" applyProtection="1">
      <alignment vertical="center"/>
      <protection locked="0"/>
    </xf>
    <xf numFmtId="0" fontId="5" fillId="2" borderId="12" xfId="0" applyFont="1" applyFill="1" applyBorder="1" applyAlignment="1" applyProtection="1">
      <alignment vertical="center"/>
      <protection locked="0"/>
    </xf>
    <xf numFmtId="0" fontId="5" fillId="2" borderId="13" xfId="0" applyFont="1" applyFill="1" applyBorder="1" applyAlignment="1" applyProtection="1">
      <alignment vertical="center"/>
      <protection locked="0"/>
    </xf>
    <xf numFmtId="0" fontId="5" fillId="2" borderId="8" xfId="0" applyFont="1" applyFill="1" applyBorder="1" applyAlignment="1" applyProtection="1">
      <alignment horizontal="center" vertical="center"/>
      <protection locked="0"/>
    </xf>
    <xf numFmtId="0" fontId="5" fillId="2" borderId="7" xfId="0" applyFont="1" applyFill="1" applyBorder="1" applyAlignment="1" applyProtection="1">
      <alignment horizontal="center" vertical="center"/>
      <protection locked="0"/>
    </xf>
    <xf numFmtId="0" fontId="5" fillId="20" borderId="7" xfId="0" applyFont="1" applyFill="1" applyBorder="1" applyAlignment="1" applyProtection="1">
      <alignment horizontal="center" vertical="center"/>
      <protection locked="0"/>
    </xf>
    <xf numFmtId="0" fontId="5" fillId="2" borderId="9" xfId="0" applyFont="1" applyFill="1" applyBorder="1" applyAlignment="1" applyProtection="1">
      <alignment horizontal="center" vertical="center"/>
      <protection locked="0"/>
    </xf>
    <xf numFmtId="0" fontId="5" fillId="2" borderId="10" xfId="0" applyFont="1" applyFill="1" applyBorder="1" applyAlignment="1" applyProtection="1">
      <alignment horizontal="center" vertical="center"/>
      <protection locked="0"/>
    </xf>
    <xf numFmtId="0" fontId="5" fillId="2" borderId="0" xfId="0" applyFont="1" applyFill="1" applyAlignment="1" applyProtection="1">
      <alignment horizontal="center" vertical="center"/>
      <protection locked="0"/>
    </xf>
    <xf numFmtId="0" fontId="5" fillId="20" borderId="0" xfId="0" applyFont="1" applyFill="1" applyAlignment="1" applyProtection="1">
      <alignment horizontal="center" vertical="center"/>
      <protection locked="0"/>
    </xf>
    <xf numFmtId="0" fontId="5" fillId="2" borderId="5" xfId="0" applyFont="1" applyFill="1" applyBorder="1" applyAlignment="1" applyProtection="1">
      <alignment horizontal="center" vertical="center"/>
      <protection locked="0"/>
    </xf>
    <xf numFmtId="0" fontId="5" fillId="2" borderId="12" xfId="0" applyFont="1" applyFill="1" applyBorder="1" applyAlignment="1" applyProtection="1">
      <alignment horizontal="center" vertical="center"/>
      <protection locked="0"/>
    </xf>
    <xf numFmtId="0" fontId="5" fillId="2" borderId="6" xfId="0" applyFont="1" applyFill="1" applyBorder="1" applyAlignment="1" applyProtection="1">
      <alignment horizontal="center" vertical="center"/>
      <protection locked="0"/>
    </xf>
    <xf numFmtId="0" fontId="5" fillId="20" borderId="6" xfId="0" applyFont="1" applyFill="1" applyBorder="1" applyAlignment="1" applyProtection="1">
      <alignment horizontal="center" vertical="center"/>
      <protection locked="0"/>
    </xf>
    <xf numFmtId="0" fontId="5" fillId="2" borderId="13" xfId="0" applyFont="1" applyFill="1" applyBorder="1" applyAlignment="1" applyProtection="1">
      <alignment horizontal="center" vertical="center"/>
      <protection locked="0"/>
    </xf>
    <xf numFmtId="0" fontId="5" fillId="2" borderId="3" xfId="0" applyFont="1" applyFill="1" applyBorder="1" applyAlignment="1" applyProtection="1">
      <alignment horizontal="left" vertical="center"/>
      <protection locked="0"/>
    </xf>
    <xf numFmtId="0" fontId="5" fillId="2" borderId="4" xfId="0" applyFont="1" applyFill="1" applyBorder="1" applyAlignment="1" applyProtection="1">
      <alignment horizontal="left" vertical="center"/>
      <protection locked="0"/>
    </xf>
    <xf numFmtId="0" fontId="5" fillId="2" borderId="2" xfId="0" applyFont="1" applyFill="1" applyBorder="1" applyAlignment="1" applyProtection="1">
      <alignment horizontal="left" vertical="center"/>
      <protection locked="0"/>
    </xf>
    <xf numFmtId="0" fontId="5" fillId="0" borderId="3" xfId="0" applyFont="1" applyBorder="1" applyAlignment="1" applyProtection="1">
      <alignment horizontal="left" vertical="center"/>
      <protection locked="0"/>
    </xf>
    <xf numFmtId="0" fontId="5" fillId="0" borderId="4" xfId="0" applyFont="1" applyBorder="1" applyAlignment="1" applyProtection="1">
      <alignment horizontal="left" vertical="center"/>
      <protection locked="0"/>
    </xf>
    <xf numFmtId="0" fontId="5" fillId="20" borderId="4" xfId="0" applyFont="1" applyFill="1" applyBorder="1" applyAlignment="1" applyProtection="1">
      <alignment horizontal="left" vertical="center"/>
      <protection locked="0"/>
    </xf>
    <xf numFmtId="0" fontId="5" fillId="0" borderId="4" xfId="0" applyFont="1" applyBorder="1" applyAlignment="1" applyProtection="1">
      <alignment horizontal="center" vertical="center"/>
      <protection locked="0"/>
    </xf>
    <xf numFmtId="0" fontId="5" fillId="0" borderId="2" xfId="0" applyFont="1" applyBorder="1" applyAlignment="1" applyProtection="1">
      <alignment horizontal="left" vertical="center"/>
      <protection locked="0"/>
    </xf>
    <xf numFmtId="0" fontId="5" fillId="0" borderId="1" xfId="0" applyFont="1" applyBorder="1" applyAlignment="1" applyProtection="1">
      <alignment horizontal="left" vertical="center"/>
      <protection locked="0"/>
    </xf>
    <xf numFmtId="0" fontId="5" fillId="2" borderId="1" xfId="0" applyFont="1" applyFill="1" applyBorder="1" applyAlignment="1" applyProtection="1">
      <alignment horizontal="left" vertical="center"/>
      <protection locked="0"/>
    </xf>
    <xf numFmtId="0" fontId="5" fillId="20" borderId="1" xfId="0" applyFont="1" applyFill="1" applyBorder="1" applyAlignment="1" applyProtection="1">
      <alignment horizontal="left" vertical="center"/>
      <protection locked="0"/>
    </xf>
    <xf numFmtId="0" fontId="5" fillId="0" borderId="1" xfId="0" applyFont="1" applyBorder="1" applyAlignment="1" applyProtection="1">
      <alignment horizontal="center" vertical="center"/>
      <protection locked="0"/>
    </xf>
    <xf numFmtId="0" fontId="41" fillId="6" borderId="8" xfId="0" applyFont="1" applyFill="1" applyBorder="1" applyAlignment="1" applyProtection="1">
      <alignment horizontal="center" vertical="center" wrapText="1"/>
      <protection locked="0"/>
    </xf>
    <xf numFmtId="0" fontId="41" fillId="6" borderId="7" xfId="0" applyFont="1" applyFill="1" applyBorder="1" applyAlignment="1" applyProtection="1">
      <alignment horizontal="center" vertical="center" wrapText="1"/>
      <protection locked="0"/>
    </xf>
    <xf numFmtId="0" fontId="41" fillId="6" borderId="10" xfId="0" applyFont="1" applyFill="1" applyBorder="1" applyAlignment="1" applyProtection="1">
      <alignment horizontal="center" vertical="center" wrapText="1"/>
      <protection locked="0"/>
    </xf>
    <xf numFmtId="0" fontId="41" fillId="6" borderId="0" xfId="0" applyFont="1" applyFill="1" applyAlignment="1" applyProtection="1">
      <alignment horizontal="center" vertical="center" wrapText="1"/>
      <protection locked="0"/>
    </xf>
    <xf numFmtId="0" fontId="41" fillId="6" borderId="9" xfId="0" applyFont="1" applyFill="1" applyBorder="1" applyAlignment="1" applyProtection="1">
      <alignment horizontal="center" vertical="center" wrapText="1"/>
      <protection locked="0"/>
    </xf>
    <xf numFmtId="0" fontId="41" fillId="6" borderId="5" xfId="0" applyFont="1" applyFill="1" applyBorder="1" applyAlignment="1" applyProtection="1">
      <alignment horizontal="center" vertical="center" wrapText="1"/>
      <protection locked="0"/>
    </xf>
    <xf numFmtId="0" fontId="41" fillId="6" borderId="1" xfId="0" applyFont="1" applyFill="1" applyBorder="1" applyAlignment="1" applyProtection="1">
      <alignment horizontal="center" vertical="center" wrapText="1"/>
      <protection locked="0"/>
    </xf>
    <xf numFmtId="0" fontId="41" fillId="2" borderId="1" xfId="0" applyFont="1" applyFill="1" applyBorder="1" applyAlignment="1" applyProtection="1">
      <alignment horizontal="center" vertical="center" wrapText="1"/>
      <protection locked="0"/>
    </xf>
    <xf numFmtId="0" fontId="41" fillId="20" borderId="1" xfId="0" applyFont="1" applyFill="1" applyBorder="1" applyAlignment="1" applyProtection="1">
      <alignment horizontal="center" vertical="center" wrapText="1"/>
      <protection locked="0"/>
    </xf>
    <xf numFmtId="9" fontId="41" fillId="6" borderId="1" xfId="1" applyFont="1" applyFill="1" applyBorder="1" applyAlignment="1" applyProtection="1">
      <alignment horizontal="center" vertical="center" wrapText="1"/>
      <protection locked="0"/>
    </xf>
    <xf numFmtId="0" fontId="41" fillId="6" borderId="18" xfId="0" applyFont="1" applyFill="1" applyBorder="1" applyAlignment="1" applyProtection="1">
      <alignment horizontal="center" vertical="center" wrapText="1"/>
      <protection locked="0"/>
    </xf>
    <xf numFmtId="0" fontId="41" fillId="8" borderId="8" xfId="0" applyFont="1" applyFill="1" applyBorder="1" applyAlignment="1" applyProtection="1">
      <alignment horizontal="center" vertical="center" wrapText="1"/>
      <protection locked="0"/>
    </xf>
    <xf numFmtId="9" fontId="41" fillId="8" borderId="9" xfId="1" applyFont="1" applyFill="1" applyBorder="1" applyAlignment="1" applyProtection="1">
      <alignment horizontal="center" vertical="center" wrapText="1"/>
      <protection locked="0"/>
    </xf>
    <xf numFmtId="0" fontId="41" fillId="8" borderId="10" xfId="0" applyFont="1" applyFill="1" applyBorder="1" applyAlignment="1" applyProtection="1">
      <alignment horizontal="center" vertical="center" wrapText="1"/>
      <protection locked="0"/>
    </xf>
    <xf numFmtId="9" fontId="41" fillId="8" borderId="5" xfId="1" applyFont="1" applyFill="1" applyBorder="1" applyAlignment="1" applyProtection="1">
      <alignment horizontal="center" vertical="center" wrapText="1"/>
      <protection locked="0"/>
    </xf>
    <xf numFmtId="0" fontId="41" fillId="7" borderId="8" xfId="0" applyFont="1" applyFill="1" applyBorder="1" applyAlignment="1" applyProtection="1">
      <alignment horizontal="center" vertical="center" wrapText="1"/>
      <protection locked="0"/>
    </xf>
    <xf numFmtId="0" fontId="41" fillId="7" borderId="7" xfId="0" applyFont="1" applyFill="1" applyBorder="1" applyAlignment="1" applyProtection="1">
      <alignment horizontal="center" vertical="center" wrapText="1"/>
      <protection locked="0"/>
    </xf>
    <xf numFmtId="0" fontId="41" fillId="7" borderId="9" xfId="0" applyFont="1" applyFill="1" applyBorder="1" applyAlignment="1" applyProtection="1">
      <alignment horizontal="center" vertical="center" wrapText="1"/>
      <protection locked="0"/>
    </xf>
    <xf numFmtId="0" fontId="41" fillId="7" borderId="10" xfId="0" applyFont="1" applyFill="1" applyBorder="1" applyAlignment="1" applyProtection="1">
      <alignment horizontal="center" vertical="center" wrapText="1"/>
      <protection locked="0"/>
    </xf>
    <xf numFmtId="0" fontId="41" fillId="7" borderId="0" xfId="0" applyFont="1" applyFill="1" applyAlignment="1" applyProtection="1">
      <alignment horizontal="center" vertical="center" wrapText="1"/>
      <protection locked="0"/>
    </xf>
    <xf numFmtId="0" fontId="41" fillId="7" borderId="5" xfId="0" applyFont="1" applyFill="1" applyBorder="1" applyAlignment="1" applyProtection="1">
      <alignment horizontal="center" vertical="center" wrapText="1"/>
      <protection locked="0"/>
    </xf>
    <xf numFmtId="0" fontId="31" fillId="4" borderId="1" xfId="0" applyFont="1" applyFill="1" applyBorder="1" applyAlignment="1" applyProtection="1">
      <alignment horizontal="center" vertical="center" wrapText="1"/>
      <protection locked="0"/>
    </xf>
    <xf numFmtId="0" fontId="41" fillId="7" borderId="1" xfId="0" applyFont="1" applyFill="1" applyBorder="1" applyAlignment="1" applyProtection="1">
      <alignment horizontal="center" vertical="center" wrapText="1"/>
      <protection locked="0"/>
    </xf>
    <xf numFmtId="0" fontId="41" fillId="7" borderId="18" xfId="0" applyFont="1" applyFill="1" applyBorder="1" applyAlignment="1" applyProtection="1">
      <alignment horizontal="center" vertical="center" wrapText="1"/>
      <protection locked="0"/>
    </xf>
    <xf numFmtId="0" fontId="19" fillId="0" borderId="8" xfId="0" applyFont="1" applyBorder="1" applyAlignment="1">
      <alignment horizontal="center" vertical="center"/>
    </xf>
    <xf numFmtId="0" fontId="19" fillId="0" borderId="9" xfId="0" applyFont="1" applyBorder="1" applyAlignment="1">
      <alignment horizontal="center" vertical="center"/>
    </xf>
    <xf numFmtId="0" fontId="19" fillId="0" borderId="12" xfId="0" applyFont="1" applyBorder="1" applyAlignment="1">
      <alignment horizontal="center" vertical="center"/>
    </xf>
    <xf numFmtId="0" fontId="19" fillId="0" borderId="13" xfId="0" applyFont="1" applyBorder="1" applyAlignment="1">
      <alignment horizontal="center" vertical="center"/>
    </xf>
    <xf numFmtId="41" fontId="20" fillId="9" borderId="1" xfId="6" applyFont="1" applyFill="1" applyBorder="1" applyAlignment="1">
      <alignment horizontal="center"/>
    </xf>
    <xf numFmtId="0" fontId="0" fillId="0" borderId="1" xfId="0" applyBorder="1" applyAlignment="1">
      <alignment horizontal="center"/>
    </xf>
    <xf numFmtId="0" fontId="18" fillId="0" borderId="10" xfId="0" applyFont="1" applyBorder="1" applyAlignment="1">
      <alignment horizontal="center" vertical="center" wrapText="1"/>
    </xf>
    <xf numFmtId="0" fontId="18" fillId="0" borderId="0" xfId="0" applyFont="1" applyAlignment="1">
      <alignment horizontal="center" vertical="center" wrapText="1"/>
    </xf>
    <xf numFmtId="0" fontId="0" fillId="0" borderId="0" xfId="0" applyAlignment="1">
      <alignment horizontal="center"/>
    </xf>
    <xf numFmtId="0" fontId="13" fillId="0" borderId="0" xfId="0" applyFont="1" applyAlignment="1">
      <alignment horizontal="center" vertical="center" wrapText="1"/>
    </xf>
    <xf numFmtId="0" fontId="64" fillId="2" borderId="8" xfId="0" applyFont="1" applyFill="1" applyBorder="1" applyAlignment="1">
      <alignment horizontal="center"/>
    </xf>
    <xf numFmtId="0" fontId="64" fillId="2" borderId="9" xfId="0" applyFont="1" applyFill="1" applyBorder="1" applyAlignment="1">
      <alignment horizontal="center"/>
    </xf>
    <xf numFmtId="0" fontId="64" fillId="2" borderId="10" xfId="0" applyFont="1" applyFill="1" applyBorder="1" applyAlignment="1">
      <alignment horizontal="center"/>
    </xf>
    <xf numFmtId="0" fontId="64" fillId="2" borderId="5" xfId="0" applyFont="1" applyFill="1" applyBorder="1" applyAlignment="1">
      <alignment horizontal="center"/>
    </xf>
    <xf numFmtId="0" fontId="64" fillId="2" borderId="12" xfId="0" applyFont="1" applyFill="1" applyBorder="1" applyAlignment="1">
      <alignment horizontal="center"/>
    </xf>
    <xf numFmtId="0" fontId="64" fillId="2" borderId="13" xfId="0" applyFont="1" applyFill="1" applyBorder="1" applyAlignment="1">
      <alignment horizontal="center"/>
    </xf>
    <xf numFmtId="0" fontId="12" fillId="2" borderId="1" xfId="0" applyFont="1" applyFill="1" applyBorder="1" applyAlignment="1">
      <alignment horizontal="center" vertical="center" wrapText="1"/>
    </xf>
    <xf numFmtId="0" fontId="12" fillId="2" borderId="3" xfId="4" applyFont="1" applyFill="1" applyBorder="1" applyAlignment="1">
      <alignment horizontal="left" vertical="center" wrapText="1"/>
    </xf>
    <xf numFmtId="0" fontId="12" fillId="2" borderId="4" xfId="4" applyFont="1" applyFill="1" applyBorder="1" applyAlignment="1">
      <alignment horizontal="left" vertical="center" wrapText="1"/>
    </xf>
    <xf numFmtId="0" fontId="12" fillId="2" borderId="2" xfId="4" applyFont="1" applyFill="1" applyBorder="1" applyAlignment="1">
      <alignment horizontal="left" vertical="center" wrapText="1"/>
    </xf>
    <xf numFmtId="0" fontId="64" fillId="2" borderId="44" xfId="0" applyFont="1" applyFill="1" applyBorder="1" applyAlignment="1" applyProtection="1">
      <alignment horizontal="left" vertical="center"/>
      <protection hidden="1"/>
    </xf>
    <xf numFmtId="0" fontId="64" fillId="2" borderId="43" xfId="0" applyFont="1" applyFill="1" applyBorder="1" applyAlignment="1" applyProtection="1">
      <alignment horizontal="left" vertical="center"/>
      <protection hidden="1"/>
    </xf>
    <xf numFmtId="0" fontId="64" fillId="2" borderId="42" xfId="0" applyFont="1" applyFill="1" applyBorder="1" applyAlignment="1" applyProtection="1">
      <alignment horizontal="left" vertical="center"/>
      <protection hidden="1"/>
    </xf>
    <xf numFmtId="0" fontId="64" fillId="2" borderId="40" xfId="0" applyFont="1" applyFill="1" applyBorder="1" applyAlignment="1" applyProtection="1">
      <alignment horizontal="left" vertical="center"/>
      <protection hidden="1"/>
    </xf>
    <xf numFmtId="0" fontId="16" fillId="2" borderId="25" xfId="0" applyFont="1" applyFill="1" applyBorder="1" applyAlignment="1" applyProtection="1">
      <alignment horizontal="center" vertical="center"/>
      <protection hidden="1"/>
    </xf>
    <xf numFmtId="0" fontId="16" fillId="2" borderId="31" xfId="0" applyFont="1" applyFill="1" applyBorder="1" applyAlignment="1" applyProtection="1">
      <alignment horizontal="center" vertical="center"/>
      <protection hidden="1"/>
    </xf>
    <xf numFmtId="0" fontId="16" fillId="2" borderId="11" xfId="0" applyFont="1" applyFill="1" applyBorder="1" applyAlignment="1" applyProtection="1">
      <alignment horizontal="center" vertical="center"/>
      <protection hidden="1"/>
    </xf>
    <xf numFmtId="0" fontId="16" fillId="2" borderId="39" xfId="0" applyFont="1" applyFill="1" applyBorder="1" applyAlignment="1" applyProtection="1">
      <alignment horizontal="center" vertical="center"/>
      <protection hidden="1"/>
    </xf>
    <xf numFmtId="0" fontId="16" fillId="0" borderId="25" xfId="0" applyFont="1" applyBorder="1" applyAlignment="1" applyProtection="1">
      <alignment horizontal="center" vertical="center" wrapText="1"/>
      <protection hidden="1"/>
    </xf>
    <xf numFmtId="0" fontId="16" fillId="0" borderId="31" xfId="0" applyFont="1" applyBorder="1" applyAlignment="1" applyProtection="1">
      <alignment horizontal="center" vertical="center" wrapText="1"/>
      <protection hidden="1"/>
    </xf>
    <xf numFmtId="0" fontId="16" fillId="21" borderId="25" xfId="0" applyFont="1" applyFill="1" applyBorder="1" applyAlignment="1" applyProtection="1">
      <alignment horizontal="center" vertical="center" wrapText="1"/>
      <protection hidden="1"/>
    </xf>
    <xf numFmtId="0" fontId="16" fillId="21" borderId="41" xfId="0" applyFont="1" applyFill="1" applyBorder="1" applyAlignment="1" applyProtection="1">
      <alignment horizontal="center" vertical="center" wrapText="1"/>
      <protection hidden="1"/>
    </xf>
    <xf numFmtId="0" fontId="16" fillId="9" borderId="25" xfId="0" applyFont="1" applyFill="1" applyBorder="1" applyAlignment="1" applyProtection="1">
      <alignment horizontal="center" vertical="center" wrapText="1"/>
      <protection hidden="1"/>
    </xf>
    <xf numFmtId="0" fontId="16" fillId="9" borderId="41" xfId="0" applyFont="1" applyFill="1" applyBorder="1" applyAlignment="1" applyProtection="1">
      <alignment horizontal="center" vertical="center" wrapText="1"/>
      <protection hidden="1"/>
    </xf>
    <xf numFmtId="0" fontId="16" fillId="9" borderId="31" xfId="0" applyFont="1" applyFill="1" applyBorder="1" applyAlignment="1" applyProtection="1">
      <alignment horizontal="center" vertical="center" wrapText="1"/>
      <protection hidden="1"/>
    </xf>
    <xf numFmtId="0" fontId="4" fillId="22" borderId="25" xfId="0" applyFont="1" applyFill="1" applyBorder="1" applyAlignment="1" applyProtection="1">
      <alignment horizontal="center" vertical="center" wrapText="1"/>
      <protection hidden="1"/>
    </xf>
    <xf numFmtId="0" fontId="4" fillId="22" borderId="41" xfId="0" applyFont="1" applyFill="1" applyBorder="1" applyAlignment="1" applyProtection="1">
      <alignment horizontal="center" vertical="center" wrapText="1"/>
      <protection hidden="1"/>
    </xf>
    <xf numFmtId="0" fontId="4" fillId="22" borderId="31" xfId="0" applyFont="1" applyFill="1" applyBorder="1" applyAlignment="1" applyProtection="1">
      <alignment horizontal="center" vertical="center" wrapText="1"/>
      <protection hidden="1"/>
    </xf>
    <xf numFmtId="0" fontId="16" fillId="22" borderId="24" xfId="0" applyFont="1" applyFill="1" applyBorder="1" applyAlignment="1" applyProtection="1">
      <alignment horizontal="center" vertical="center" wrapText="1"/>
      <protection hidden="1"/>
    </xf>
    <xf numFmtId="0" fontId="16" fillId="22" borderId="41" xfId="0" applyFont="1" applyFill="1" applyBorder="1" applyAlignment="1" applyProtection="1">
      <alignment horizontal="center" vertical="center" wrapText="1"/>
      <protection hidden="1"/>
    </xf>
    <xf numFmtId="0" fontId="4" fillId="9" borderId="8" xfId="0" applyFont="1" applyFill="1" applyBorder="1" applyAlignment="1" applyProtection="1">
      <alignment horizontal="center" vertical="center" wrapText="1"/>
      <protection hidden="1"/>
    </xf>
    <xf numFmtId="0" fontId="4" fillId="9" borderId="7" xfId="0" applyFont="1" applyFill="1" applyBorder="1" applyAlignment="1" applyProtection="1">
      <alignment horizontal="center" vertical="center" wrapText="1"/>
      <protection hidden="1"/>
    </xf>
    <xf numFmtId="0" fontId="4" fillId="9" borderId="9" xfId="0" applyFont="1" applyFill="1" applyBorder="1" applyAlignment="1" applyProtection="1">
      <alignment horizontal="center" vertical="center" wrapText="1"/>
      <protection hidden="1"/>
    </xf>
    <xf numFmtId="0" fontId="4" fillId="9" borderId="12" xfId="0" applyFont="1" applyFill="1" applyBorder="1" applyAlignment="1" applyProtection="1">
      <alignment horizontal="center" vertical="center" wrapText="1"/>
      <protection hidden="1"/>
    </xf>
    <xf numFmtId="0" fontId="4" fillId="9" borderId="6" xfId="0" applyFont="1" applyFill="1" applyBorder="1" applyAlignment="1" applyProtection="1">
      <alignment horizontal="center" vertical="center" wrapText="1"/>
      <protection hidden="1"/>
    </xf>
    <xf numFmtId="0" fontId="4" fillId="9" borderId="13" xfId="0" applyFont="1" applyFill="1" applyBorder="1" applyAlignment="1" applyProtection="1">
      <alignment horizontal="center" vertical="center" wrapText="1"/>
      <protection hidden="1"/>
    </xf>
    <xf numFmtId="0" fontId="4" fillId="9" borderId="1" xfId="0" applyFont="1" applyFill="1" applyBorder="1" applyAlignment="1" applyProtection="1">
      <alignment horizontal="center" vertical="center" wrapText="1"/>
      <protection hidden="1"/>
    </xf>
    <xf numFmtId="0" fontId="3" fillId="23" borderId="18" xfId="24" applyFont="1" applyFill="1" applyBorder="1" applyAlignment="1" applyProtection="1">
      <alignment horizontal="center" vertical="center" wrapText="1"/>
      <protection locked="0"/>
    </xf>
    <xf numFmtId="0" fontId="3" fillId="23" borderId="15" xfId="24" applyFont="1" applyFill="1" applyBorder="1" applyAlignment="1" applyProtection="1">
      <alignment horizontal="center" vertical="center" wrapText="1"/>
      <protection locked="0"/>
    </xf>
    <xf numFmtId="0" fontId="3" fillId="23" borderId="18" xfId="24" applyFont="1" applyFill="1" applyBorder="1" applyAlignment="1" applyProtection="1">
      <alignment horizontal="left" vertical="center" wrapText="1"/>
      <protection locked="0"/>
    </xf>
    <xf numFmtId="0" fontId="3" fillId="23" borderId="15" xfId="24" applyFont="1" applyFill="1" applyBorder="1" applyAlignment="1" applyProtection="1">
      <alignment horizontal="left" vertical="center" wrapText="1"/>
      <protection locked="0"/>
    </xf>
    <xf numFmtId="0" fontId="3" fillId="24" borderId="18" xfId="24" applyFont="1" applyFill="1" applyBorder="1" applyAlignment="1">
      <alignment horizontal="center" vertical="center"/>
    </xf>
    <xf numFmtId="0" fontId="3" fillId="24" borderId="15" xfId="24" applyFont="1" applyFill="1" applyBorder="1" applyAlignment="1">
      <alignment horizontal="center" vertical="center"/>
    </xf>
    <xf numFmtId="0" fontId="3" fillId="0" borderId="18" xfId="24" applyFont="1" applyBorder="1" applyAlignment="1" applyProtection="1">
      <alignment horizontal="left" vertical="center"/>
      <protection locked="0"/>
    </xf>
    <xf numFmtId="0" fontId="3" fillId="0" borderId="15" xfId="24" applyFont="1" applyBorder="1" applyAlignment="1" applyProtection="1">
      <alignment horizontal="left" vertical="center"/>
      <protection locked="0"/>
    </xf>
    <xf numFmtId="0" fontId="3" fillId="23" borderId="18" xfId="24" applyFont="1" applyFill="1" applyBorder="1" applyAlignment="1" applyProtection="1">
      <alignment vertical="center" wrapText="1"/>
      <protection locked="0"/>
    </xf>
    <xf numFmtId="0" fontId="3" fillId="23" borderId="15" xfId="24" applyFont="1" applyFill="1" applyBorder="1" applyAlignment="1" applyProtection="1">
      <alignment vertical="center" wrapText="1"/>
      <protection locked="0"/>
    </xf>
    <xf numFmtId="0" fontId="3" fillId="23" borderId="18" xfId="24" applyFont="1" applyFill="1" applyBorder="1" applyAlignment="1">
      <alignment vertical="center" wrapText="1"/>
    </xf>
    <xf numFmtId="0" fontId="3" fillId="23" borderId="15" xfId="24" applyFont="1" applyFill="1" applyBorder="1" applyAlignment="1">
      <alignment vertical="center" wrapText="1"/>
    </xf>
    <xf numFmtId="0" fontId="3" fillId="23" borderId="16" xfId="24" applyFont="1" applyFill="1" applyBorder="1" applyAlignment="1" applyProtection="1">
      <alignment vertical="center" wrapText="1"/>
      <protection locked="0"/>
    </xf>
    <xf numFmtId="0" fontId="3" fillId="23" borderId="18" xfId="24" applyFont="1" applyFill="1" applyBorder="1" applyAlignment="1" applyProtection="1">
      <alignment horizontal="center" vertical="center"/>
      <protection locked="0"/>
    </xf>
    <xf numFmtId="0" fontId="3" fillId="23" borderId="15" xfId="24" applyFont="1" applyFill="1" applyBorder="1" applyAlignment="1" applyProtection="1">
      <alignment horizontal="center" vertical="center"/>
      <protection locked="0"/>
    </xf>
    <xf numFmtId="0" fontId="3" fillId="23" borderId="16" xfId="24" applyFont="1" applyFill="1" applyBorder="1" applyAlignment="1" applyProtection="1">
      <alignment horizontal="center" vertical="center" wrapText="1"/>
      <protection locked="0"/>
    </xf>
    <xf numFmtId="0" fontId="3" fillId="0" borderId="18" xfId="24" applyFont="1" applyBorder="1" applyAlignment="1" applyProtection="1">
      <alignment horizontal="center" vertical="center" wrapText="1"/>
      <protection locked="0"/>
    </xf>
    <xf numFmtId="0" fontId="3" fillId="0" borderId="16" xfId="24" applyFont="1" applyBorder="1" applyAlignment="1" applyProtection="1">
      <alignment horizontal="center" vertical="center" wrapText="1"/>
      <protection locked="0"/>
    </xf>
    <xf numFmtId="0" fontId="3" fillId="0" borderId="15" xfId="24" applyFont="1" applyBorder="1" applyAlignment="1" applyProtection="1">
      <alignment horizontal="center" vertical="center" wrapText="1"/>
      <protection locked="0"/>
    </xf>
    <xf numFmtId="0" fontId="3" fillId="24" borderId="16" xfId="24" applyFont="1" applyFill="1" applyBorder="1" applyAlignment="1">
      <alignment horizontal="center" vertical="center"/>
    </xf>
    <xf numFmtId="0" fontId="3" fillId="26" borderId="18" xfId="24" applyFont="1" applyFill="1" applyBorder="1" applyAlignment="1">
      <alignment horizontal="center" vertical="center"/>
    </xf>
    <xf numFmtId="0" fontId="3" fillId="26" borderId="16" xfId="24" applyFont="1" applyFill="1" applyBorder="1" applyAlignment="1">
      <alignment horizontal="center" vertical="center"/>
    </xf>
    <xf numFmtId="0" fontId="3" fillId="26" borderId="15" xfId="24" applyFont="1" applyFill="1" applyBorder="1" applyAlignment="1">
      <alignment horizontal="center" vertical="center"/>
    </xf>
    <xf numFmtId="0" fontId="68" fillId="0" borderId="16" xfId="24" applyBorder="1" applyAlignment="1">
      <alignment horizontal="center" vertical="center" wrapText="1"/>
    </xf>
    <xf numFmtId="0" fontId="68" fillId="0" borderId="15" xfId="24" applyBorder="1" applyAlignment="1">
      <alignment horizontal="center" vertical="center" wrapText="1"/>
    </xf>
    <xf numFmtId="0" fontId="3" fillId="23" borderId="56" xfId="24" applyFont="1" applyFill="1" applyBorder="1" applyAlignment="1" applyProtection="1">
      <alignment horizontal="center" vertical="center" wrapText="1"/>
      <protection locked="0"/>
    </xf>
    <xf numFmtId="0" fontId="3" fillId="23" borderId="57" xfId="24" applyFont="1" applyFill="1" applyBorder="1" applyAlignment="1" applyProtection="1">
      <alignment horizontal="center" vertical="center" wrapText="1"/>
      <protection locked="0"/>
    </xf>
    <xf numFmtId="0" fontId="3" fillId="23" borderId="58" xfId="24" applyFont="1" applyFill="1" applyBorder="1" applyAlignment="1" applyProtection="1">
      <alignment horizontal="center" vertical="center" wrapText="1"/>
      <protection locked="0"/>
    </xf>
    <xf numFmtId="0" fontId="3" fillId="0" borderId="18" xfId="24" applyFont="1" applyBorder="1" applyAlignment="1" applyProtection="1">
      <alignment vertical="center" wrapText="1"/>
      <protection locked="0"/>
    </xf>
    <xf numFmtId="0" fontId="3" fillId="0" borderId="16" xfId="24" applyFont="1" applyBorder="1" applyAlignment="1" applyProtection="1">
      <alignment vertical="center" wrapText="1"/>
      <protection locked="0"/>
    </xf>
    <xf numFmtId="0" fontId="3" fillId="0" borderId="15" xfId="24" applyFont="1" applyBorder="1" applyAlignment="1" applyProtection="1">
      <alignment vertical="center" wrapText="1"/>
      <protection locked="0"/>
    </xf>
    <xf numFmtId="0" fontId="3" fillId="0" borderId="8" xfId="24" applyFont="1" applyBorder="1" applyAlignment="1" applyProtection="1">
      <alignment horizontal="center" vertical="center"/>
      <protection locked="0"/>
    </xf>
    <xf numFmtId="0" fontId="3" fillId="0" borderId="10" xfId="24" applyFont="1" applyBorder="1" applyAlignment="1" applyProtection="1">
      <alignment horizontal="center" vertical="center"/>
      <protection locked="0"/>
    </xf>
    <xf numFmtId="0" fontId="3" fillId="0" borderId="12" xfId="24" applyFont="1" applyBorder="1" applyAlignment="1" applyProtection="1">
      <alignment horizontal="center" vertical="center"/>
      <protection locked="0"/>
    </xf>
    <xf numFmtId="0" fontId="3" fillId="23" borderId="18" xfId="24" applyFont="1" applyFill="1" applyBorder="1" applyAlignment="1">
      <alignment horizontal="center" vertical="center" wrapText="1"/>
    </xf>
    <xf numFmtId="0" fontId="3" fillId="23" borderId="16" xfId="24" applyFont="1" applyFill="1" applyBorder="1" applyAlignment="1">
      <alignment horizontal="center" vertical="center" wrapText="1"/>
    </xf>
    <xf numFmtId="0" fontId="3" fillId="23" borderId="15" xfId="24" applyFont="1" applyFill="1" applyBorder="1" applyAlignment="1">
      <alignment horizontal="center" vertical="center" wrapText="1"/>
    </xf>
    <xf numFmtId="0" fontId="3" fillId="23" borderId="16" xfId="24" applyFont="1" applyFill="1" applyBorder="1" applyAlignment="1" applyProtection="1">
      <alignment horizontal="center" vertical="center"/>
      <protection locked="0"/>
    </xf>
    <xf numFmtId="0" fontId="3" fillId="0" borderId="18" xfId="24" applyFont="1" applyBorder="1" applyAlignment="1" applyProtection="1">
      <alignment horizontal="center" vertical="center"/>
      <protection locked="0"/>
    </xf>
    <xf numFmtId="0" fontId="3" fillId="0" borderId="15" xfId="24" applyFont="1" applyBorder="1" applyAlignment="1" applyProtection="1">
      <alignment horizontal="center" vertical="center"/>
      <protection locked="0"/>
    </xf>
    <xf numFmtId="0" fontId="3" fillId="0" borderId="16" xfId="24" applyFont="1" applyBorder="1" applyAlignment="1" applyProtection="1">
      <alignment horizontal="center" vertical="center"/>
      <protection locked="0"/>
    </xf>
    <xf numFmtId="0" fontId="3" fillId="23" borderId="16" xfId="24" applyFont="1" applyFill="1" applyBorder="1" applyAlignment="1" applyProtection="1">
      <alignment horizontal="left" vertical="center" wrapText="1"/>
      <protection locked="0"/>
    </xf>
    <xf numFmtId="0" fontId="3" fillId="23" borderId="1" xfId="24" applyFont="1" applyFill="1" applyBorder="1" applyAlignment="1" applyProtection="1">
      <alignment horizontal="center" vertical="center" wrapText="1"/>
      <protection locked="0"/>
    </xf>
    <xf numFmtId="0" fontId="3" fillId="0" borderId="18" xfId="24" applyFont="1" applyBorder="1" applyAlignment="1" applyProtection="1">
      <alignment horizontal="left" vertical="center" wrapText="1"/>
      <protection locked="0"/>
    </xf>
    <xf numFmtId="0" fontId="3" fillId="0" borderId="15" xfId="24" applyFont="1" applyBorder="1" applyAlignment="1" applyProtection="1">
      <alignment horizontal="left" vertical="center" wrapText="1"/>
      <protection locked="0"/>
    </xf>
    <xf numFmtId="0" fontId="3" fillId="23" borderId="1" xfId="24" applyFont="1" applyFill="1" applyBorder="1" applyAlignment="1">
      <alignment horizontal="center" vertical="center" wrapText="1"/>
    </xf>
    <xf numFmtId="0" fontId="3" fillId="24" borderId="1" xfId="24" applyFont="1" applyFill="1" applyBorder="1" applyAlignment="1">
      <alignment horizontal="center" vertical="center"/>
    </xf>
    <xf numFmtId="0" fontId="3" fillId="0" borderId="1" xfId="24" applyFont="1" applyBorder="1" applyAlignment="1">
      <alignment horizontal="center" vertical="center" wrapText="1"/>
    </xf>
    <xf numFmtId="0" fontId="3" fillId="0" borderId="16" xfId="24" applyFont="1" applyBorder="1" applyAlignment="1" applyProtection="1">
      <alignment horizontal="left" vertical="center" wrapText="1"/>
      <protection locked="0"/>
    </xf>
    <xf numFmtId="0" fontId="3" fillId="23" borderId="1" xfId="24" applyFont="1" applyFill="1" applyBorder="1" applyAlignment="1" applyProtection="1">
      <alignment horizontal="left" vertical="center" wrapText="1"/>
      <protection locked="0"/>
    </xf>
    <xf numFmtId="0" fontId="3" fillId="0" borderId="1" xfId="24" applyFont="1" applyBorder="1" applyAlignment="1" applyProtection="1">
      <alignment horizontal="center" vertical="center" wrapText="1"/>
      <protection locked="0"/>
    </xf>
    <xf numFmtId="0" fontId="3" fillId="0" borderId="1" xfId="24" applyFont="1" applyBorder="1" applyAlignment="1" applyProtection="1">
      <alignment horizontal="left" vertical="center"/>
      <protection locked="0"/>
    </xf>
    <xf numFmtId="0" fontId="3" fillId="0" borderId="1" xfId="24" applyFont="1" applyBorder="1" applyAlignment="1" applyProtection="1">
      <alignment horizontal="left" vertical="center" wrapText="1"/>
      <protection locked="0"/>
    </xf>
    <xf numFmtId="0" fontId="19" fillId="0" borderId="1" xfId="24" applyFont="1" applyBorder="1" applyAlignment="1" applyProtection="1">
      <alignment horizontal="center" vertical="center" wrapText="1"/>
      <protection locked="0"/>
    </xf>
    <xf numFmtId="0" fontId="68" fillId="0" borderId="15" xfId="24" applyBorder="1" applyAlignment="1">
      <alignment vertical="center" wrapText="1"/>
    </xf>
    <xf numFmtId="0" fontId="19" fillId="23" borderId="18" xfId="24" applyFont="1" applyFill="1" applyBorder="1" applyAlignment="1" applyProtection="1">
      <alignment horizontal="center" vertical="center" wrapText="1"/>
      <protection locked="0"/>
    </xf>
    <xf numFmtId="0" fontId="19" fillId="23" borderId="15" xfId="24" applyFont="1" applyFill="1" applyBorder="1" applyAlignment="1" applyProtection="1">
      <alignment horizontal="center" vertical="center" wrapText="1"/>
      <protection locked="0"/>
    </xf>
    <xf numFmtId="0" fontId="3" fillId="23" borderId="18" xfId="24" applyFont="1" applyFill="1" applyBorder="1" applyAlignment="1">
      <alignment horizontal="left" vertical="center" wrapText="1"/>
    </xf>
    <xf numFmtId="0" fontId="3" fillId="23" borderId="15" xfId="24" applyFont="1" applyFill="1" applyBorder="1" applyAlignment="1">
      <alignment horizontal="left" vertical="center" wrapText="1"/>
    </xf>
    <xf numFmtId="0" fontId="3" fillId="23" borderId="1" xfId="24" applyFont="1" applyFill="1" applyBorder="1" applyAlignment="1">
      <alignment horizontal="left" vertical="center" wrapText="1"/>
    </xf>
    <xf numFmtId="0" fontId="3" fillId="23" borderId="1" xfId="24" applyFont="1" applyFill="1" applyBorder="1" applyAlignment="1" applyProtection="1">
      <alignment horizontal="left" vertical="center"/>
      <protection locked="0"/>
    </xf>
    <xf numFmtId="0" fontId="19" fillId="23" borderId="18" xfId="24" applyFont="1" applyFill="1" applyBorder="1" applyAlignment="1" applyProtection="1">
      <alignment horizontal="left" vertical="center" wrapText="1"/>
      <protection locked="0"/>
    </xf>
    <xf numFmtId="0" fontId="19" fillId="23" borderId="15" xfId="24" applyFont="1" applyFill="1" applyBorder="1" applyAlignment="1" applyProtection="1">
      <alignment horizontal="left" vertical="center" wrapText="1"/>
      <protection locked="0"/>
    </xf>
    <xf numFmtId="0" fontId="3" fillId="0" borderId="18" xfId="24" applyFont="1" applyBorder="1" applyAlignment="1">
      <alignment horizontal="center" vertical="center"/>
    </xf>
    <xf numFmtId="0" fontId="3" fillId="0" borderId="16" xfId="24" applyFont="1" applyBorder="1" applyAlignment="1">
      <alignment horizontal="center" vertical="center"/>
    </xf>
    <xf numFmtId="0" fontId="3" fillId="0" borderId="15" xfId="24" applyFont="1" applyBorder="1" applyAlignment="1">
      <alignment horizontal="center" vertical="center"/>
    </xf>
    <xf numFmtId="0" fontId="3" fillId="0" borderId="18" xfId="24" applyFont="1" applyBorder="1" applyAlignment="1">
      <alignment horizontal="center" vertical="center" wrapText="1"/>
    </xf>
    <xf numFmtId="0" fontId="3" fillId="0" borderId="16" xfId="24" applyFont="1" applyBorder="1" applyAlignment="1">
      <alignment horizontal="center" vertical="center" wrapText="1"/>
    </xf>
    <xf numFmtId="0" fontId="3" fillId="23" borderId="1" xfId="24" applyFont="1" applyFill="1" applyBorder="1" applyAlignment="1" applyProtection="1">
      <alignment horizontal="center" vertical="center"/>
      <protection locked="0"/>
    </xf>
    <xf numFmtId="0" fontId="77" fillId="0" borderId="18" xfId="24" applyFont="1" applyBorder="1" applyAlignment="1" applyProtection="1">
      <alignment horizontal="center" vertical="center" wrapText="1"/>
      <protection locked="0"/>
    </xf>
    <xf numFmtId="0" fontId="77" fillId="0" borderId="15" xfId="24" applyFont="1" applyBorder="1" applyAlignment="1" applyProtection="1">
      <alignment horizontal="center" vertical="center" wrapText="1"/>
      <protection locked="0"/>
    </xf>
    <xf numFmtId="0" fontId="5" fillId="23" borderId="18" xfId="24" applyFont="1" applyFill="1" applyBorder="1" applyAlignment="1" applyProtection="1">
      <alignment horizontal="center" vertical="center" wrapText="1"/>
      <protection locked="0"/>
    </xf>
    <xf numFmtId="0" fontId="5" fillId="23" borderId="15" xfId="24" applyFont="1" applyFill="1" applyBorder="1" applyAlignment="1" applyProtection="1">
      <alignment horizontal="center" vertical="center" wrapText="1"/>
      <protection locked="0"/>
    </xf>
    <xf numFmtId="0" fontId="3" fillId="2" borderId="1" xfId="24" applyFont="1" applyFill="1" applyBorder="1" applyAlignment="1" applyProtection="1">
      <alignment horizontal="left" vertical="center" wrapText="1"/>
      <protection locked="0"/>
    </xf>
    <xf numFmtId="0" fontId="3" fillId="23" borderId="16" xfId="24" applyFont="1" applyFill="1" applyBorder="1" applyAlignment="1">
      <alignment horizontal="left" vertical="center" wrapText="1"/>
    </xf>
    <xf numFmtId="0" fontId="69" fillId="0" borderId="18" xfId="24" applyFont="1" applyBorder="1" applyAlignment="1" applyProtection="1">
      <alignment horizontal="center" vertical="center" wrapText="1"/>
      <protection locked="0"/>
    </xf>
    <xf numFmtId="0" fontId="69" fillId="0" borderId="15" xfId="24" applyFont="1" applyBorder="1" applyAlignment="1" applyProtection="1">
      <alignment horizontal="center" vertical="center" wrapText="1"/>
      <protection locked="0"/>
    </xf>
    <xf numFmtId="0" fontId="69" fillId="23" borderId="12" xfId="24" applyFont="1" applyFill="1" applyBorder="1" applyAlignment="1" applyProtection="1">
      <alignment horizontal="center" vertical="center"/>
      <protection locked="0"/>
    </xf>
    <xf numFmtId="0" fontId="69" fillId="23" borderId="6" xfId="24" applyFont="1" applyFill="1" applyBorder="1" applyAlignment="1" applyProtection="1">
      <alignment horizontal="center" vertical="center"/>
      <protection locked="0"/>
    </xf>
    <xf numFmtId="0" fontId="69" fillId="23" borderId="13" xfId="24" applyFont="1" applyFill="1" applyBorder="1" applyAlignment="1" applyProtection="1">
      <alignment horizontal="center" vertical="center"/>
      <protection locked="0"/>
    </xf>
    <xf numFmtId="0" fontId="69" fillId="0" borderId="1" xfId="24" applyFont="1" applyBorder="1" applyAlignment="1" applyProtection="1">
      <alignment horizontal="center" vertical="center"/>
      <protection locked="0"/>
    </xf>
    <xf numFmtId="0" fontId="69" fillId="23" borderId="18" xfId="24" applyFont="1" applyFill="1" applyBorder="1" applyAlignment="1" applyProtection="1">
      <alignment horizontal="center" vertical="center" wrapText="1"/>
      <protection locked="0"/>
    </xf>
    <xf numFmtId="0" fontId="69" fillId="23" borderId="15" xfId="24" applyFont="1" applyFill="1" applyBorder="1" applyAlignment="1" applyProtection="1">
      <alignment horizontal="center" vertical="center" wrapText="1"/>
      <protection locked="0"/>
    </xf>
    <xf numFmtId="0" fontId="69" fillId="23" borderId="3" xfId="24" applyFont="1" applyFill="1" applyBorder="1" applyAlignment="1" applyProtection="1">
      <alignment horizontal="center" vertical="center"/>
      <protection locked="0"/>
    </xf>
    <xf numFmtId="0" fontId="69" fillId="23" borderId="4" xfId="24" applyFont="1" applyFill="1" applyBorder="1" applyAlignment="1" applyProtection="1">
      <alignment horizontal="center" vertical="center"/>
      <protection locked="0"/>
    </xf>
    <xf numFmtId="0" fontId="69" fillId="23" borderId="2" xfId="24" applyFont="1" applyFill="1" applyBorder="1" applyAlignment="1" applyProtection="1">
      <alignment horizontal="center" vertical="center"/>
      <protection locked="0"/>
    </xf>
    <xf numFmtId="0" fontId="3" fillId="23" borderId="1" xfId="24" applyFont="1" applyFill="1" applyBorder="1" applyAlignment="1" applyProtection="1">
      <alignment horizontal="center"/>
      <protection locked="0"/>
    </xf>
    <xf numFmtId="0" fontId="12" fillId="23" borderId="8" xfId="24" applyFont="1" applyFill="1" applyBorder="1" applyAlignment="1" applyProtection="1">
      <alignment horizontal="center" vertical="center" wrapText="1"/>
      <protection locked="0"/>
    </xf>
    <xf numFmtId="0" fontId="12" fillId="23" borderId="7" xfId="24" applyFont="1" applyFill="1" applyBorder="1" applyAlignment="1" applyProtection="1">
      <alignment horizontal="center" vertical="center" wrapText="1"/>
      <protection locked="0"/>
    </xf>
    <xf numFmtId="0" fontId="12" fillId="23" borderId="9" xfId="24" applyFont="1" applyFill="1" applyBorder="1" applyAlignment="1" applyProtection="1">
      <alignment horizontal="center" vertical="center" wrapText="1"/>
      <protection locked="0"/>
    </xf>
    <xf numFmtId="0" fontId="12" fillId="23" borderId="10" xfId="24" applyFont="1" applyFill="1" applyBorder="1" applyAlignment="1" applyProtection="1">
      <alignment horizontal="center" vertical="center" wrapText="1"/>
      <protection locked="0"/>
    </xf>
    <xf numFmtId="0" fontId="12" fillId="23" borderId="0" xfId="24" applyFont="1" applyFill="1" applyAlignment="1" applyProtection="1">
      <alignment horizontal="center" vertical="center" wrapText="1"/>
      <protection locked="0"/>
    </xf>
    <xf numFmtId="0" fontId="12" fillId="23" borderId="5" xfId="24" applyFont="1" applyFill="1" applyBorder="1" applyAlignment="1" applyProtection="1">
      <alignment horizontal="center" vertical="center" wrapText="1"/>
      <protection locked="0"/>
    </xf>
    <xf numFmtId="0" fontId="12" fillId="23" borderId="12" xfId="24" applyFont="1" applyFill="1" applyBorder="1" applyAlignment="1" applyProtection="1">
      <alignment horizontal="center" vertical="center" wrapText="1"/>
      <protection locked="0"/>
    </xf>
    <xf numFmtId="0" fontId="12" fillId="23" borderId="6" xfId="24" applyFont="1" applyFill="1" applyBorder="1" applyAlignment="1" applyProtection="1">
      <alignment horizontal="center" vertical="center" wrapText="1"/>
      <protection locked="0"/>
    </xf>
    <xf numFmtId="0" fontId="12" fillId="23" borderId="13" xfId="24" applyFont="1" applyFill="1" applyBorder="1" applyAlignment="1" applyProtection="1">
      <alignment horizontal="center" vertical="center" wrapText="1"/>
      <protection locked="0"/>
    </xf>
    <xf numFmtId="0" fontId="69" fillId="23" borderId="0" xfId="24" applyFont="1" applyFill="1" applyAlignment="1" applyProtection="1">
      <alignment horizontal="center" vertical="top"/>
      <protection locked="0"/>
    </xf>
    <xf numFmtId="0" fontId="69" fillId="23" borderId="0" xfId="24" applyFont="1" applyFill="1" applyAlignment="1" applyProtection="1">
      <alignment horizontal="right" vertical="top"/>
      <protection locked="0"/>
    </xf>
    <xf numFmtId="0" fontId="69" fillId="21" borderId="3" xfId="24" applyFont="1" applyFill="1" applyBorder="1" applyAlignment="1" applyProtection="1">
      <alignment horizontal="center" vertical="center"/>
      <protection locked="0"/>
    </xf>
    <xf numFmtId="0" fontId="69" fillId="21" borderId="4" xfId="24" applyFont="1" applyFill="1" applyBorder="1" applyAlignment="1" applyProtection="1">
      <alignment horizontal="center" vertical="center"/>
      <protection locked="0"/>
    </xf>
    <xf numFmtId="0" fontId="69" fillId="21" borderId="2" xfId="24" applyFont="1" applyFill="1" applyBorder="1" applyAlignment="1" applyProtection="1">
      <alignment horizontal="center" vertical="center"/>
      <protection locked="0"/>
    </xf>
    <xf numFmtId="0" fontId="69" fillId="22" borderId="3" xfId="24" applyFont="1" applyFill="1" applyBorder="1" applyAlignment="1" applyProtection="1">
      <alignment horizontal="center" vertical="center"/>
      <protection locked="0"/>
    </xf>
    <xf numFmtId="0" fontId="69" fillId="22" borderId="4" xfId="24" applyFont="1" applyFill="1" applyBorder="1" applyAlignment="1" applyProtection="1">
      <alignment horizontal="center" vertical="center"/>
      <protection locked="0"/>
    </xf>
    <xf numFmtId="0" fontId="69" fillId="22" borderId="2" xfId="24" applyFont="1" applyFill="1" applyBorder="1" applyAlignment="1" applyProtection="1">
      <alignment horizontal="center" vertical="center"/>
      <protection locked="0"/>
    </xf>
    <xf numFmtId="0" fontId="69" fillId="9" borderId="1" xfId="24" applyFont="1" applyFill="1" applyBorder="1" applyAlignment="1" applyProtection="1">
      <alignment horizontal="center" vertical="center"/>
      <protection locked="0"/>
    </xf>
    <xf numFmtId="0" fontId="3" fillId="23" borderId="18" xfId="24" applyFont="1" applyFill="1" applyBorder="1" applyAlignment="1" applyProtection="1">
      <alignment horizontal="justify" vertical="center" wrapText="1"/>
      <protection locked="0"/>
    </xf>
    <xf numFmtId="0" fontId="3" fillId="23" borderId="16" xfId="24" applyFont="1" applyFill="1" applyBorder="1" applyAlignment="1" applyProtection="1">
      <alignment horizontal="justify" vertical="center" wrapText="1"/>
      <protection locked="0"/>
    </xf>
    <xf numFmtId="0" fontId="3" fillId="23" borderId="15" xfId="24" applyFont="1" applyFill="1" applyBorder="1" applyAlignment="1" applyProtection="1">
      <alignment horizontal="justify" vertical="center" wrapText="1"/>
      <protection locked="0"/>
    </xf>
    <xf numFmtId="0" fontId="69" fillId="2" borderId="1" xfId="24" applyFont="1" applyFill="1" applyBorder="1" applyAlignment="1" applyProtection="1">
      <alignment horizontal="center" vertical="center" wrapText="1"/>
      <protection locked="0"/>
    </xf>
    <xf numFmtId="0" fontId="69" fillId="0" borderId="1" xfId="24" applyFont="1" applyBorder="1" applyAlignment="1" applyProtection="1">
      <alignment horizontal="center" vertical="center" wrapText="1"/>
      <protection locked="0"/>
    </xf>
    <xf numFmtId="0" fontId="69" fillId="0" borderId="3" xfId="24" applyFont="1" applyBorder="1" applyAlignment="1" applyProtection="1">
      <alignment horizontal="center" vertical="center"/>
      <protection locked="0"/>
    </xf>
    <xf numFmtId="0" fontId="69" fillId="0" borderId="4" xfId="24" applyFont="1" applyBorder="1" applyAlignment="1" applyProtection="1">
      <alignment horizontal="center" vertical="center"/>
      <protection locked="0"/>
    </xf>
  </cellXfs>
  <cellStyles count="25">
    <cellStyle name="Énfasis2" xfId="7" builtinId="33"/>
    <cellStyle name="Millares [0]" xfId="6" builtinId="6"/>
    <cellStyle name="Millares [0] 2" xfId="2" xr:uid="{00000000-0005-0000-0000-000000000000}"/>
    <cellStyle name="Millares [0] 3" xfId="17" xr:uid="{ECE62BB6-0210-4CFF-A608-FCB2523F653B}"/>
    <cellStyle name="Millares [0] 4" xfId="20" xr:uid="{0926236F-DA5C-4B51-A536-B6DCF827D0FE}"/>
    <cellStyle name="Millares 2" xfId="15" xr:uid="{0407142B-F0EF-4FB4-A1FF-4F8AA228747A}"/>
    <cellStyle name="Millares 2 2" xfId="11" xr:uid="{8E93F9EE-69F4-45C5-B638-F6CBE45E3E84}"/>
    <cellStyle name="Millares 3" xfId="19" xr:uid="{7A029BD0-2A5C-4CD9-8BE5-D48FEAEAFDF0}"/>
    <cellStyle name="Neutral" xfId="23" builtinId="28"/>
    <cellStyle name="Neutral 2" xfId="5" xr:uid="{00000000-0005-0000-0000-000001000000}"/>
    <cellStyle name="Normal" xfId="0" builtinId="0"/>
    <cellStyle name="Normal 18" xfId="4" xr:uid="{00000000-0005-0000-0000-000003000000}"/>
    <cellStyle name="Normal 2" xfId="3" xr:uid="{00000000-0005-0000-0000-000004000000}"/>
    <cellStyle name="Normal 2 2" xfId="16" xr:uid="{98281E0C-78B3-425E-B0AD-7EC60950DFD6}"/>
    <cellStyle name="Normal 2 3" xfId="8" xr:uid="{AAC7221D-91DA-44D8-9ABD-4BA861BB715F}"/>
    <cellStyle name="Normal 3" xfId="13" xr:uid="{E70AC4C7-78C0-4333-AC09-F722E0037EAC}"/>
    <cellStyle name="Normal 4" xfId="22" xr:uid="{D2C3984B-6BFA-459E-822C-23347DB5EAAD}"/>
    <cellStyle name="Normal 5" xfId="24" xr:uid="{59AF2C19-A2B3-4A65-BB9F-28F4F3F182DE}"/>
    <cellStyle name="Normal 7 2" xfId="10" xr:uid="{7E0738AA-3914-4158-99CC-3733CC0DDE42}"/>
    <cellStyle name="Porcentaje" xfId="1" builtinId="5"/>
    <cellStyle name="Porcentaje 2" xfId="14" xr:uid="{CDFCAD12-1801-4FC7-9B99-DE2FAD1BD4F1}"/>
    <cellStyle name="Porcentaje 2 2" xfId="12" xr:uid="{239220BA-C0EB-40C5-A1D7-E21AC704CDF9}"/>
    <cellStyle name="Porcentaje 2 3" xfId="21" xr:uid="{06B75111-C9BA-40AF-ACE9-694B88B02CCD}"/>
    <cellStyle name="Porcentaje 3" xfId="18" xr:uid="{A526B9DA-277F-4A51-BB6A-048D70944D91}"/>
    <cellStyle name="Porcentaje 5 2" xfId="9" xr:uid="{075F71EF-A2FB-4182-BA8A-00D29C2F8B8F}"/>
  </cellStyles>
  <dxfs count="231">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center" vertical="center"/>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Narrow"/>
        <family val="2"/>
        <scheme val="none"/>
      </font>
      <numFmt numFmtId="0" formatCode="General"/>
      <fill>
        <patternFill patternType="solid">
          <fgColor indexed="64"/>
          <bgColor rgb="FFFFFFFF"/>
        </patternFill>
      </fill>
      <alignment horizontal="center" vertical="center" textRotation="0" wrapText="1" indent="0" justifyLastLine="0" shrinkToFit="0" readingOrder="0"/>
      <border diagonalUp="0" diagonalDown="0" outline="0">
        <left style="thin">
          <color rgb="FF000000"/>
        </left>
        <right style="thin">
          <color rgb="FF000000"/>
        </right>
        <top/>
        <bottom/>
      </border>
      <protection locked="1" hidden="0"/>
    </dxf>
    <dxf>
      <alignment horizontal="center" vertical="center"/>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1"/>
        <name val="Calibri"/>
        <family val="2"/>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1" hidden="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1"/>
        <name val="Calibri"/>
        <family val="2"/>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1" hidden="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1"/>
        <name val="Calibri"/>
        <family val="2"/>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alignment horizontal="left" vertical="center"/>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1"/>
        <name val="Calibri"/>
        <family val="2"/>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1" hidden="0"/>
    </dxf>
    <dxf>
      <alignment horizontal="center"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1"/>
        <name val="Calibri"/>
        <family val="2"/>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1"/>
        <name val="Calibri"/>
        <family val="2"/>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1"/>
        <name val="Calibri"/>
        <family val="2"/>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1" hidden="0"/>
    </dxf>
    <dxf>
      <border diagonalUp="0" diagonalDown="0">
        <left/>
        <right style="thin">
          <color indexed="64"/>
        </right>
        <top style="thin">
          <color indexed="64"/>
        </top>
        <bottom style="thin">
          <color indexed="64"/>
        </bottom>
        <vertical style="thin">
          <color indexed="64"/>
        </vertical>
        <horizontal style="thin">
          <color indexed="64"/>
        </horizontal>
      </border>
    </dxf>
    <dxf>
      <border diagonalUp="0" diagonalDown="0">
        <left style="medium">
          <color theme="9" tint="-0.24994659260841701"/>
        </left>
        <right style="medium">
          <color theme="9" tint="-0.24994659260841701"/>
        </right>
        <top style="medium">
          <color theme="9" tint="-0.24994659260841701"/>
        </top>
        <bottom style="medium">
          <color theme="9" tint="-0.24994659260841701"/>
        </bottom>
      </border>
    </dxf>
    <dxf>
      <font>
        <strike val="0"/>
        <outline val="0"/>
        <shadow val="0"/>
        <u val="none"/>
        <vertAlign val="baseline"/>
        <name val="Arial"/>
        <family val="2"/>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1" hidden="0"/>
    </dxf>
    <dxf>
      <font>
        <b val="0"/>
        <i val="0"/>
        <strike val="0"/>
        <condense val="0"/>
        <extend val="0"/>
        <outline val="0"/>
        <shadow val="0"/>
        <u val="none"/>
        <vertAlign val="baseline"/>
        <sz val="14"/>
        <color theme="1"/>
        <name val="Calibri"/>
        <family val="2"/>
        <scheme val="minor"/>
      </font>
      <numFmt numFmtId="166" formatCode="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color rgb="FF000000"/>
        <name val="Arial"/>
        <family val="2"/>
        <scheme val="none"/>
      </font>
      <numFmt numFmtId="13" formatCode="0%"/>
      <alignment horizontal="center"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4"/>
        <color theme="1"/>
        <name val="Calibri"/>
        <family val="2"/>
        <scheme val="minor"/>
      </font>
      <numFmt numFmtId="166" formatCode="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alignment horizontal="center" vertical="center"/>
    </dxf>
    <dxf>
      <font>
        <b val="0"/>
        <i val="0"/>
        <strike val="0"/>
        <condense val="0"/>
        <extend val="0"/>
        <outline val="0"/>
        <shadow val="0"/>
        <u val="none"/>
        <vertAlign val="baseline"/>
        <sz val="14"/>
        <color theme="1"/>
        <name val="Calibri"/>
        <family val="2"/>
        <scheme val="minor"/>
      </font>
      <numFmt numFmtId="13" formatCode="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4"/>
        <color theme="1"/>
        <name val="Calibri"/>
        <family val="2"/>
        <scheme val="minor"/>
      </font>
      <numFmt numFmtId="13" formatCode="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alignment horizontal="center" vertical="center"/>
    </dxf>
    <dxf>
      <font>
        <b val="0"/>
        <i val="0"/>
        <strike val="0"/>
        <condense val="0"/>
        <extend val="0"/>
        <outline val="0"/>
        <shadow val="0"/>
        <u val="none"/>
        <vertAlign val="baseline"/>
        <sz val="14"/>
        <color theme="1"/>
        <name val="Calibri"/>
        <family val="2"/>
        <scheme val="minor"/>
      </font>
      <numFmt numFmtId="13" formatCode="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val="0"/>
        <strike val="0"/>
        <outline val="0"/>
        <shadow val="0"/>
        <u val="none"/>
        <vertAlign val="baseline"/>
        <sz val="11"/>
        <color theme="1"/>
        <name val="Arial"/>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4"/>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4"/>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border>
      <protection locked="1" hidden="0"/>
    </dxf>
    <dxf>
      <alignment horizontal="center" textRotation="0" indent="0" justifyLastLine="0" shrinkToFit="0" readingOrder="0"/>
    </dxf>
    <dxf>
      <font>
        <b val="0"/>
        <i val="0"/>
        <strike val="0"/>
        <condense val="0"/>
        <extend val="0"/>
        <outline val="0"/>
        <shadow val="0"/>
        <u val="none"/>
        <vertAlign val="baseline"/>
        <sz val="14"/>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border>
      <protection locked="1" hidden="0"/>
    </dxf>
    <dxf>
      <alignment horizontal="center" textRotation="0" indent="0" justifyLastLine="0" shrinkToFit="0" readingOrder="0"/>
    </dxf>
    <dxf>
      <border>
        <top style="thin">
          <color theme="5" tint="0.59996337778862885"/>
        </top>
      </border>
    </dxf>
    <dxf>
      <border diagonalUp="0" diagonalDown="0">
        <left style="medium">
          <color theme="5" tint="-0.24994659260841701"/>
        </left>
        <right style="medium">
          <color theme="5" tint="-0.24994659260841701"/>
        </right>
        <top style="medium">
          <color theme="5" tint="-0.24994659260841701"/>
        </top>
        <bottom style="medium">
          <color theme="5" tint="-0.24994659260841701"/>
        </bottom>
      </border>
    </dxf>
    <dxf>
      <font>
        <strike val="0"/>
        <outline val="0"/>
        <shadow val="0"/>
        <u val="none"/>
        <vertAlign val="baseline"/>
        <sz val="11"/>
        <color theme="1"/>
        <name val="Arial"/>
        <family val="2"/>
        <scheme val="none"/>
      </font>
      <fill>
        <patternFill patternType="none">
          <fgColor indexed="64"/>
          <bgColor auto="1"/>
        </patternFill>
      </fill>
      <alignment horizontal="center" vertical="center" textRotation="0" indent="0" justifyLastLine="0" shrinkToFit="0" readingOrder="0"/>
      <protection locked="1" hidden="0"/>
    </dxf>
    <dxf>
      <border>
        <bottom style="medium">
          <color theme="5" tint="-0.24994659260841701"/>
        </bottom>
      </border>
    </dxf>
    <dxf>
      <font>
        <b/>
      </font>
      <alignment horizontal="center" vertical="center" textRotation="0"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family val="2"/>
        <scheme val="none"/>
      </font>
      <numFmt numFmtId="13" formatCode="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family val="2"/>
        <scheme val="none"/>
      </font>
      <numFmt numFmtId="19" formatCode="d/mm/yyyy"/>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family val="2"/>
        <scheme val="none"/>
      </font>
      <numFmt numFmtId="19" formatCode="d/mm/yyyy"/>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scheme val="none"/>
      </font>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scheme val="none"/>
      </font>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scheme val="none"/>
      </font>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protection locked="1" hidden="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protection locked="1" hidden="0"/>
    </dxf>
    <dxf>
      <border outline="0">
        <bottom style="thin">
          <color indexed="64"/>
        </bottom>
      </border>
    </dxf>
    <dxf>
      <font>
        <b/>
        <i val="0"/>
        <strike val="0"/>
        <condense val="0"/>
        <extend val="0"/>
        <outline val="0"/>
        <shadow val="0"/>
        <u val="none"/>
        <vertAlign val="baseline"/>
        <sz val="11"/>
        <color auto="1"/>
        <name val="Arial"/>
        <family val="2"/>
        <scheme val="none"/>
      </font>
      <fill>
        <patternFill patternType="solid">
          <fgColor indexed="64"/>
          <bgColor theme="2" tint="-0.249977111117893"/>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9" Type="http://schemas.openxmlformats.org/officeDocument/2006/relationships/externalLink" Target="externalLinks/externalLink29.xml"/><Relationship Id="rId3" Type="http://schemas.openxmlformats.org/officeDocument/2006/relationships/worksheet" Target="worksheets/sheet3.xml"/><Relationship Id="rId21" Type="http://schemas.openxmlformats.org/officeDocument/2006/relationships/externalLink" Target="externalLinks/externalLink11.xml"/><Relationship Id="rId34" Type="http://schemas.openxmlformats.org/officeDocument/2006/relationships/externalLink" Target="externalLinks/externalLink24.xml"/><Relationship Id="rId42" Type="http://schemas.openxmlformats.org/officeDocument/2006/relationships/externalLink" Target="externalLinks/externalLink32.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29" Type="http://schemas.openxmlformats.org/officeDocument/2006/relationships/externalLink" Target="externalLinks/externalLink19.xml"/><Relationship Id="rId41" Type="http://schemas.openxmlformats.org/officeDocument/2006/relationships/externalLink" Target="externalLinks/externalLink3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40" Type="http://schemas.openxmlformats.org/officeDocument/2006/relationships/externalLink" Target="externalLinks/externalLink3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externalLink" Target="externalLinks/externalLink2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43"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Avance</c:v>
          </c:tx>
          <c:spPr>
            <a:solidFill>
              <a:srgbClr val="FF0000"/>
            </a:solidFill>
            <a:ln w="12700">
              <a:solidFill>
                <a:srgbClr val="FF0000"/>
              </a:solidFill>
              <a:prstDash val="solid"/>
            </a:ln>
          </c:spPr>
          <c:invertIfNegative val="0"/>
          <c:dPt>
            <c:idx val="1"/>
            <c:invertIfNegative val="0"/>
            <c:bubble3D val="0"/>
            <c:spPr>
              <a:solidFill>
                <a:srgbClr val="92D050"/>
              </a:solidFill>
              <a:ln>
                <a:solidFill>
                  <a:srgbClr val="92D050"/>
                </a:solidFill>
              </a:ln>
              <a:effectLst/>
            </c:spPr>
            <c:extLst>
              <c:ext xmlns:c16="http://schemas.microsoft.com/office/drawing/2014/chart" uri="{C3380CC4-5D6E-409C-BE32-E72D297353CC}">
                <c16:uniqueId val="{00000001-E825-4698-88D7-4BCD52146D1A}"/>
              </c:ext>
            </c:extLst>
          </c:dPt>
          <c:dPt>
            <c:idx val="2"/>
            <c:invertIfNegative val="0"/>
            <c:bubble3D val="0"/>
            <c:spPr>
              <a:solidFill>
                <a:srgbClr val="92D050"/>
              </a:solidFill>
              <a:ln>
                <a:solidFill>
                  <a:srgbClr val="92D050"/>
                </a:solidFill>
              </a:ln>
              <a:effectLst/>
            </c:spPr>
            <c:extLst>
              <c:ext xmlns:c16="http://schemas.microsoft.com/office/drawing/2014/chart" uri="{C3380CC4-5D6E-409C-BE32-E72D297353CC}">
                <c16:uniqueId val="{00000003-E825-4698-88D7-4BCD52146D1A}"/>
              </c:ext>
            </c:extLst>
          </c:dPt>
          <c:cat>
            <c:strRef>
              <c:f>[6]Hoja1!$A$6:$A$8</c:f>
              <c:strCache>
                <c:ptCount val="3"/>
                <c:pt idx="0">
                  <c:v>Semestre 1</c:v>
                </c:pt>
                <c:pt idx="1">
                  <c:v>Semestre 2</c:v>
                </c:pt>
                <c:pt idx="2">
                  <c:v>Vigencia</c:v>
                </c:pt>
              </c:strCache>
            </c:strRef>
          </c:cat>
          <c:val>
            <c:numRef>
              <c:f>[6]Hoja1!$B$6:$B$8</c:f>
              <c:numCache>
                <c:formatCode>General</c:formatCode>
                <c:ptCount val="3"/>
                <c:pt idx="0">
                  <c:v>0</c:v>
                </c:pt>
                <c:pt idx="1">
                  <c:v>0</c:v>
                </c:pt>
                <c:pt idx="2">
                  <c:v>0</c:v>
                </c:pt>
              </c:numCache>
            </c:numRef>
          </c:val>
          <c:extLst>
            <c:ext xmlns:c16="http://schemas.microsoft.com/office/drawing/2014/chart" uri="{C3380CC4-5D6E-409C-BE32-E72D297353CC}">
              <c16:uniqueId val="{00000004-E825-4698-88D7-4BCD52146D1A}"/>
            </c:ext>
          </c:extLst>
        </c:ser>
        <c:ser>
          <c:idx val="1"/>
          <c:order val="1"/>
          <c:tx>
            <c:v>Meta</c:v>
          </c:tx>
          <c:spPr>
            <a:solidFill>
              <a:srgbClr val="A5A5A5"/>
            </a:solidFill>
            <a:ln w="25400">
              <a:noFill/>
            </a:ln>
          </c:spPr>
          <c:invertIfNegative val="0"/>
          <c:cat>
            <c:strRef>
              <c:f>[6]Hoja1!$A$6:$A$8</c:f>
              <c:strCache>
                <c:ptCount val="3"/>
                <c:pt idx="0">
                  <c:v>Semestre 1</c:v>
                </c:pt>
                <c:pt idx="1">
                  <c:v>Semestre 2</c:v>
                </c:pt>
                <c:pt idx="2">
                  <c:v>Vigencia</c:v>
                </c:pt>
              </c:strCache>
            </c:strRef>
          </c:cat>
          <c:val>
            <c:numRef>
              <c:f>[6]Hoja1!$C$6:$C$8</c:f>
              <c:numCache>
                <c:formatCode>General</c:formatCode>
                <c:ptCount val="3"/>
                <c:pt idx="0">
                  <c:v>0</c:v>
                </c:pt>
                <c:pt idx="1">
                  <c:v>0</c:v>
                </c:pt>
                <c:pt idx="2">
                  <c:v>1</c:v>
                </c:pt>
              </c:numCache>
            </c:numRef>
          </c:val>
          <c:extLst>
            <c:ext xmlns:c16="http://schemas.microsoft.com/office/drawing/2014/chart" uri="{C3380CC4-5D6E-409C-BE32-E72D297353CC}">
              <c16:uniqueId val="{00000005-E825-4698-88D7-4BCD52146D1A}"/>
            </c:ext>
          </c:extLst>
        </c:ser>
        <c:dLbls>
          <c:showLegendKey val="0"/>
          <c:showVal val="0"/>
          <c:showCatName val="0"/>
          <c:showSerName val="0"/>
          <c:showPercent val="0"/>
          <c:showBubbleSize val="0"/>
        </c:dLbls>
        <c:gapWidth val="150"/>
        <c:axId val="-565904032"/>
        <c:axId val="-565902400"/>
      </c:barChart>
      <c:catAx>
        <c:axId val="-565904032"/>
        <c:scaling>
          <c:orientation val="minMax"/>
        </c:scaling>
        <c:delete val="0"/>
        <c:axPos val="b"/>
        <c:numFmt formatCode="General" sourceLinked="0"/>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crossAx val="-565902400"/>
        <c:crosses val="autoZero"/>
        <c:auto val="1"/>
        <c:lblAlgn val="ctr"/>
        <c:lblOffset val="100"/>
        <c:noMultiLvlLbl val="0"/>
      </c:catAx>
      <c:valAx>
        <c:axId val="-565902400"/>
        <c:scaling>
          <c:orientation val="minMax"/>
        </c:scaling>
        <c:delete val="0"/>
        <c:axPos val="l"/>
        <c:numFmt formatCode="General" sourceLinked="1"/>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crossAx val="-565904032"/>
        <c:crosses val="autoZero"/>
        <c:crossBetween val="between"/>
      </c:valAx>
      <c:spPr>
        <a:solidFill>
          <a:schemeClr val="bg1"/>
        </a:solidFill>
        <a:ln>
          <a:noFill/>
        </a:ln>
        <a:effectLst/>
      </c:spPr>
    </c:plotArea>
    <c:legend>
      <c:legendPos val="t"/>
      <c:overlay val="0"/>
      <c:spPr>
        <a:noFill/>
        <a:ln w="25400">
          <a:noFill/>
        </a:ln>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hyperlink" Target="#'Objetivos y metas proyectos'!A1"/><Relationship Id="rId7" Type="http://schemas.openxmlformats.org/officeDocument/2006/relationships/hyperlink" Target="#'Indicadores de Gesti&#243;n'!A1"/><Relationship Id="rId2" Type="http://schemas.openxmlformats.org/officeDocument/2006/relationships/hyperlink" Target="#'Metas e indicadores PDD'!A1"/><Relationship Id="rId1" Type="http://schemas.openxmlformats.org/officeDocument/2006/relationships/hyperlink" Target="#'Plan de Acci&#243;n Institucional In'!A1"/><Relationship Id="rId6" Type="http://schemas.openxmlformats.org/officeDocument/2006/relationships/hyperlink" Target="#'Mapa y plan de riesgos'!A1"/><Relationship Id="rId5" Type="http://schemas.openxmlformats.org/officeDocument/2006/relationships/image" Target="../media/image1.png"/><Relationship Id="rId4" Type="http://schemas.openxmlformats.org/officeDocument/2006/relationships/hyperlink" Target="#Presupuesto!A1"/></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hyperlink" Target="#Men&#250;!A1"/></Relationships>
</file>

<file path=xl/drawings/_rels/drawing5.xml.rels><?xml version="1.0" encoding="UTF-8" standalone="yes"?>
<Relationships xmlns="http://schemas.openxmlformats.org/package/2006/relationships"><Relationship Id="rId2" Type="http://schemas.openxmlformats.org/officeDocument/2006/relationships/hyperlink" Target="#Men&#250;!A1"/><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26" Type="http://schemas.openxmlformats.org/officeDocument/2006/relationships/image" Target="../media/image28.png"/><Relationship Id="rId21" Type="http://schemas.openxmlformats.org/officeDocument/2006/relationships/image" Target="../media/image23.png"/><Relationship Id="rId34" Type="http://schemas.openxmlformats.org/officeDocument/2006/relationships/image" Target="../media/image36.png"/><Relationship Id="rId42" Type="http://schemas.openxmlformats.org/officeDocument/2006/relationships/image" Target="../media/image44.png"/><Relationship Id="rId47" Type="http://schemas.openxmlformats.org/officeDocument/2006/relationships/image" Target="../media/image49.png"/><Relationship Id="rId50" Type="http://schemas.openxmlformats.org/officeDocument/2006/relationships/image" Target="../media/image52.png"/><Relationship Id="rId55" Type="http://schemas.openxmlformats.org/officeDocument/2006/relationships/image" Target="../media/image57.png"/><Relationship Id="rId63" Type="http://schemas.openxmlformats.org/officeDocument/2006/relationships/image" Target="../media/image65.png"/><Relationship Id="rId68" Type="http://schemas.openxmlformats.org/officeDocument/2006/relationships/image" Target="../media/image70.png"/><Relationship Id="rId76" Type="http://schemas.openxmlformats.org/officeDocument/2006/relationships/image" Target="../media/image78.png"/><Relationship Id="rId84" Type="http://schemas.openxmlformats.org/officeDocument/2006/relationships/image" Target="../media/image85.png"/><Relationship Id="rId89" Type="http://schemas.openxmlformats.org/officeDocument/2006/relationships/image" Target="../media/image90.png"/><Relationship Id="rId97" Type="http://schemas.openxmlformats.org/officeDocument/2006/relationships/image" Target="../media/image98.png"/><Relationship Id="rId7" Type="http://schemas.openxmlformats.org/officeDocument/2006/relationships/image" Target="../media/image9.png"/><Relationship Id="rId71" Type="http://schemas.openxmlformats.org/officeDocument/2006/relationships/image" Target="../media/image73.png"/><Relationship Id="rId92" Type="http://schemas.openxmlformats.org/officeDocument/2006/relationships/image" Target="../media/image93.png"/><Relationship Id="rId2" Type="http://schemas.openxmlformats.org/officeDocument/2006/relationships/image" Target="../media/image3.jpeg"/><Relationship Id="rId16" Type="http://schemas.openxmlformats.org/officeDocument/2006/relationships/image" Target="../media/image18.png"/><Relationship Id="rId29" Type="http://schemas.openxmlformats.org/officeDocument/2006/relationships/image" Target="../media/image31.png"/><Relationship Id="rId11" Type="http://schemas.openxmlformats.org/officeDocument/2006/relationships/image" Target="../media/image13.png"/><Relationship Id="rId24" Type="http://schemas.openxmlformats.org/officeDocument/2006/relationships/image" Target="../media/image26.png"/><Relationship Id="rId32" Type="http://schemas.openxmlformats.org/officeDocument/2006/relationships/image" Target="../media/image34.png"/><Relationship Id="rId37" Type="http://schemas.openxmlformats.org/officeDocument/2006/relationships/image" Target="../media/image39.png"/><Relationship Id="rId40" Type="http://schemas.openxmlformats.org/officeDocument/2006/relationships/image" Target="../media/image42.png"/><Relationship Id="rId45" Type="http://schemas.openxmlformats.org/officeDocument/2006/relationships/image" Target="../media/image47.png"/><Relationship Id="rId53" Type="http://schemas.openxmlformats.org/officeDocument/2006/relationships/image" Target="../media/image55.png"/><Relationship Id="rId58" Type="http://schemas.openxmlformats.org/officeDocument/2006/relationships/image" Target="../media/image60.png"/><Relationship Id="rId66" Type="http://schemas.openxmlformats.org/officeDocument/2006/relationships/image" Target="../media/image68.png"/><Relationship Id="rId74" Type="http://schemas.openxmlformats.org/officeDocument/2006/relationships/image" Target="../media/image76.png"/><Relationship Id="rId79" Type="http://schemas.openxmlformats.org/officeDocument/2006/relationships/image" Target="../media/image80.png"/><Relationship Id="rId87" Type="http://schemas.openxmlformats.org/officeDocument/2006/relationships/image" Target="../media/image88.png"/><Relationship Id="rId5" Type="http://schemas.openxmlformats.org/officeDocument/2006/relationships/image" Target="../media/image7.png"/><Relationship Id="rId61" Type="http://schemas.openxmlformats.org/officeDocument/2006/relationships/image" Target="../media/image63.png"/><Relationship Id="rId82" Type="http://schemas.openxmlformats.org/officeDocument/2006/relationships/image" Target="../media/image83.png"/><Relationship Id="rId90" Type="http://schemas.openxmlformats.org/officeDocument/2006/relationships/image" Target="../media/image91.png"/><Relationship Id="rId95" Type="http://schemas.openxmlformats.org/officeDocument/2006/relationships/image" Target="../media/image96.png"/><Relationship Id="rId19" Type="http://schemas.openxmlformats.org/officeDocument/2006/relationships/image" Target="../media/image21.png"/><Relationship Id="rId14" Type="http://schemas.openxmlformats.org/officeDocument/2006/relationships/image" Target="../media/image16.png"/><Relationship Id="rId22" Type="http://schemas.openxmlformats.org/officeDocument/2006/relationships/image" Target="../media/image24.png"/><Relationship Id="rId27" Type="http://schemas.openxmlformats.org/officeDocument/2006/relationships/image" Target="../media/image29.png"/><Relationship Id="rId30" Type="http://schemas.openxmlformats.org/officeDocument/2006/relationships/image" Target="../media/image32.png"/><Relationship Id="rId35" Type="http://schemas.openxmlformats.org/officeDocument/2006/relationships/image" Target="../media/image37.png"/><Relationship Id="rId43" Type="http://schemas.openxmlformats.org/officeDocument/2006/relationships/image" Target="../media/image45.png"/><Relationship Id="rId48" Type="http://schemas.openxmlformats.org/officeDocument/2006/relationships/image" Target="../media/image50.png"/><Relationship Id="rId56" Type="http://schemas.openxmlformats.org/officeDocument/2006/relationships/image" Target="../media/image58.png"/><Relationship Id="rId64" Type="http://schemas.openxmlformats.org/officeDocument/2006/relationships/image" Target="../media/image66.png"/><Relationship Id="rId69" Type="http://schemas.openxmlformats.org/officeDocument/2006/relationships/image" Target="../media/image71.png"/><Relationship Id="rId77" Type="http://schemas.openxmlformats.org/officeDocument/2006/relationships/chart" Target="../charts/chart1.xml"/><Relationship Id="rId8" Type="http://schemas.openxmlformats.org/officeDocument/2006/relationships/image" Target="../media/image10.png"/><Relationship Id="rId51" Type="http://schemas.openxmlformats.org/officeDocument/2006/relationships/image" Target="../media/image53.png"/><Relationship Id="rId72" Type="http://schemas.openxmlformats.org/officeDocument/2006/relationships/image" Target="../media/image74.png"/><Relationship Id="rId80" Type="http://schemas.openxmlformats.org/officeDocument/2006/relationships/image" Target="../media/image81.png"/><Relationship Id="rId85" Type="http://schemas.openxmlformats.org/officeDocument/2006/relationships/image" Target="../media/image86.png"/><Relationship Id="rId93" Type="http://schemas.openxmlformats.org/officeDocument/2006/relationships/image" Target="../media/image94.png"/><Relationship Id="rId98" Type="http://schemas.openxmlformats.org/officeDocument/2006/relationships/image" Target="../media/image99.png"/><Relationship Id="rId3" Type="http://schemas.openxmlformats.org/officeDocument/2006/relationships/image" Target="../media/image5.png"/><Relationship Id="rId12" Type="http://schemas.openxmlformats.org/officeDocument/2006/relationships/image" Target="../media/image14.png"/><Relationship Id="rId17" Type="http://schemas.openxmlformats.org/officeDocument/2006/relationships/image" Target="../media/image19.png"/><Relationship Id="rId25" Type="http://schemas.openxmlformats.org/officeDocument/2006/relationships/image" Target="../media/image27.png"/><Relationship Id="rId33" Type="http://schemas.openxmlformats.org/officeDocument/2006/relationships/image" Target="../media/image35.png"/><Relationship Id="rId38" Type="http://schemas.openxmlformats.org/officeDocument/2006/relationships/image" Target="../media/image40.png"/><Relationship Id="rId46" Type="http://schemas.openxmlformats.org/officeDocument/2006/relationships/image" Target="../media/image48.png"/><Relationship Id="rId59" Type="http://schemas.openxmlformats.org/officeDocument/2006/relationships/image" Target="../media/image61.png"/><Relationship Id="rId67" Type="http://schemas.openxmlformats.org/officeDocument/2006/relationships/image" Target="../media/image69.png"/><Relationship Id="rId20" Type="http://schemas.openxmlformats.org/officeDocument/2006/relationships/image" Target="../media/image22.png"/><Relationship Id="rId41" Type="http://schemas.openxmlformats.org/officeDocument/2006/relationships/image" Target="../media/image43.png"/><Relationship Id="rId54" Type="http://schemas.openxmlformats.org/officeDocument/2006/relationships/image" Target="../media/image56.png"/><Relationship Id="rId62" Type="http://schemas.openxmlformats.org/officeDocument/2006/relationships/image" Target="../media/image64.png"/><Relationship Id="rId70" Type="http://schemas.openxmlformats.org/officeDocument/2006/relationships/image" Target="../media/image72.png"/><Relationship Id="rId75" Type="http://schemas.openxmlformats.org/officeDocument/2006/relationships/image" Target="../media/image77.png"/><Relationship Id="rId83" Type="http://schemas.openxmlformats.org/officeDocument/2006/relationships/image" Target="../media/image84.png"/><Relationship Id="rId88" Type="http://schemas.openxmlformats.org/officeDocument/2006/relationships/image" Target="../media/image89.png"/><Relationship Id="rId91" Type="http://schemas.openxmlformats.org/officeDocument/2006/relationships/image" Target="../media/image92.png"/><Relationship Id="rId96" Type="http://schemas.openxmlformats.org/officeDocument/2006/relationships/image" Target="../media/image97.png"/><Relationship Id="rId1" Type="http://schemas.openxmlformats.org/officeDocument/2006/relationships/image" Target="../media/image4.jpeg"/><Relationship Id="rId6" Type="http://schemas.openxmlformats.org/officeDocument/2006/relationships/image" Target="../media/image8.png"/><Relationship Id="rId15" Type="http://schemas.openxmlformats.org/officeDocument/2006/relationships/image" Target="../media/image17.png"/><Relationship Id="rId23" Type="http://schemas.openxmlformats.org/officeDocument/2006/relationships/image" Target="../media/image25.png"/><Relationship Id="rId28" Type="http://schemas.openxmlformats.org/officeDocument/2006/relationships/image" Target="../media/image30.png"/><Relationship Id="rId36" Type="http://schemas.openxmlformats.org/officeDocument/2006/relationships/image" Target="../media/image38.png"/><Relationship Id="rId49" Type="http://schemas.openxmlformats.org/officeDocument/2006/relationships/image" Target="../media/image51.png"/><Relationship Id="rId57" Type="http://schemas.openxmlformats.org/officeDocument/2006/relationships/image" Target="../media/image59.png"/><Relationship Id="rId10" Type="http://schemas.openxmlformats.org/officeDocument/2006/relationships/image" Target="../media/image12.png"/><Relationship Id="rId31" Type="http://schemas.openxmlformats.org/officeDocument/2006/relationships/image" Target="../media/image33.png"/><Relationship Id="rId44" Type="http://schemas.openxmlformats.org/officeDocument/2006/relationships/image" Target="../media/image46.png"/><Relationship Id="rId52" Type="http://schemas.openxmlformats.org/officeDocument/2006/relationships/image" Target="../media/image54.png"/><Relationship Id="rId60" Type="http://schemas.openxmlformats.org/officeDocument/2006/relationships/image" Target="../media/image62.png"/><Relationship Id="rId65" Type="http://schemas.openxmlformats.org/officeDocument/2006/relationships/image" Target="../media/image67.png"/><Relationship Id="rId73" Type="http://schemas.openxmlformats.org/officeDocument/2006/relationships/image" Target="../media/image75.png"/><Relationship Id="rId78" Type="http://schemas.openxmlformats.org/officeDocument/2006/relationships/image" Target="../media/image79.png"/><Relationship Id="rId81" Type="http://schemas.openxmlformats.org/officeDocument/2006/relationships/image" Target="../media/image82.png"/><Relationship Id="rId86" Type="http://schemas.openxmlformats.org/officeDocument/2006/relationships/image" Target="../media/image87.png"/><Relationship Id="rId94" Type="http://schemas.openxmlformats.org/officeDocument/2006/relationships/image" Target="../media/image95.png"/><Relationship Id="rId4" Type="http://schemas.openxmlformats.org/officeDocument/2006/relationships/image" Target="../media/image6.png"/><Relationship Id="rId9" Type="http://schemas.openxmlformats.org/officeDocument/2006/relationships/image" Target="../media/image11.png"/><Relationship Id="rId13" Type="http://schemas.openxmlformats.org/officeDocument/2006/relationships/image" Target="../media/image15.png"/><Relationship Id="rId18" Type="http://schemas.openxmlformats.org/officeDocument/2006/relationships/image" Target="../media/image20.png"/><Relationship Id="rId39" Type="http://schemas.openxmlformats.org/officeDocument/2006/relationships/image" Target="../media/image41.png"/></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4</xdr:col>
      <xdr:colOff>104775</xdr:colOff>
      <xdr:row>8</xdr:row>
      <xdr:rowOff>28575</xdr:rowOff>
    </xdr:from>
    <xdr:to>
      <xdr:col>4</xdr:col>
      <xdr:colOff>2162175</xdr:colOff>
      <xdr:row>10</xdr:row>
      <xdr:rowOff>66675</xdr:rowOff>
    </xdr:to>
    <xdr:sp macro="" textlink="">
      <xdr:nvSpPr>
        <xdr:cNvPr id="2" name="Rectángulo 1">
          <a:hlinkClick xmlns:r="http://schemas.openxmlformats.org/officeDocument/2006/relationships" r:id="rId1"/>
          <a:extLst>
            <a:ext uri="{FF2B5EF4-FFF2-40B4-BE49-F238E27FC236}">
              <a16:creationId xmlns:a16="http://schemas.microsoft.com/office/drawing/2014/main" id="{81060FCA-0A15-4BDC-B884-CC8F3D68E3C8}"/>
            </a:ext>
          </a:extLst>
        </xdr:cNvPr>
        <xdr:cNvSpPr/>
      </xdr:nvSpPr>
      <xdr:spPr>
        <a:xfrm>
          <a:off x="3152775" y="1552575"/>
          <a:ext cx="657225" cy="419100"/>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marL="0" indent="0" algn="ctr"/>
          <a:r>
            <a:rPr lang="es-CO" sz="1100">
              <a:solidFill>
                <a:sysClr val="windowText" lastClr="000000"/>
              </a:solidFill>
              <a:latin typeface="Arial" panose="020B0604020202020204" pitchFamily="34" charset="0"/>
              <a:ea typeface="+mn-ea"/>
              <a:cs typeface="Arial" panose="020B0604020202020204" pitchFamily="34" charset="0"/>
            </a:rPr>
            <a:t>Plan de Acción Institucional Integrado</a:t>
          </a:r>
        </a:p>
      </xdr:txBody>
    </xdr:sp>
    <xdr:clientData/>
  </xdr:twoCellAnchor>
  <xdr:twoCellAnchor>
    <xdr:from>
      <xdr:col>6</xdr:col>
      <xdr:colOff>28574</xdr:colOff>
      <xdr:row>8</xdr:row>
      <xdr:rowOff>19049</xdr:rowOff>
    </xdr:from>
    <xdr:to>
      <xdr:col>8</xdr:col>
      <xdr:colOff>647699</xdr:colOff>
      <xdr:row>10</xdr:row>
      <xdr:rowOff>123824</xdr:rowOff>
    </xdr:to>
    <xdr:sp macro="" textlink="">
      <xdr:nvSpPr>
        <xdr:cNvPr id="3" name="Rectángulo 2">
          <a:hlinkClick xmlns:r="http://schemas.openxmlformats.org/officeDocument/2006/relationships" r:id="rId2"/>
          <a:extLst>
            <a:ext uri="{FF2B5EF4-FFF2-40B4-BE49-F238E27FC236}">
              <a16:creationId xmlns:a16="http://schemas.microsoft.com/office/drawing/2014/main" id="{926168EB-76E7-484F-B6A1-0832E6C11B1F}"/>
            </a:ext>
          </a:extLst>
        </xdr:cNvPr>
        <xdr:cNvSpPr/>
      </xdr:nvSpPr>
      <xdr:spPr>
        <a:xfrm>
          <a:off x="4600574" y="1543049"/>
          <a:ext cx="2143125" cy="485775"/>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1100" baseline="0">
              <a:solidFill>
                <a:sysClr val="windowText" lastClr="000000"/>
              </a:solidFill>
              <a:latin typeface="Arial" panose="020B0604020202020204" pitchFamily="34" charset="0"/>
              <a:cs typeface="Arial" panose="020B0604020202020204" pitchFamily="34" charset="0"/>
            </a:rPr>
            <a:t>Metas e indicadores PDD</a:t>
          </a:r>
        </a:p>
      </xdr:txBody>
    </xdr:sp>
    <xdr:clientData/>
  </xdr:twoCellAnchor>
  <xdr:twoCellAnchor>
    <xdr:from>
      <xdr:col>4</xdr:col>
      <xdr:colOff>123825</xdr:colOff>
      <xdr:row>11</xdr:row>
      <xdr:rowOff>114300</xdr:rowOff>
    </xdr:from>
    <xdr:to>
      <xdr:col>4</xdr:col>
      <xdr:colOff>2181225</xdr:colOff>
      <xdr:row>14</xdr:row>
      <xdr:rowOff>0</xdr:rowOff>
    </xdr:to>
    <xdr:sp macro="" textlink="">
      <xdr:nvSpPr>
        <xdr:cNvPr id="4" name="Rectángulo 3">
          <a:hlinkClick xmlns:r="http://schemas.openxmlformats.org/officeDocument/2006/relationships" r:id="rId3"/>
          <a:extLst>
            <a:ext uri="{FF2B5EF4-FFF2-40B4-BE49-F238E27FC236}">
              <a16:creationId xmlns:a16="http://schemas.microsoft.com/office/drawing/2014/main" id="{29610BB5-6F52-474B-9AA5-C5CE926C2A88}"/>
            </a:ext>
          </a:extLst>
        </xdr:cNvPr>
        <xdr:cNvSpPr/>
      </xdr:nvSpPr>
      <xdr:spPr>
        <a:xfrm>
          <a:off x="3171825" y="2209800"/>
          <a:ext cx="638175" cy="457200"/>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marL="0" indent="0" algn="ctr"/>
          <a:r>
            <a:rPr lang="es-CO" sz="1100">
              <a:solidFill>
                <a:sysClr val="windowText" lastClr="000000"/>
              </a:solidFill>
              <a:latin typeface="Arial" panose="020B0604020202020204" pitchFamily="34" charset="0"/>
              <a:ea typeface="+mn-ea"/>
              <a:cs typeface="Arial" panose="020B0604020202020204" pitchFamily="34" charset="0"/>
            </a:rPr>
            <a:t>Objetivos</a:t>
          </a:r>
          <a:r>
            <a:rPr lang="es-CO" sz="1100" baseline="0">
              <a:solidFill>
                <a:sysClr val="windowText" lastClr="000000"/>
              </a:solidFill>
              <a:latin typeface="Arial" panose="020B0604020202020204" pitchFamily="34" charset="0"/>
              <a:ea typeface="+mn-ea"/>
              <a:cs typeface="Arial" panose="020B0604020202020204" pitchFamily="34" charset="0"/>
            </a:rPr>
            <a:t> y metas proyectos de inversión</a:t>
          </a:r>
          <a:endParaRPr lang="es-CO" sz="11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6</xdr:col>
      <xdr:colOff>38099</xdr:colOff>
      <xdr:row>11</xdr:row>
      <xdr:rowOff>114299</xdr:rowOff>
    </xdr:from>
    <xdr:to>
      <xdr:col>8</xdr:col>
      <xdr:colOff>657224</xdr:colOff>
      <xdr:row>14</xdr:row>
      <xdr:rowOff>9524</xdr:rowOff>
    </xdr:to>
    <xdr:sp macro="" textlink="">
      <xdr:nvSpPr>
        <xdr:cNvPr id="5" name="Rectángulo 4">
          <a:hlinkClick xmlns:r="http://schemas.openxmlformats.org/officeDocument/2006/relationships" r:id="rId4"/>
          <a:extLst>
            <a:ext uri="{FF2B5EF4-FFF2-40B4-BE49-F238E27FC236}">
              <a16:creationId xmlns:a16="http://schemas.microsoft.com/office/drawing/2014/main" id="{0C0A3691-39F1-4556-BBCF-FA4EFB7A585D}"/>
            </a:ext>
          </a:extLst>
        </xdr:cNvPr>
        <xdr:cNvSpPr/>
      </xdr:nvSpPr>
      <xdr:spPr>
        <a:xfrm>
          <a:off x="4610099" y="2209799"/>
          <a:ext cx="2143125" cy="466725"/>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marL="0" indent="0" algn="ctr"/>
          <a:r>
            <a:rPr lang="es-CO" sz="1100">
              <a:solidFill>
                <a:sysClr val="windowText" lastClr="000000"/>
              </a:solidFill>
              <a:latin typeface="Arial" panose="020B0604020202020204" pitchFamily="34" charset="0"/>
              <a:ea typeface="+mn-ea"/>
              <a:cs typeface="Arial" panose="020B0604020202020204" pitchFamily="34" charset="0"/>
            </a:rPr>
            <a:t>Presupuesto </a:t>
          </a:r>
        </a:p>
      </xdr:txBody>
    </xdr:sp>
    <xdr:clientData/>
  </xdr:twoCellAnchor>
  <xdr:twoCellAnchor>
    <xdr:from>
      <xdr:col>4</xdr:col>
      <xdr:colOff>1562100</xdr:colOff>
      <xdr:row>5</xdr:row>
      <xdr:rowOff>95250</xdr:rowOff>
    </xdr:from>
    <xdr:to>
      <xdr:col>6</xdr:col>
      <xdr:colOff>561975</xdr:colOff>
      <xdr:row>7</xdr:row>
      <xdr:rowOff>9525</xdr:rowOff>
    </xdr:to>
    <xdr:sp macro="" textlink="">
      <xdr:nvSpPr>
        <xdr:cNvPr id="6" name="Rectángulo 5">
          <a:extLst>
            <a:ext uri="{FF2B5EF4-FFF2-40B4-BE49-F238E27FC236}">
              <a16:creationId xmlns:a16="http://schemas.microsoft.com/office/drawing/2014/main" id="{7D20169F-61BA-4984-A4DB-4AA7C83F5A66}"/>
            </a:ext>
          </a:extLst>
        </xdr:cNvPr>
        <xdr:cNvSpPr/>
      </xdr:nvSpPr>
      <xdr:spPr>
        <a:xfrm>
          <a:off x="3810000" y="1047750"/>
          <a:ext cx="1323975" cy="295275"/>
        </a:xfrm>
        <a:prstGeom prst="rect">
          <a:avLst/>
        </a:prstGeom>
        <a:solidFill>
          <a:schemeClr val="accent4">
            <a:lumMod val="75000"/>
          </a:schemeClr>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s-CO" sz="1100">
              <a:latin typeface="Arial" panose="020B0604020202020204" pitchFamily="34" charset="0"/>
              <a:cs typeface="Arial" panose="020B0604020202020204" pitchFamily="34" charset="0"/>
            </a:rPr>
            <a:t>Menú de opciones</a:t>
          </a:r>
          <a:endParaRPr lang="es-CO" sz="1100" baseline="0">
            <a:latin typeface="Arial" panose="020B0604020202020204" pitchFamily="34" charset="0"/>
            <a:cs typeface="Arial" panose="020B0604020202020204" pitchFamily="34" charset="0"/>
          </a:endParaRPr>
        </a:p>
      </xdr:txBody>
    </xdr:sp>
    <xdr:clientData/>
  </xdr:twoCellAnchor>
  <xdr:oneCellAnchor>
    <xdr:from>
      <xdr:col>2</xdr:col>
      <xdr:colOff>447675</xdr:colOff>
      <xdr:row>5</xdr:row>
      <xdr:rowOff>0</xdr:rowOff>
    </xdr:from>
    <xdr:ext cx="940014" cy="1549753"/>
    <xdr:pic>
      <xdr:nvPicPr>
        <xdr:cNvPr id="7" name="Imagen 6">
          <a:extLst>
            <a:ext uri="{FF2B5EF4-FFF2-40B4-BE49-F238E27FC236}">
              <a16:creationId xmlns:a16="http://schemas.microsoft.com/office/drawing/2014/main" id="{39168A87-25B3-4E53-8FA7-3A019E02C9B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71675" y="952500"/>
          <a:ext cx="940014" cy="1549753"/>
        </a:xfrm>
        <a:prstGeom prst="rect">
          <a:avLst/>
        </a:prstGeom>
      </xdr:spPr>
    </xdr:pic>
    <xdr:clientData/>
  </xdr:oneCellAnchor>
  <xdr:twoCellAnchor>
    <xdr:from>
      <xdr:col>4</xdr:col>
      <xdr:colOff>695325</xdr:colOff>
      <xdr:row>1</xdr:row>
      <xdr:rowOff>104775</xdr:rowOff>
    </xdr:from>
    <xdr:to>
      <xdr:col>7</xdr:col>
      <xdr:colOff>685800</xdr:colOff>
      <xdr:row>4</xdr:row>
      <xdr:rowOff>57151</xdr:rowOff>
    </xdr:to>
    <xdr:sp macro="" textlink="">
      <xdr:nvSpPr>
        <xdr:cNvPr id="8" name="Rectángulo 7">
          <a:extLst>
            <a:ext uri="{FF2B5EF4-FFF2-40B4-BE49-F238E27FC236}">
              <a16:creationId xmlns:a16="http://schemas.microsoft.com/office/drawing/2014/main" id="{822A9A76-3017-4A06-AD9D-CF39DDBDBEC9}"/>
            </a:ext>
          </a:extLst>
        </xdr:cNvPr>
        <xdr:cNvSpPr/>
      </xdr:nvSpPr>
      <xdr:spPr>
        <a:xfrm>
          <a:off x="3743325" y="295275"/>
          <a:ext cx="2276475" cy="523876"/>
        </a:xfrm>
        <a:prstGeom prst="rect">
          <a:avLst/>
        </a:prstGeom>
        <a:solidFill>
          <a:srgbClr val="C00000"/>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s-CO" sz="2400" baseline="0">
              <a:solidFill>
                <a:schemeClr val="bg1"/>
              </a:solidFill>
              <a:latin typeface="Arial" panose="020B0604020202020204" pitchFamily="34" charset="0"/>
              <a:cs typeface="Arial" panose="020B0604020202020204" pitchFamily="34" charset="0"/>
            </a:rPr>
            <a:t>PROGRAMACIÓN 2023</a:t>
          </a:r>
        </a:p>
      </xdr:txBody>
    </xdr:sp>
    <xdr:clientData/>
  </xdr:twoCellAnchor>
  <xdr:twoCellAnchor>
    <xdr:from>
      <xdr:col>6</xdr:col>
      <xdr:colOff>47624</xdr:colOff>
      <xdr:row>15</xdr:row>
      <xdr:rowOff>38099</xdr:rowOff>
    </xdr:from>
    <xdr:to>
      <xdr:col>8</xdr:col>
      <xdr:colOff>685799</xdr:colOff>
      <xdr:row>17</xdr:row>
      <xdr:rowOff>161924</xdr:rowOff>
    </xdr:to>
    <xdr:sp macro="" textlink="">
      <xdr:nvSpPr>
        <xdr:cNvPr id="9" name="Rectángulo 8">
          <a:hlinkClick xmlns:r="http://schemas.openxmlformats.org/officeDocument/2006/relationships" r:id="rId6"/>
          <a:extLst>
            <a:ext uri="{FF2B5EF4-FFF2-40B4-BE49-F238E27FC236}">
              <a16:creationId xmlns:a16="http://schemas.microsoft.com/office/drawing/2014/main" id="{1CB0876F-678F-441E-80F6-30C1FDA5CD28}"/>
            </a:ext>
          </a:extLst>
        </xdr:cNvPr>
        <xdr:cNvSpPr/>
      </xdr:nvSpPr>
      <xdr:spPr>
        <a:xfrm>
          <a:off x="4619624" y="2895599"/>
          <a:ext cx="2162175" cy="504825"/>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1100">
              <a:solidFill>
                <a:sysClr val="windowText" lastClr="000000"/>
              </a:solidFill>
              <a:latin typeface="Arial" panose="020B0604020202020204" pitchFamily="34" charset="0"/>
              <a:cs typeface="Arial" panose="020B0604020202020204" pitchFamily="34" charset="0"/>
            </a:rPr>
            <a:t>Mapa y plan de tratamiento</a:t>
          </a:r>
          <a:r>
            <a:rPr lang="es-CO" sz="1100" baseline="0">
              <a:solidFill>
                <a:sysClr val="windowText" lastClr="000000"/>
              </a:solidFill>
              <a:latin typeface="Arial" panose="020B0604020202020204" pitchFamily="34" charset="0"/>
              <a:cs typeface="Arial" panose="020B0604020202020204" pitchFamily="34" charset="0"/>
            </a:rPr>
            <a:t> de</a:t>
          </a:r>
          <a:r>
            <a:rPr lang="es-CO" sz="1100">
              <a:solidFill>
                <a:sysClr val="windowText" lastClr="000000"/>
              </a:solidFill>
              <a:latin typeface="Arial" panose="020B0604020202020204" pitchFamily="34" charset="0"/>
              <a:cs typeface="Arial" panose="020B0604020202020204" pitchFamily="34" charset="0"/>
            </a:rPr>
            <a:t> riesgos</a:t>
          </a:r>
          <a:endParaRPr lang="es-CO" sz="1100" baseline="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4</xdr:col>
      <xdr:colOff>123825</xdr:colOff>
      <xdr:row>15</xdr:row>
      <xdr:rowOff>47625</xdr:rowOff>
    </xdr:from>
    <xdr:to>
      <xdr:col>4</xdr:col>
      <xdr:colOff>2219325</xdr:colOff>
      <xdr:row>17</xdr:row>
      <xdr:rowOff>161925</xdr:rowOff>
    </xdr:to>
    <xdr:sp macro="" textlink="">
      <xdr:nvSpPr>
        <xdr:cNvPr id="10" name="Rectángulo 9">
          <a:hlinkClick xmlns:r="http://schemas.openxmlformats.org/officeDocument/2006/relationships" r:id="rId7"/>
          <a:extLst>
            <a:ext uri="{FF2B5EF4-FFF2-40B4-BE49-F238E27FC236}">
              <a16:creationId xmlns:a16="http://schemas.microsoft.com/office/drawing/2014/main" id="{2ACF9A10-031C-4F37-BC02-006691CD00A3}"/>
            </a:ext>
          </a:extLst>
        </xdr:cNvPr>
        <xdr:cNvSpPr/>
      </xdr:nvSpPr>
      <xdr:spPr>
        <a:xfrm>
          <a:off x="3171825" y="2905125"/>
          <a:ext cx="638175" cy="495300"/>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marL="0" indent="0" algn="ctr"/>
          <a:r>
            <a:rPr lang="es-CO" sz="1100">
              <a:solidFill>
                <a:sysClr val="windowText" lastClr="000000"/>
              </a:solidFill>
              <a:latin typeface="Arial" panose="020B0604020202020204" pitchFamily="34" charset="0"/>
              <a:ea typeface="+mn-ea"/>
              <a:cs typeface="Arial" panose="020B0604020202020204" pitchFamily="34" charset="0"/>
            </a:rPr>
            <a:t>Indicadores de Gestión</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593272</xdr:colOff>
      <xdr:row>1</xdr:row>
      <xdr:rowOff>17689</xdr:rowOff>
    </xdr:from>
    <xdr:to>
      <xdr:col>2</xdr:col>
      <xdr:colOff>910728</xdr:colOff>
      <xdr:row>3</xdr:row>
      <xdr:rowOff>134417</xdr:rowOff>
    </xdr:to>
    <xdr:pic>
      <xdr:nvPicPr>
        <xdr:cNvPr id="2" name="Imagen 1" descr="escudo-alc">
          <a:extLst>
            <a:ext uri="{FF2B5EF4-FFF2-40B4-BE49-F238E27FC236}">
              <a16:creationId xmlns:a16="http://schemas.microsoft.com/office/drawing/2014/main" id="{75B7DB5F-155D-4CD6-876F-E52A3F1710F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0422" y="198664"/>
          <a:ext cx="1285875" cy="6977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247650</xdr:colOff>
      <xdr:row>1</xdr:row>
      <xdr:rowOff>101601</xdr:rowOff>
    </xdr:from>
    <xdr:to>
      <xdr:col>1</xdr:col>
      <xdr:colOff>1476375</xdr:colOff>
      <xdr:row>4</xdr:row>
      <xdr:rowOff>158750</xdr:rowOff>
    </xdr:to>
    <xdr:pic>
      <xdr:nvPicPr>
        <xdr:cNvPr id="2" name="Picture 1" descr="escudo-alc">
          <a:extLst>
            <a:ext uri="{FF2B5EF4-FFF2-40B4-BE49-F238E27FC236}">
              <a16:creationId xmlns:a16="http://schemas.microsoft.com/office/drawing/2014/main" id="{01FC3998-F2DC-43CA-8003-E4DB68DFF4B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558801"/>
          <a:ext cx="1228725" cy="742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0</xdr:row>
      <xdr:rowOff>40821</xdr:rowOff>
    </xdr:from>
    <xdr:to>
      <xdr:col>1</xdr:col>
      <xdr:colOff>762000</xdr:colOff>
      <xdr:row>0</xdr:row>
      <xdr:rowOff>449035</xdr:rowOff>
    </xdr:to>
    <xdr:sp macro="" textlink="">
      <xdr:nvSpPr>
        <xdr:cNvPr id="3" name="Rectángulo: esquinas redondeadas 2">
          <a:hlinkClick xmlns:r="http://schemas.openxmlformats.org/officeDocument/2006/relationships" r:id="rId1"/>
          <a:extLst>
            <a:ext uri="{FF2B5EF4-FFF2-40B4-BE49-F238E27FC236}">
              <a16:creationId xmlns:a16="http://schemas.microsoft.com/office/drawing/2014/main" id="{E595D7DE-88EF-4FD4-B559-FA36A34F7174}"/>
            </a:ext>
          </a:extLst>
        </xdr:cNvPr>
        <xdr:cNvSpPr/>
      </xdr:nvSpPr>
      <xdr:spPr>
        <a:xfrm>
          <a:off x="762000" y="40821"/>
          <a:ext cx="762000" cy="151039"/>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s-CO" sz="1200" b="1">
              <a:solidFill>
                <a:srgbClr val="6A310A"/>
              </a:solidFill>
            </a:rPr>
            <a:t>MENÚ</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89806</xdr:colOff>
      <xdr:row>1</xdr:row>
      <xdr:rowOff>68036</xdr:rowOff>
    </xdr:from>
    <xdr:to>
      <xdr:col>2</xdr:col>
      <xdr:colOff>536195</xdr:colOff>
      <xdr:row>4</xdr:row>
      <xdr:rowOff>312963</xdr:rowOff>
    </xdr:to>
    <xdr:pic>
      <xdr:nvPicPr>
        <xdr:cNvPr id="2" name="Picture 1" descr="escudo-alc">
          <a:extLst>
            <a:ext uri="{FF2B5EF4-FFF2-40B4-BE49-F238E27FC236}">
              <a16:creationId xmlns:a16="http://schemas.microsoft.com/office/drawing/2014/main" id="{A37E1F37-C890-4492-B8B3-08E9CDCEF8D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9356" y="572861"/>
          <a:ext cx="1589389" cy="12736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47625</xdr:rowOff>
    </xdr:from>
    <xdr:to>
      <xdr:col>1</xdr:col>
      <xdr:colOff>889000</xdr:colOff>
      <xdr:row>0</xdr:row>
      <xdr:rowOff>444500</xdr:rowOff>
    </xdr:to>
    <xdr:sp macro="" textlink="">
      <xdr:nvSpPr>
        <xdr:cNvPr id="3" name="Rectángulo: esquinas redondeadas 2">
          <a:hlinkClick xmlns:r="http://schemas.openxmlformats.org/officeDocument/2006/relationships" r:id="rId2"/>
          <a:extLst>
            <a:ext uri="{FF2B5EF4-FFF2-40B4-BE49-F238E27FC236}">
              <a16:creationId xmlns:a16="http://schemas.microsoft.com/office/drawing/2014/main" id="{BB51C2A9-EE99-406E-9F69-889998A38293}"/>
            </a:ext>
          </a:extLst>
        </xdr:cNvPr>
        <xdr:cNvSpPr/>
      </xdr:nvSpPr>
      <xdr:spPr>
        <a:xfrm>
          <a:off x="209550" y="47625"/>
          <a:ext cx="889000" cy="39687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s-CO" sz="1100" b="1">
              <a:solidFill>
                <a:srgbClr val="6A310A"/>
              </a:solidFill>
            </a:rPr>
            <a:t>MENÚ</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1</xdr:row>
      <xdr:rowOff>47625</xdr:rowOff>
    </xdr:from>
    <xdr:to>
      <xdr:col>1</xdr:col>
      <xdr:colOff>0</xdr:colOff>
      <xdr:row>1</xdr:row>
      <xdr:rowOff>609600</xdr:rowOff>
    </xdr:to>
    <xdr:pic>
      <xdr:nvPicPr>
        <xdr:cNvPr id="2" name="Picture 1" descr="escudo-alc">
          <a:extLst>
            <a:ext uri="{FF2B5EF4-FFF2-40B4-BE49-F238E27FC236}">
              <a16:creationId xmlns:a16="http://schemas.microsoft.com/office/drawing/2014/main" id="{59525130-A231-4232-BC7E-5EAA10AA62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104775"/>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261992</xdr:colOff>
      <xdr:row>1</xdr:row>
      <xdr:rowOff>252069</xdr:rowOff>
    </xdr:from>
    <xdr:to>
      <xdr:col>2</xdr:col>
      <xdr:colOff>984250</xdr:colOff>
      <xdr:row>4</xdr:row>
      <xdr:rowOff>31750</xdr:rowOff>
    </xdr:to>
    <xdr:pic>
      <xdr:nvPicPr>
        <xdr:cNvPr id="3" name="Imagen 2" descr="escudo-alc">
          <a:extLst>
            <a:ext uri="{FF2B5EF4-FFF2-40B4-BE49-F238E27FC236}">
              <a16:creationId xmlns:a16="http://schemas.microsoft.com/office/drawing/2014/main" id="{E226A974-BAA5-4907-8BF7-0DB0C369DC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5817" y="309219"/>
          <a:ext cx="1950983" cy="10084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88</xdr:col>
      <xdr:colOff>465665</xdr:colOff>
      <xdr:row>16</xdr:row>
      <xdr:rowOff>371475</xdr:rowOff>
    </xdr:from>
    <xdr:to>
      <xdr:col>88</xdr:col>
      <xdr:colOff>5069415</xdr:colOff>
      <xdr:row>16</xdr:row>
      <xdr:rowOff>2828925</xdr:rowOff>
    </xdr:to>
    <xdr:pic>
      <xdr:nvPicPr>
        <xdr:cNvPr id="4" name="Imagen 3">
          <a:extLst>
            <a:ext uri="{FF2B5EF4-FFF2-40B4-BE49-F238E27FC236}">
              <a16:creationId xmlns:a16="http://schemas.microsoft.com/office/drawing/2014/main" id="{58BAE576-6DDA-4570-98F5-3053A878EF66}"/>
            </a:ext>
          </a:extLst>
        </xdr:cNvPr>
        <xdr:cNvPicPr>
          <a:picLocks noChangeAspect="1"/>
        </xdr:cNvPicPr>
      </xdr:nvPicPr>
      <xdr:blipFill>
        <a:blip xmlns:r="http://schemas.openxmlformats.org/officeDocument/2006/relationships" r:embed="rId3"/>
        <a:stretch>
          <a:fillRect/>
        </a:stretch>
      </xdr:blipFill>
      <xdr:spPr>
        <a:xfrm>
          <a:off x="197833190" y="18288000"/>
          <a:ext cx="4603750" cy="2457450"/>
        </a:xfrm>
        <a:prstGeom prst="rect">
          <a:avLst/>
        </a:prstGeom>
      </xdr:spPr>
    </xdr:pic>
    <xdr:clientData/>
  </xdr:twoCellAnchor>
  <xdr:twoCellAnchor editAs="oneCell">
    <xdr:from>
      <xdr:col>88</xdr:col>
      <xdr:colOff>473075</xdr:colOff>
      <xdr:row>17</xdr:row>
      <xdr:rowOff>459317</xdr:rowOff>
    </xdr:from>
    <xdr:to>
      <xdr:col>88</xdr:col>
      <xdr:colOff>5048250</xdr:colOff>
      <xdr:row>17</xdr:row>
      <xdr:rowOff>2802466</xdr:rowOff>
    </xdr:to>
    <xdr:pic>
      <xdr:nvPicPr>
        <xdr:cNvPr id="5" name="Imagen 4">
          <a:extLst>
            <a:ext uri="{FF2B5EF4-FFF2-40B4-BE49-F238E27FC236}">
              <a16:creationId xmlns:a16="http://schemas.microsoft.com/office/drawing/2014/main" id="{68BA4D22-DE50-43E9-B793-02380A7B7A50}"/>
            </a:ext>
          </a:extLst>
        </xdr:cNvPr>
        <xdr:cNvPicPr>
          <a:picLocks noChangeAspect="1"/>
        </xdr:cNvPicPr>
      </xdr:nvPicPr>
      <xdr:blipFill>
        <a:blip xmlns:r="http://schemas.openxmlformats.org/officeDocument/2006/relationships" r:embed="rId3"/>
        <a:stretch>
          <a:fillRect/>
        </a:stretch>
      </xdr:blipFill>
      <xdr:spPr>
        <a:xfrm>
          <a:off x="197840600" y="21557192"/>
          <a:ext cx="4575175" cy="2343149"/>
        </a:xfrm>
        <a:prstGeom prst="rect">
          <a:avLst/>
        </a:prstGeom>
      </xdr:spPr>
    </xdr:pic>
    <xdr:clientData/>
  </xdr:twoCellAnchor>
  <xdr:twoCellAnchor editAs="oneCell">
    <xdr:from>
      <xdr:col>88</xdr:col>
      <xdr:colOff>451908</xdr:colOff>
      <xdr:row>18</xdr:row>
      <xdr:rowOff>342900</xdr:rowOff>
    </xdr:from>
    <xdr:to>
      <xdr:col>88</xdr:col>
      <xdr:colOff>5037666</xdr:colOff>
      <xdr:row>18</xdr:row>
      <xdr:rowOff>2876550</xdr:rowOff>
    </xdr:to>
    <xdr:pic>
      <xdr:nvPicPr>
        <xdr:cNvPr id="6" name="Imagen 5">
          <a:extLst>
            <a:ext uri="{FF2B5EF4-FFF2-40B4-BE49-F238E27FC236}">
              <a16:creationId xmlns:a16="http://schemas.microsoft.com/office/drawing/2014/main" id="{EB513983-0214-4A5C-87C1-6A568F4BA588}"/>
            </a:ext>
          </a:extLst>
        </xdr:cNvPr>
        <xdr:cNvPicPr>
          <a:picLocks noChangeAspect="1"/>
        </xdr:cNvPicPr>
      </xdr:nvPicPr>
      <xdr:blipFill>
        <a:blip xmlns:r="http://schemas.openxmlformats.org/officeDocument/2006/relationships" r:embed="rId4"/>
        <a:stretch>
          <a:fillRect/>
        </a:stretch>
      </xdr:blipFill>
      <xdr:spPr>
        <a:xfrm>
          <a:off x="197819433" y="24612600"/>
          <a:ext cx="4585758" cy="2533650"/>
        </a:xfrm>
        <a:prstGeom prst="rect">
          <a:avLst/>
        </a:prstGeom>
      </xdr:spPr>
    </xdr:pic>
    <xdr:clientData/>
  </xdr:twoCellAnchor>
  <xdr:twoCellAnchor editAs="oneCell">
    <xdr:from>
      <xdr:col>88</xdr:col>
      <xdr:colOff>446615</xdr:colOff>
      <xdr:row>19</xdr:row>
      <xdr:rowOff>351366</xdr:rowOff>
    </xdr:from>
    <xdr:to>
      <xdr:col>88</xdr:col>
      <xdr:colOff>5058832</xdr:colOff>
      <xdr:row>19</xdr:row>
      <xdr:rowOff>2825751</xdr:rowOff>
    </xdr:to>
    <xdr:pic>
      <xdr:nvPicPr>
        <xdr:cNvPr id="7" name="Imagen 6">
          <a:extLst>
            <a:ext uri="{FF2B5EF4-FFF2-40B4-BE49-F238E27FC236}">
              <a16:creationId xmlns:a16="http://schemas.microsoft.com/office/drawing/2014/main" id="{A4307BB8-F5AC-464D-9A84-BC795BFF6B1C}"/>
            </a:ext>
          </a:extLst>
        </xdr:cNvPr>
        <xdr:cNvPicPr>
          <a:picLocks noChangeAspect="1"/>
        </xdr:cNvPicPr>
      </xdr:nvPicPr>
      <xdr:blipFill>
        <a:blip xmlns:r="http://schemas.openxmlformats.org/officeDocument/2006/relationships" r:embed="rId5"/>
        <a:stretch>
          <a:fillRect/>
        </a:stretch>
      </xdr:blipFill>
      <xdr:spPr>
        <a:xfrm>
          <a:off x="197814140" y="27859566"/>
          <a:ext cx="4612217" cy="2474385"/>
        </a:xfrm>
        <a:prstGeom prst="rect">
          <a:avLst/>
        </a:prstGeom>
      </xdr:spPr>
    </xdr:pic>
    <xdr:clientData/>
  </xdr:twoCellAnchor>
  <xdr:twoCellAnchor editAs="oneCell">
    <xdr:from>
      <xdr:col>88</xdr:col>
      <xdr:colOff>440267</xdr:colOff>
      <xdr:row>20</xdr:row>
      <xdr:rowOff>447675</xdr:rowOff>
    </xdr:from>
    <xdr:to>
      <xdr:col>88</xdr:col>
      <xdr:colOff>5069416</xdr:colOff>
      <xdr:row>20</xdr:row>
      <xdr:rowOff>2895600</xdr:rowOff>
    </xdr:to>
    <xdr:pic>
      <xdr:nvPicPr>
        <xdr:cNvPr id="8" name="Imagen 7">
          <a:extLst>
            <a:ext uri="{FF2B5EF4-FFF2-40B4-BE49-F238E27FC236}">
              <a16:creationId xmlns:a16="http://schemas.microsoft.com/office/drawing/2014/main" id="{F50032A8-56D7-434E-B9FC-2300C36E64F8}"/>
            </a:ext>
          </a:extLst>
        </xdr:cNvPr>
        <xdr:cNvPicPr>
          <a:picLocks noChangeAspect="1"/>
        </xdr:cNvPicPr>
      </xdr:nvPicPr>
      <xdr:blipFill>
        <a:blip xmlns:r="http://schemas.openxmlformats.org/officeDocument/2006/relationships" r:embed="rId6"/>
        <a:stretch>
          <a:fillRect/>
        </a:stretch>
      </xdr:blipFill>
      <xdr:spPr>
        <a:xfrm>
          <a:off x="197807792" y="31146750"/>
          <a:ext cx="4629149" cy="2447925"/>
        </a:xfrm>
        <a:prstGeom prst="rect">
          <a:avLst/>
        </a:prstGeom>
      </xdr:spPr>
    </xdr:pic>
    <xdr:clientData/>
  </xdr:twoCellAnchor>
  <xdr:twoCellAnchor editAs="oneCell">
    <xdr:from>
      <xdr:col>88</xdr:col>
      <xdr:colOff>539755</xdr:colOff>
      <xdr:row>53</xdr:row>
      <xdr:rowOff>338668</xdr:rowOff>
    </xdr:from>
    <xdr:to>
      <xdr:col>88</xdr:col>
      <xdr:colOff>4953001</xdr:colOff>
      <xdr:row>53</xdr:row>
      <xdr:rowOff>2677584</xdr:rowOff>
    </xdr:to>
    <xdr:pic>
      <xdr:nvPicPr>
        <xdr:cNvPr id="9" name="Imagen 8">
          <a:extLst>
            <a:ext uri="{FF2B5EF4-FFF2-40B4-BE49-F238E27FC236}">
              <a16:creationId xmlns:a16="http://schemas.microsoft.com/office/drawing/2014/main" id="{3D97055C-0AC9-4319-9D11-466829499A2B}"/>
            </a:ext>
          </a:extLst>
        </xdr:cNvPr>
        <xdr:cNvPicPr>
          <a:picLocks noChangeAspect="1"/>
        </xdr:cNvPicPr>
      </xdr:nvPicPr>
      <xdr:blipFill>
        <a:blip xmlns:r="http://schemas.openxmlformats.org/officeDocument/2006/relationships" r:embed="rId7"/>
        <a:stretch>
          <a:fillRect/>
        </a:stretch>
      </xdr:blipFill>
      <xdr:spPr>
        <a:xfrm>
          <a:off x="197907280" y="139784668"/>
          <a:ext cx="4413246" cy="2338916"/>
        </a:xfrm>
        <a:prstGeom prst="rect">
          <a:avLst/>
        </a:prstGeom>
      </xdr:spPr>
    </xdr:pic>
    <xdr:clientData/>
  </xdr:twoCellAnchor>
  <xdr:twoCellAnchor editAs="oneCell">
    <xdr:from>
      <xdr:col>88</xdr:col>
      <xdr:colOff>415926</xdr:colOff>
      <xdr:row>52</xdr:row>
      <xdr:rowOff>228600</xdr:rowOff>
    </xdr:from>
    <xdr:to>
      <xdr:col>88</xdr:col>
      <xdr:colOff>5143500</xdr:colOff>
      <xdr:row>52</xdr:row>
      <xdr:rowOff>2804584</xdr:rowOff>
    </xdr:to>
    <xdr:pic>
      <xdr:nvPicPr>
        <xdr:cNvPr id="10" name="Imagen 9">
          <a:extLst>
            <a:ext uri="{FF2B5EF4-FFF2-40B4-BE49-F238E27FC236}">
              <a16:creationId xmlns:a16="http://schemas.microsoft.com/office/drawing/2014/main" id="{89121E55-B8F4-4418-A515-C57387A1F89C}"/>
            </a:ext>
          </a:extLst>
        </xdr:cNvPr>
        <xdr:cNvPicPr>
          <a:picLocks noChangeAspect="1"/>
        </xdr:cNvPicPr>
      </xdr:nvPicPr>
      <xdr:blipFill>
        <a:blip xmlns:r="http://schemas.openxmlformats.org/officeDocument/2006/relationships" r:embed="rId8"/>
        <a:stretch>
          <a:fillRect/>
        </a:stretch>
      </xdr:blipFill>
      <xdr:spPr>
        <a:xfrm>
          <a:off x="197783451" y="136474200"/>
          <a:ext cx="4727574" cy="2575984"/>
        </a:xfrm>
        <a:prstGeom prst="rect">
          <a:avLst/>
        </a:prstGeom>
      </xdr:spPr>
    </xdr:pic>
    <xdr:clientData/>
  </xdr:twoCellAnchor>
  <xdr:twoCellAnchor editAs="oneCell">
    <xdr:from>
      <xdr:col>88</xdr:col>
      <xdr:colOff>583139</xdr:colOff>
      <xdr:row>54</xdr:row>
      <xdr:rowOff>360892</xdr:rowOff>
    </xdr:from>
    <xdr:to>
      <xdr:col>88</xdr:col>
      <xdr:colOff>4952998</xdr:colOff>
      <xdr:row>54</xdr:row>
      <xdr:rowOff>2783417</xdr:rowOff>
    </xdr:to>
    <xdr:pic>
      <xdr:nvPicPr>
        <xdr:cNvPr id="11" name="Imagen 10">
          <a:extLst>
            <a:ext uri="{FF2B5EF4-FFF2-40B4-BE49-F238E27FC236}">
              <a16:creationId xmlns:a16="http://schemas.microsoft.com/office/drawing/2014/main" id="{45061F0C-3B61-40B3-9942-D2D0864D0AF0}"/>
            </a:ext>
          </a:extLst>
        </xdr:cNvPr>
        <xdr:cNvPicPr>
          <a:picLocks noChangeAspect="1"/>
        </xdr:cNvPicPr>
      </xdr:nvPicPr>
      <xdr:blipFill>
        <a:blip xmlns:r="http://schemas.openxmlformats.org/officeDocument/2006/relationships" r:embed="rId9"/>
        <a:stretch>
          <a:fillRect/>
        </a:stretch>
      </xdr:blipFill>
      <xdr:spPr>
        <a:xfrm>
          <a:off x="197950664" y="142788217"/>
          <a:ext cx="4369859" cy="2422525"/>
        </a:xfrm>
        <a:prstGeom prst="rect">
          <a:avLst/>
        </a:prstGeom>
      </xdr:spPr>
    </xdr:pic>
    <xdr:clientData/>
  </xdr:twoCellAnchor>
  <xdr:twoCellAnchor editAs="oneCell">
    <xdr:from>
      <xdr:col>88</xdr:col>
      <xdr:colOff>454029</xdr:colOff>
      <xdr:row>55</xdr:row>
      <xdr:rowOff>222251</xdr:rowOff>
    </xdr:from>
    <xdr:to>
      <xdr:col>88</xdr:col>
      <xdr:colOff>5016505</xdr:colOff>
      <xdr:row>55</xdr:row>
      <xdr:rowOff>2667001</xdr:rowOff>
    </xdr:to>
    <xdr:pic>
      <xdr:nvPicPr>
        <xdr:cNvPr id="12" name="Imagen 11">
          <a:extLst>
            <a:ext uri="{FF2B5EF4-FFF2-40B4-BE49-F238E27FC236}">
              <a16:creationId xmlns:a16="http://schemas.microsoft.com/office/drawing/2014/main" id="{FEA8BC25-5CDB-4999-83BB-8E6A5EA04288}"/>
            </a:ext>
          </a:extLst>
        </xdr:cNvPr>
        <xdr:cNvPicPr>
          <a:picLocks noChangeAspect="1"/>
        </xdr:cNvPicPr>
      </xdr:nvPicPr>
      <xdr:blipFill>
        <a:blip xmlns:r="http://schemas.openxmlformats.org/officeDocument/2006/relationships" r:embed="rId10"/>
        <a:stretch>
          <a:fillRect/>
        </a:stretch>
      </xdr:blipFill>
      <xdr:spPr>
        <a:xfrm>
          <a:off x="197821554" y="145735676"/>
          <a:ext cx="4562476" cy="2444750"/>
        </a:xfrm>
        <a:prstGeom prst="rect">
          <a:avLst/>
        </a:prstGeom>
      </xdr:spPr>
    </xdr:pic>
    <xdr:clientData/>
  </xdr:twoCellAnchor>
  <xdr:twoCellAnchor>
    <xdr:from>
      <xdr:col>16</xdr:col>
      <xdr:colOff>76201</xdr:colOff>
      <xdr:row>58</xdr:row>
      <xdr:rowOff>2778</xdr:rowOff>
    </xdr:from>
    <xdr:to>
      <xdr:col>17</xdr:col>
      <xdr:colOff>4763</xdr:colOff>
      <xdr:row>58</xdr:row>
      <xdr:rowOff>2778</xdr:rowOff>
    </xdr:to>
    <xdr:sp macro="" textlink="">
      <xdr:nvSpPr>
        <xdr:cNvPr id="13" name="CuadroTexto 12">
          <a:extLst>
            <a:ext uri="{FF2B5EF4-FFF2-40B4-BE49-F238E27FC236}">
              <a16:creationId xmlns:a16="http://schemas.microsoft.com/office/drawing/2014/main" id="{FF53BCCD-8F51-43EF-9158-2590F95D1F04}"/>
            </a:ext>
          </a:extLst>
        </xdr:cNvPr>
        <xdr:cNvSpPr txBox="1"/>
      </xdr:nvSpPr>
      <xdr:spPr>
        <a:xfrm>
          <a:off x="24860251" y="154793553"/>
          <a:ext cx="614362"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b="1">
              <a:solidFill>
                <a:srgbClr val="FF0000"/>
              </a:solidFill>
            </a:rPr>
            <a:t>Diligenciar información</a:t>
          </a:r>
        </a:p>
      </xdr:txBody>
    </xdr:sp>
    <xdr:clientData/>
  </xdr:twoCellAnchor>
  <xdr:oneCellAnchor>
    <xdr:from>
      <xdr:col>88</xdr:col>
      <xdr:colOff>403793</xdr:colOff>
      <xdr:row>58</xdr:row>
      <xdr:rowOff>480483</xdr:rowOff>
    </xdr:from>
    <xdr:ext cx="4718540" cy="2758017"/>
    <xdr:pic>
      <xdr:nvPicPr>
        <xdr:cNvPr id="14" name="Imagen 13">
          <a:extLst>
            <a:ext uri="{FF2B5EF4-FFF2-40B4-BE49-F238E27FC236}">
              <a16:creationId xmlns:a16="http://schemas.microsoft.com/office/drawing/2014/main" id="{903F9F06-32E6-4749-8BF1-8DB1AA78CDE0}"/>
            </a:ext>
          </a:extLst>
        </xdr:cNvPr>
        <xdr:cNvPicPr>
          <a:picLocks noChangeAspect="1"/>
        </xdr:cNvPicPr>
      </xdr:nvPicPr>
      <xdr:blipFill>
        <a:blip xmlns:r="http://schemas.openxmlformats.org/officeDocument/2006/relationships" r:embed="rId11"/>
        <a:stretch>
          <a:fillRect/>
        </a:stretch>
      </xdr:blipFill>
      <xdr:spPr>
        <a:xfrm>
          <a:off x="197771318" y="155271258"/>
          <a:ext cx="4718540" cy="2758017"/>
        </a:xfrm>
        <a:prstGeom prst="rect">
          <a:avLst/>
        </a:prstGeom>
      </xdr:spPr>
    </xdr:pic>
    <xdr:clientData/>
  </xdr:oneCellAnchor>
  <xdr:oneCellAnchor>
    <xdr:from>
      <xdr:col>88</xdr:col>
      <xdr:colOff>725069</xdr:colOff>
      <xdr:row>31</xdr:row>
      <xdr:rowOff>466725</xdr:rowOff>
    </xdr:from>
    <xdr:ext cx="4079764" cy="2549526"/>
    <xdr:pic>
      <xdr:nvPicPr>
        <xdr:cNvPr id="15" name="Imagen 14">
          <a:extLst>
            <a:ext uri="{FF2B5EF4-FFF2-40B4-BE49-F238E27FC236}">
              <a16:creationId xmlns:a16="http://schemas.microsoft.com/office/drawing/2014/main" id="{39E59BA4-A508-4975-9B8C-013B0EE8D692}"/>
            </a:ext>
          </a:extLst>
        </xdr:cNvPr>
        <xdr:cNvPicPr>
          <a:picLocks noChangeAspect="1"/>
        </xdr:cNvPicPr>
      </xdr:nvPicPr>
      <xdr:blipFill>
        <a:blip xmlns:r="http://schemas.openxmlformats.org/officeDocument/2006/relationships" r:embed="rId12"/>
        <a:stretch>
          <a:fillRect/>
        </a:stretch>
      </xdr:blipFill>
      <xdr:spPr>
        <a:xfrm>
          <a:off x="198092594" y="66665475"/>
          <a:ext cx="4079764" cy="2549526"/>
        </a:xfrm>
        <a:prstGeom prst="rect">
          <a:avLst/>
        </a:prstGeom>
      </xdr:spPr>
    </xdr:pic>
    <xdr:clientData/>
  </xdr:oneCellAnchor>
  <xdr:oneCellAnchor>
    <xdr:from>
      <xdr:col>88</xdr:col>
      <xdr:colOff>741890</xdr:colOff>
      <xdr:row>32</xdr:row>
      <xdr:rowOff>317502</xdr:rowOff>
    </xdr:from>
    <xdr:ext cx="4020611" cy="2455333"/>
    <xdr:pic>
      <xdr:nvPicPr>
        <xdr:cNvPr id="16" name="Imagen 15">
          <a:extLst>
            <a:ext uri="{FF2B5EF4-FFF2-40B4-BE49-F238E27FC236}">
              <a16:creationId xmlns:a16="http://schemas.microsoft.com/office/drawing/2014/main" id="{EE4B7921-1526-4E8F-9336-99ADB740075A}"/>
            </a:ext>
          </a:extLst>
        </xdr:cNvPr>
        <xdr:cNvPicPr>
          <a:picLocks noChangeAspect="1"/>
        </xdr:cNvPicPr>
      </xdr:nvPicPr>
      <xdr:blipFill>
        <a:blip xmlns:r="http://schemas.openxmlformats.org/officeDocument/2006/relationships" r:embed="rId13"/>
        <a:stretch>
          <a:fillRect/>
        </a:stretch>
      </xdr:blipFill>
      <xdr:spPr>
        <a:xfrm>
          <a:off x="198109415" y="69945252"/>
          <a:ext cx="4020611" cy="2455333"/>
        </a:xfrm>
        <a:prstGeom prst="rect">
          <a:avLst/>
        </a:prstGeom>
      </xdr:spPr>
    </xdr:pic>
    <xdr:clientData/>
  </xdr:oneCellAnchor>
  <xdr:twoCellAnchor editAs="oneCell">
    <xdr:from>
      <xdr:col>88</xdr:col>
      <xdr:colOff>563739</xdr:colOff>
      <xdr:row>56</xdr:row>
      <xdr:rowOff>381000</xdr:rowOff>
    </xdr:from>
    <xdr:to>
      <xdr:col>88</xdr:col>
      <xdr:colOff>4910664</xdr:colOff>
      <xdr:row>56</xdr:row>
      <xdr:rowOff>2804583</xdr:rowOff>
    </xdr:to>
    <xdr:pic>
      <xdr:nvPicPr>
        <xdr:cNvPr id="17" name="Imagen 16">
          <a:extLst>
            <a:ext uri="{FF2B5EF4-FFF2-40B4-BE49-F238E27FC236}">
              <a16:creationId xmlns:a16="http://schemas.microsoft.com/office/drawing/2014/main" id="{A84AE0A4-615B-4B34-B7B6-CC2E62D0191E}"/>
            </a:ext>
          </a:extLst>
        </xdr:cNvPr>
        <xdr:cNvPicPr>
          <a:picLocks noChangeAspect="1"/>
        </xdr:cNvPicPr>
      </xdr:nvPicPr>
      <xdr:blipFill>
        <a:blip xmlns:r="http://schemas.openxmlformats.org/officeDocument/2006/relationships" r:embed="rId14"/>
        <a:stretch>
          <a:fillRect/>
        </a:stretch>
      </xdr:blipFill>
      <xdr:spPr>
        <a:xfrm>
          <a:off x="197931264" y="148790025"/>
          <a:ext cx="4346925" cy="2423583"/>
        </a:xfrm>
        <a:prstGeom prst="rect">
          <a:avLst/>
        </a:prstGeom>
      </xdr:spPr>
    </xdr:pic>
    <xdr:clientData/>
  </xdr:twoCellAnchor>
  <xdr:twoCellAnchor editAs="oneCell">
    <xdr:from>
      <xdr:col>88</xdr:col>
      <xdr:colOff>555624</xdr:colOff>
      <xdr:row>57</xdr:row>
      <xdr:rowOff>322795</xdr:rowOff>
    </xdr:from>
    <xdr:to>
      <xdr:col>88</xdr:col>
      <xdr:colOff>4974167</xdr:colOff>
      <xdr:row>57</xdr:row>
      <xdr:rowOff>2804584</xdr:rowOff>
    </xdr:to>
    <xdr:pic>
      <xdr:nvPicPr>
        <xdr:cNvPr id="18" name="Imagen 17">
          <a:extLst>
            <a:ext uri="{FF2B5EF4-FFF2-40B4-BE49-F238E27FC236}">
              <a16:creationId xmlns:a16="http://schemas.microsoft.com/office/drawing/2014/main" id="{2DB1C564-94CA-4369-AC6E-9D1205789ECF}"/>
            </a:ext>
          </a:extLst>
        </xdr:cNvPr>
        <xdr:cNvPicPr>
          <a:picLocks noChangeAspect="1"/>
        </xdr:cNvPicPr>
      </xdr:nvPicPr>
      <xdr:blipFill>
        <a:blip xmlns:r="http://schemas.openxmlformats.org/officeDocument/2006/relationships" r:embed="rId15"/>
        <a:stretch>
          <a:fillRect/>
        </a:stretch>
      </xdr:blipFill>
      <xdr:spPr>
        <a:xfrm>
          <a:off x="197923149" y="151922695"/>
          <a:ext cx="4418543" cy="2481789"/>
        </a:xfrm>
        <a:prstGeom prst="rect">
          <a:avLst/>
        </a:prstGeom>
      </xdr:spPr>
    </xdr:pic>
    <xdr:clientData/>
  </xdr:twoCellAnchor>
  <xdr:twoCellAnchor editAs="oneCell">
    <xdr:from>
      <xdr:col>88</xdr:col>
      <xdr:colOff>429585</xdr:colOff>
      <xdr:row>88</xdr:row>
      <xdr:rowOff>723905</xdr:rowOff>
    </xdr:from>
    <xdr:to>
      <xdr:col>88</xdr:col>
      <xdr:colOff>5090583</xdr:colOff>
      <xdr:row>88</xdr:row>
      <xdr:rowOff>4021666</xdr:rowOff>
    </xdr:to>
    <xdr:pic>
      <xdr:nvPicPr>
        <xdr:cNvPr id="19" name="Imagen 18">
          <a:extLst>
            <a:ext uri="{FF2B5EF4-FFF2-40B4-BE49-F238E27FC236}">
              <a16:creationId xmlns:a16="http://schemas.microsoft.com/office/drawing/2014/main" id="{CC52179F-CF98-4917-A88E-2F4C911F7953}"/>
            </a:ext>
          </a:extLst>
        </xdr:cNvPr>
        <xdr:cNvPicPr>
          <a:picLocks noChangeAspect="1"/>
        </xdr:cNvPicPr>
      </xdr:nvPicPr>
      <xdr:blipFill>
        <a:blip xmlns:r="http://schemas.openxmlformats.org/officeDocument/2006/relationships" r:embed="rId16"/>
        <a:stretch>
          <a:fillRect/>
        </a:stretch>
      </xdr:blipFill>
      <xdr:spPr>
        <a:xfrm>
          <a:off x="197797110" y="255946280"/>
          <a:ext cx="4660998" cy="3297761"/>
        </a:xfrm>
        <a:prstGeom prst="rect">
          <a:avLst/>
        </a:prstGeom>
      </xdr:spPr>
    </xdr:pic>
    <xdr:clientData/>
  </xdr:twoCellAnchor>
  <xdr:twoCellAnchor editAs="oneCell">
    <xdr:from>
      <xdr:col>88</xdr:col>
      <xdr:colOff>418659</xdr:colOff>
      <xdr:row>83</xdr:row>
      <xdr:rowOff>315385</xdr:rowOff>
    </xdr:from>
    <xdr:to>
      <xdr:col>88</xdr:col>
      <xdr:colOff>5164667</xdr:colOff>
      <xdr:row>83</xdr:row>
      <xdr:rowOff>2868083</xdr:rowOff>
    </xdr:to>
    <xdr:pic>
      <xdr:nvPicPr>
        <xdr:cNvPr id="20" name="Imagen 19">
          <a:extLst>
            <a:ext uri="{FF2B5EF4-FFF2-40B4-BE49-F238E27FC236}">
              <a16:creationId xmlns:a16="http://schemas.microsoft.com/office/drawing/2014/main" id="{931F6487-9455-4FC5-AB0A-9143DEF4F24C}"/>
            </a:ext>
          </a:extLst>
        </xdr:cNvPr>
        <xdr:cNvPicPr>
          <a:picLocks noChangeAspect="1"/>
        </xdr:cNvPicPr>
      </xdr:nvPicPr>
      <xdr:blipFill>
        <a:blip xmlns:r="http://schemas.openxmlformats.org/officeDocument/2006/relationships" r:embed="rId17"/>
        <a:stretch>
          <a:fillRect/>
        </a:stretch>
      </xdr:blipFill>
      <xdr:spPr>
        <a:xfrm>
          <a:off x="197786184" y="239631010"/>
          <a:ext cx="4746008" cy="2552698"/>
        </a:xfrm>
        <a:prstGeom prst="rect">
          <a:avLst/>
        </a:prstGeom>
      </xdr:spPr>
    </xdr:pic>
    <xdr:clientData/>
  </xdr:twoCellAnchor>
  <xdr:twoCellAnchor editAs="oneCell">
    <xdr:from>
      <xdr:col>88</xdr:col>
      <xdr:colOff>459578</xdr:colOff>
      <xdr:row>84</xdr:row>
      <xdr:rowOff>314325</xdr:rowOff>
    </xdr:from>
    <xdr:to>
      <xdr:col>88</xdr:col>
      <xdr:colOff>5132915</xdr:colOff>
      <xdr:row>84</xdr:row>
      <xdr:rowOff>2878667</xdr:rowOff>
    </xdr:to>
    <xdr:pic>
      <xdr:nvPicPr>
        <xdr:cNvPr id="21" name="Imagen 20">
          <a:extLst>
            <a:ext uri="{FF2B5EF4-FFF2-40B4-BE49-F238E27FC236}">
              <a16:creationId xmlns:a16="http://schemas.microsoft.com/office/drawing/2014/main" id="{0B0EB2DC-ECB9-4ADA-9D2F-A7E1F39A1A5A}"/>
            </a:ext>
          </a:extLst>
        </xdr:cNvPr>
        <xdr:cNvPicPr>
          <a:picLocks noChangeAspect="1"/>
        </xdr:cNvPicPr>
      </xdr:nvPicPr>
      <xdr:blipFill>
        <a:blip xmlns:r="http://schemas.openxmlformats.org/officeDocument/2006/relationships" r:embed="rId18"/>
        <a:stretch>
          <a:fillRect/>
        </a:stretch>
      </xdr:blipFill>
      <xdr:spPr>
        <a:xfrm>
          <a:off x="197827103" y="242820825"/>
          <a:ext cx="4673337" cy="2564342"/>
        </a:xfrm>
        <a:prstGeom prst="rect">
          <a:avLst/>
        </a:prstGeom>
      </xdr:spPr>
    </xdr:pic>
    <xdr:clientData/>
  </xdr:twoCellAnchor>
  <xdr:twoCellAnchor editAs="oneCell">
    <xdr:from>
      <xdr:col>88</xdr:col>
      <xdr:colOff>590548</xdr:colOff>
      <xdr:row>85</xdr:row>
      <xdr:rowOff>324909</xdr:rowOff>
    </xdr:from>
    <xdr:to>
      <xdr:col>88</xdr:col>
      <xdr:colOff>4984749</xdr:colOff>
      <xdr:row>85</xdr:row>
      <xdr:rowOff>2783417</xdr:rowOff>
    </xdr:to>
    <xdr:pic>
      <xdr:nvPicPr>
        <xdr:cNvPr id="22" name="Imagen 21">
          <a:extLst>
            <a:ext uri="{FF2B5EF4-FFF2-40B4-BE49-F238E27FC236}">
              <a16:creationId xmlns:a16="http://schemas.microsoft.com/office/drawing/2014/main" id="{492744B1-0B31-4153-B70B-251754309CD0}"/>
            </a:ext>
          </a:extLst>
        </xdr:cNvPr>
        <xdr:cNvPicPr>
          <a:picLocks noChangeAspect="1"/>
        </xdr:cNvPicPr>
      </xdr:nvPicPr>
      <xdr:blipFill>
        <a:blip xmlns:r="http://schemas.openxmlformats.org/officeDocument/2006/relationships" r:embed="rId19"/>
        <a:stretch>
          <a:fillRect/>
        </a:stretch>
      </xdr:blipFill>
      <xdr:spPr>
        <a:xfrm>
          <a:off x="197958073" y="246031809"/>
          <a:ext cx="4394201" cy="2458508"/>
        </a:xfrm>
        <a:prstGeom prst="rect">
          <a:avLst/>
        </a:prstGeom>
      </xdr:spPr>
    </xdr:pic>
    <xdr:clientData/>
  </xdr:twoCellAnchor>
  <xdr:twoCellAnchor editAs="oneCell">
    <xdr:from>
      <xdr:col>88</xdr:col>
      <xdr:colOff>866227</xdr:colOff>
      <xdr:row>86</xdr:row>
      <xdr:rowOff>282573</xdr:rowOff>
    </xdr:from>
    <xdr:to>
      <xdr:col>88</xdr:col>
      <xdr:colOff>4506382</xdr:colOff>
      <xdr:row>86</xdr:row>
      <xdr:rowOff>2857498</xdr:rowOff>
    </xdr:to>
    <xdr:pic>
      <xdr:nvPicPr>
        <xdr:cNvPr id="23" name="Imagen 22">
          <a:extLst>
            <a:ext uri="{FF2B5EF4-FFF2-40B4-BE49-F238E27FC236}">
              <a16:creationId xmlns:a16="http://schemas.microsoft.com/office/drawing/2014/main" id="{FC2E1721-250E-43E5-ABDB-20B9E767F5C5}"/>
            </a:ext>
          </a:extLst>
        </xdr:cNvPr>
        <xdr:cNvPicPr>
          <a:picLocks noChangeAspect="1"/>
        </xdr:cNvPicPr>
      </xdr:nvPicPr>
      <xdr:blipFill>
        <a:blip xmlns:r="http://schemas.openxmlformats.org/officeDocument/2006/relationships" r:embed="rId20"/>
        <a:stretch>
          <a:fillRect/>
        </a:stretch>
      </xdr:blipFill>
      <xdr:spPr>
        <a:xfrm>
          <a:off x="198233752" y="249113673"/>
          <a:ext cx="3640155" cy="2574925"/>
        </a:xfrm>
        <a:prstGeom prst="rect">
          <a:avLst/>
        </a:prstGeom>
      </xdr:spPr>
    </xdr:pic>
    <xdr:clientData/>
  </xdr:twoCellAnchor>
  <xdr:twoCellAnchor editAs="oneCell">
    <xdr:from>
      <xdr:col>88</xdr:col>
      <xdr:colOff>902604</xdr:colOff>
      <xdr:row>87</xdr:row>
      <xdr:rowOff>256118</xdr:rowOff>
    </xdr:from>
    <xdr:to>
      <xdr:col>88</xdr:col>
      <xdr:colOff>4519083</xdr:colOff>
      <xdr:row>87</xdr:row>
      <xdr:rowOff>2868085</xdr:rowOff>
    </xdr:to>
    <xdr:pic>
      <xdr:nvPicPr>
        <xdr:cNvPr id="24" name="Imagen 23">
          <a:extLst>
            <a:ext uri="{FF2B5EF4-FFF2-40B4-BE49-F238E27FC236}">
              <a16:creationId xmlns:a16="http://schemas.microsoft.com/office/drawing/2014/main" id="{D9411FF0-4770-49E0-B92A-62A12E109544}"/>
            </a:ext>
          </a:extLst>
        </xdr:cNvPr>
        <xdr:cNvPicPr>
          <a:picLocks noChangeAspect="1"/>
        </xdr:cNvPicPr>
      </xdr:nvPicPr>
      <xdr:blipFill>
        <a:blip xmlns:r="http://schemas.openxmlformats.org/officeDocument/2006/relationships" r:embed="rId21"/>
        <a:stretch>
          <a:fillRect/>
        </a:stretch>
      </xdr:blipFill>
      <xdr:spPr>
        <a:xfrm>
          <a:off x="198270129" y="252278093"/>
          <a:ext cx="3616479" cy="2611967"/>
        </a:xfrm>
        <a:prstGeom prst="rect">
          <a:avLst/>
        </a:prstGeom>
      </xdr:spPr>
    </xdr:pic>
    <xdr:clientData/>
  </xdr:twoCellAnchor>
  <xdr:twoCellAnchor editAs="oneCell">
    <xdr:from>
      <xdr:col>88</xdr:col>
      <xdr:colOff>536574</xdr:colOff>
      <xdr:row>62</xdr:row>
      <xdr:rowOff>332318</xdr:rowOff>
    </xdr:from>
    <xdr:to>
      <xdr:col>88</xdr:col>
      <xdr:colOff>4995333</xdr:colOff>
      <xdr:row>62</xdr:row>
      <xdr:rowOff>2762250</xdr:rowOff>
    </xdr:to>
    <xdr:pic>
      <xdr:nvPicPr>
        <xdr:cNvPr id="25" name="Imagen 24">
          <a:extLst>
            <a:ext uri="{FF2B5EF4-FFF2-40B4-BE49-F238E27FC236}">
              <a16:creationId xmlns:a16="http://schemas.microsoft.com/office/drawing/2014/main" id="{1CEA9E51-CC94-4C7B-AF10-5076384B2F7D}"/>
            </a:ext>
          </a:extLst>
        </xdr:cNvPr>
        <xdr:cNvPicPr>
          <a:picLocks noChangeAspect="1"/>
        </xdr:cNvPicPr>
      </xdr:nvPicPr>
      <xdr:blipFill>
        <a:blip xmlns:r="http://schemas.openxmlformats.org/officeDocument/2006/relationships" r:embed="rId22"/>
        <a:stretch>
          <a:fillRect/>
        </a:stretch>
      </xdr:blipFill>
      <xdr:spPr>
        <a:xfrm>
          <a:off x="197904099" y="168315218"/>
          <a:ext cx="4458759" cy="2429932"/>
        </a:xfrm>
        <a:prstGeom prst="rect">
          <a:avLst/>
        </a:prstGeom>
      </xdr:spPr>
    </xdr:pic>
    <xdr:clientData/>
  </xdr:twoCellAnchor>
  <xdr:twoCellAnchor editAs="oneCell">
    <xdr:from>
      <xdr:col>88</xdr:col>
      <xdr:colOff>423336</xdr:colOff>
      <xdr:row>43</xdr:row>
      <xdr:rowOff>572557</xdr:rowOff>
    </xdr:from>
    <xdr:to>
      <xdr:col>88</xdr:col>
      <xdr:colOff>5090586</xdr:colOff>
      <xdr:row>43</xdr:row>
      <xdr:rowOff>3132667</xdr:rowOff>
    </xdr:to>
    <xdr:pic>
      <xdr:nvPicPr>
        <xdr:cNvPr id="26" name="Imagen 25">
          <a:extLst>
            <a:ext uri="{FF2B5EF4-FFF2-40B4-BE49-F238E27FC236}">
              <a16:creationId xmlns:a16="http://schemas.microsoft.com/office/drawing/2014/main" id="{9682B78D-5ECC-49F5-AF6A-9F550034FD4F}"/>
            </a:ext>
          </a:extLst>
        </xdr:cNvPr>
        <xdr:cNvPicPr>
          <a:picLocks noChangeAspect="1"/>
        </xdr:cNvPicPr>
      </xdr:nvPicPr>
      <xdr:blipFill>
        <a:blip xmlns:r="http://schemas.openxmlformats.org/officeDocument/2006/relationships" r:embed="rId23"/>
        <a:stretch>
          <a:fillRect/>
        </a:stretch>
      </xdr:blipFill>
      <xdr:spPr>
        <a:xfrm>
          <a:off x="197790861" y="106138132"/>
          <a:ext cx="4667250" cy="2560110"/>
        </a:xfrm>
        <a:prstGeom prst="rect">
          <a:avLst/>
        </a:prstGeom>
      </xdr:spPr>
    </xdr:pic>
    <xdr:clientData/>
  </xdr:twoCellAnchor>
  <xdr:twoCellAnchor editAs="oneCell">
    <xdr:from>
      <xdr:col>88</xdr:col>
      <xdr:colOff>465667</xdr:colOff>
      <xdr:row>99</xdr:row>
      <xdr:rowOff>254000</xdr:rowOff>
    </xdr:from>
    <xdr:to>
      <xdr:col>88</xdr:col>
      <xdr:colOff>5101167</xdr:colOff>
      <xdr:row>99</xdr:row>
      <xdr:rowOff>2603499</xdr:rowOff>
    </xdr:to>
    <xdr:pic>
      <xdr:nvPicPr>
        <xdr:cNvPr id="27" name="Imagen 26">
          <a:extLst>
            <a:ext uri="{FF2B5EF4-FFF2-40B4-BE49-F238E27FC236}">
              <a16:creationId xmlns:a16="http://schemas.microsoft.com/office/drawing/2014/main" id="{20FFCBC9-B1FD-4102-8EFA-2E9730B365A2}"/>
            </a:ext>
          </a:extLst>
        </xdr:cNvPr>
        <xdr:cNvPicPr>
          <a:picLocks noChangeAspect="1"/>
        </xdr:cNvPicPr>
      </xdr:nvPicPr>
      <xdr:blipFill>
        <a:blip xmlns:r="http://schemas.openxmlformats.org/officeDocument/2006/relationships" r:embed="rId24"/>
        <a:stretch>
          <a:fillRect/>
        </a:stretch>
      </xdr:blipFill>
      <xdr:spPr>
        <a:xfrm>
          <a:off x="197833192" y="294252650"/>
          <a:ext cx="4635500" cy="2349499"/>
        </a:xfrm>
        <a:prstGeom prst="rect">
          <a:avLst/>
        </a:prstGeom>
      </xdr:spPr>
    </xdr:pic>
    <xdr:clientData/>
  </xdr:twoCellAnchor>
  <xdr:oneCellAnchor>
    <xdr:from>
      <xdr:col>12</xdr:col>
      <xdr:colOff>155082</xdr:colOff>
      <xdr:row>13</xdr:row>
      <xdr:rowOff>3048364</xdr:rowOff>
    </xdr:from>
    <xdr:ext cx="1668954" cy="409211"/>
    <xdr:pic>
      <xdr:nvPicPr>
        <xdr:cNvPr id="28" name="Imagen 4">
          <a:extLst>
            <a:ext uri="{FF2B5EF4-FFF2-40B4-BE49-F238E27FC236}">
              <a16:creationId xmlns:a16="http://schemas.microsoft.com/office/drawing/2014/main" id="{D4DFF0AF-2168-4187-960D-C8B3A1655762}"/>
            </a:ext>
          </a:extLst>
        </xdr:cNvPr>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15623682" y="10830289"/>
          <a:ext cx="1668954" cy="409211"/>
        </a:xfrm>
        <a:prstGeom prst="rect">
          <a:avLst/>
        </a:prstGeom>
        <a:noFill/>
        <a:ln>
          <a:noFill/>
        </a:ln>
      </xdr:spPr>
    </xdr:pic>
    <xdr:clientData/>
  </xdr:oneCellAnchor>
  <xdr:twoCellAnchor editAs="oneCell">
    <xdr:from>
      <xdr:col>88</xdr:col>
      <xdr:colOff>429209</xdr:colOff>
      <xdr:row>12</xdr:row>
      <xdr:rowOff>833967</xdr:rowOff>
    </xdr:from>
    <xdr:to>
      <xdr:col>88</xdr:col>
      <xdr:colOff>4995333</xdr:colOff>
      <xdr:row>12</xdr:row>
      <xdr:rowOff>3577167</xdr:rowOff>
    </xdr:to>
    <xdr:pic>
      <xdr:nvPicPr>
        <xdr:cNvPr id="29" name="Imagen 28">
          <a:extLst>
            <a:ext uri="{FF2B5EF4-FFF2-40B4-BE49-F238E27FC236}">
              <a16:creationId xmlns:a16="http://schemas.microsoft.com/office/drawing/2014/main" id="{2F1FD204-8E6E-4403-82C7-3C3E7D7C5CC5}"/>
            </a:ext>
          </a:extLst>
        </xdr:cNvPr>
        <xdr:cNvPicPr>
          <a:picLocks noChangeAspect="1"/>
        </xdr:cNvPicPr>
      </xdr:nvPicPr>
      <xdr:blipFill>
        <a:blip xmlns:r="http://schemas.openxmlformats.org/officeDocument/2006/relationships" r:embed="rId26"/>
        <a:stretch>
          <a:fillRect/>
        </a:stretch>
      </xdr:blipFill>
      <xdr:spPr>
        <a:xfrm>
          <a:off x="197796734" y="4348692"/>
          <a:ext cx="4566124" cy="2743200"/>
        </a:xfrm>
        <a:prstGeom prst="rect">
          <a:avLst/>
        </a:prstGeom>
      </xdr:spPr>
    </xdr:pic>
    <xdr:clientData/>
  </xdr:twoCellAnchor>
  <xdr:twoCellAnchor editAs="oneCell">
    <xdr:from>
      <xdr:col>88</xdr:col>
      <xdr:colOff>578907</xdr:colOff>
      <xdr:row>13</xdr:row>
      <xdr:rowOff>535516</xdr:rowOff>
    </xdr:from>
    <xdr:to>
      <xdr:col>88</xdr:col>
      <xdr:colOff>4878916</xdr:colOff>
      <xdr:row>13</xdr:row>
      <xdr:rowOff>3333750</xdr:rowOff>
    </xdr:to>
    <xdr:pic>
      <xdr:nvPicPr>
        <xdr:cNvPr id="30" name="Imagen 29">
          <a:extLst>
            <a:ext uri="{FF2B5EF4-FFF2-40B4-BE49-F238E27FC236}">
              <a16:creationId xmlns:a16="http://schemas.microsoft.com/office/drawing/2014/main" id="{E8939851-DCC3-4297-9B69-B9EAF5A338B1}"/>
            </a:ext>
          </a:extLst>
        </xdr:cNvPr>
        <xdr:cNvPicPr>
          <a:picLocks noChangeAspect="1"/>
        </xdr:cNvPicPr>
      </xdr:nvPicPr>
      <xdr:blipFill>
        <a:blip xmlns:r="http://schemas.openxmlformats.org/officeDocument/2006/relationships" r:embed="rId27"/>
        <a:stretch>
          <a:fillRect/>
        </a:stretch>
      </xdr:blipFill>
      <xdr:spPr>
        <a:xfrm>
          <a:off x="197946432" y="8317441"/>
          <a:ext cx="4300009" cy="2798234"/>
        </a:xfrm>
        <a:prstGeom prst="rect">
          <a:avLst/>
        </a:prstGeom>
      </xdr:spPr>
    </xdr:pic>
    <xdr:clientData/>
  </xdr:twoCellAnchor>
  <xdr:twoCellAnchor editAs="oneCell">
    <xdr:from>
      <xdr:col>88</xdr:col>
      <xdr:colOff>701674</xdr:colOff>
      <xdr:row>24</xdr:row>
      <xdr:rowOff>522817</xdr:rowOff>
    </xdr:from>
    <xdr:to>
      <xdr:col>88</xdr:col>
      <xdr:colOff>4827360</xdr:colOff>
      <xdr:row>24</xdr:row>
      <xdr:rowOff>3037417</xdr:rowOff>
    </xdr:to>
    <xdr:pic>
      <xdr:nvPicPr>
        <xdr:cNvPr id="31" name="Imagen 30">
          <a:extLst>
            <a:ext uri="{FF2B5EF4-FFF2-40B4-BE49-F238E27FC236}">
              <a16:creationId xmlns:a16="http://schemas.microsoft.com/office/drawing/2014/main" id="{C0B3D6BB-03C1-4A93-9DDD-A902920EC791}"/>
            </a:ext>
          </a:extLst>
        </xdr:cNvPr>
        <xdr:cNvPicPr>
          <a:picLocks noChangeAspect="1"/>
        </xdr:cNvPicPr>
      </xdr:nvPicPr>
      <xdr:blipFill>
        <a:blip xmlns:r="http://schemas.openxmlformats.org/officeDocument/2006/relationships" r:embed="rId28"/>
        <a:stretch>
          <a:fillRect/>
        </a:stretch>
      </xdr:blipFill>
      <xdr:spPr>
        <a:xfrm>
          <a:off x="198069199" y="44118742"/>
          <a:ext cx="4125686" cy="2514600"/>
        </a:xfrm>
        <a:prstGeom prst="rect">
          <a:avLst/>
        </a:prstGeom>
      </xdr:spPr>
    </xdr:pic>
    <xdr:clientData/>
  </xdr:twoCellAnchor>
  <xdr:twoCellAnchor editAs="oneCell">
    <xdr:from>
      <xdr:col>88</xdr:col>
      <xdr:colOff>348194</xdr:colOff>
      <xdr:row>46</xdr:row>
      <xdr:rowOff>312208</xdr:rowOff>
    </xdr:from>
    <xdr:to>
      <xdr:col>88</xdr:col>
      <xdr:colOff>5217582</xdr:colOff>
      <xdr:row>46</xdr:row>
      <xdr:rowOff>2815166</xdr:rowOff>
    </xdr:to>
    <xdr:pic>
      <xdr:nvPicPr>
        <xdr:cNvPr id="32" name="Imagen 31">
          <a:extLst>
            <a:ext uri="{FF2B5EF4-FFF2-40B4-BE49-F238E27FC236}">
              <a16:creationId xmlns:a16="http://schemas.microsoft.com/office/drawing/2014/main" id="{3440876F-30FA-4BD5-89B4-F72DB0A3E972}"/>
            </a:ext>
          </a:extLst>
        </xdr:cNvPr>
        <xdr:cNvPicPr>
          <a:picLocks noChangeAspect="1"/>
        </xdr:cNvPicPr>
      </xdr:nvPicPr>
      <xdr:blipFill>
        <a:blip xmlns:r="http://schemas.openxmlformats.org/officeDocument/2006/relationships" r:embed="rId29"/>
        <a:stretch>
          <a:fillRect/>
        </a:stretch>
      </xdr:blipFill>
      <xdr:spPr>
        <a:xfrm>
          <a:off x="197715719" y="116974408"/>
          <a:ext cx="4869388" cy="2502958"/>
        </a:xfrm>
        <a:prstGeom prst="rect">
          <a:avLst/>
        </a:prstGeom>
      </xdr:spPr>
    </xdr:pic>
    <xdr:clientData/>
  </xdr:twoCellAnchor>
  <xdr:twoCellAnchor editAs="oneCell">
    <xdr:from>
      <xdr:col>88</xdr:col>
      <xdr:colOff>333777</xdr:colOff>
      <xdr:row>47</xdr:row>
      <xdr:rowOff>358776</xdr:rowOff>
    </xdr:from>
    <xdr:to>
      <xdr:col>88</xdr:col>
      <xdr:colOff>5196418</xdr:colOff>
      <xdr:row>47</xdr:row>
      <xdr:rowOff>2815167</xdr:rowOff>
    </xdr:to>
    <xdr:pic>
      <xdr:nvPicPr>
        <xdr:cNvPr id="33" name="Imagen 32">
          <a:extLst>
            <a:ext uri="{FF2B5EF4-FFF2-40B4-BE49-F238E27FC236}">
              <a16:creationId xmlns:a16="http://schemas.microsoft.com/office/drawing/2014/main" id="{99CF073E-F5D6-40CF-8A38-E3FF1FB7B28F}"/>
            </a:ext>
          </a:extLst>
        </xdr:cNvPr>
        <xdr:cNvPicPr>
          <a:picLocks noChangeAspect="1"/>
        </xdr:cNvPicPr>
      </xdr:nvPicPr>
      <xdr:blipFill>
        <a:blip xmlns:r="http://schemas.openxmlformats.org/officeDocument/2006/relationships" r:embed="rId30"/>
        <a:stretch>
          <a:fillRect/>
        </a:stretch>
      </xdr:blipFill>
      <xdr:spPr>
        <a:xfrm>
          <a:off x="197701302" y="120202326"/>
          <a:ext cx="4862641" cy="2456391"/>
        </a:xfrm>
        <a:prstGeom prst="rect">
          <a:avLst/>
        </a:prstGeom>
      </xdr:spPr>
    </xdr:pic>
    <xdr:clientData/>
  </xdr:twoCellAnchor>
  <xdr:twoCellAnchor editAs="oneCell">
    <xdr:from>
      <xdr:col>88</xdr:col>
      <xdr:colOff>442391</xdr:colOff>
      <xdr:row>14</xdr:row>
      <xdr:rowOff>333375</xdr:rowOff>
    </xdr:from>
    <xdr:to>
      <xdr:col>88</xdr:col>
      <xdr:colOff>5101168</xdr:colOff>
      <xdr:row>14</xdr:row>
      <xdr:rowOff>2846916</xdr:rowOff>
    </xdr:to>
    <xdr:pic>
      <xdr:nvPicPr>
        <xdr:cNvPr id="34" name="Imagen 33">
          <a:extLst>
            <a:ext uri="{FF2B5EF4-FFF2-40B4-BE49-F238E27FC236}">
              <a16:creationId xmlns:a16="http://schemas.microsoft.com/office/drawing/2014/main" id="{81D614CC-50E2-420B-ADF6-BE0E1E15F73F}"/>
            </a:ext>
          </a:extLst>
        </xdr:cNvPr>
        <xdr:cNvPicPr>
          <a:picLocks noChangeAspect="1"/>
        </xdr:cNvPicPr>
      </xdr:nvPicPr>
      <xdr:blipFill>
        <a:blip xmlns:r="http://schemas.openxmlformats.org/officeDocument/2006/relationships" r:embed="rId31"/>
        <a:stretch>
          <a:fillRect/>
        </a:stretch>
      </xdr:blipFill>
      <xdr:spPr>
        <a:xfrm>
          <a:off x="197809916" y="11925300"/>
          <a:ext cx="4658777" cy="2513541"/>
        </a:xfrm>
        <a:prstGeom prst="rect">
          <a:avLst/>
        </a:prstGeom>
      </xdr:spPr>
    </xdr:pic>
    <xdr:clientData/>
  </xdr:twoCellAnchor>
  <xdr:twoCellAnchor editAs="oneCell">
    <xdr:from>
      <xdr:col>88</xdr:col>
      <xdr:colOff>439208</xdr:colOff>
      <xdr:row>15</xdr:row>
      <xdr:rowOff>332252</xdr:rowOff>
    </xdr:from>
    <xdr:to>
      <xdr:col>88</xdr:col>
      <xdr:colOff>5079999</xdr:colOff>
      <xdr:row>15</xdr:row>
      <xdr:rowOff>2825750</xdr:rowOff>
    </xdr:to>
    <xdr:pic>
      <xdr:nvPicPr>
        <xdr:cNvPr id="35" name="Imagen 34">
          <a:extLst>
            <a:ext uri="{FF2B5EF4-FFF2-40B4-BE49-F238E27FC236}">
              <a16:creationId xmlns:a16="http://schemas.microsoft.com/office/drawing/2014/main" id="{EFA79F04-F8C2-494B-B450-24CAA9E2238E}"/>
            </a:ext>
          </a:extLst>
        </xdr:cNvPr>
        <xdr:cNvPicPr>
          <a:picLocks noChangeAspect="1"/>
        </xdr:cNvPicPr>
      </xdr:nvPicPr>
      <xdr:blipFill>
        <a:blip xmlns:r="http://schemas.openxmlformats.org/officeDocument/2006/relationships" r:embed="rId32"/>
        <a:stretch>
          <a:fillRect/>
        </a:stretch>
      </xdr:blipFill>
      <xdr:spPr>
        <a:xfrm>
          <a:off x="197806733" y="15115052"/>
          <a:ext cx="4640791" cy="2493498"/>
        </a:xfrm>
        <a:prstGeom prst="rect">
          <a:avLst/>
        </a:prstGeom>
      </xdr:spPr>
    </xdr:pic>
    <xdr:clientData/>
  </xdr:twoCellAnchor>
  <xdr:twoCellAnchor editAs="oneCell">
    <xdr:from>
      <xdr:col>88</xdr:col>
      <xdr:colOff>539751</xdr:colOff>
      <xdr:row>60</xdr:row>
      <xdr:rowOff>380574</xdr:rowOff>
    </xdr:from>
    <xdr:to>
      <xdr:col>88</xdr:col>
      <xdr:colOff>5048251</xdr:colOff>
      <xdr:row>60</xdr:row>
      <xdr:rowOff>2815166</xdr:rowOff>
    </xdr:to>
    <xdr:pic>
      <xdr:nvPicPr>
        <xdr:cNvPr id="36" name="Imagen 35">
          <a:extLst>
            <a:ext uri="{FF2B5EF4-FFF2-40B4-BE49-F238E27FC236}">
              <a16:creationId xmlns:a16="http://schemas.microsoft.com/office/drawing/2014/main" id="{B1B987B8-40DD-4487-B571-A33D06C51FCC}"/>
            </a:ext>
          </a:extLst>
        </xdr:cNvPr>
        <xdr:cNvPicPr>
          <a:picLocks noChangeAspect="1"/>
        </xdr:cNvPicPr>
      </xdr:nvPicPr>
      <xdr:blipFill>
        <a:blip xmlns:r="http://schemas.openxmlformats.org/officeDocument/2006/relationships" r:embed="rId33"/>
        <a:stretch>
          <a:fillRect/>
        </a:stretch>
      </xdr:blipFill>
      <xdr:spPr>
        <a:xfrm>
          <a:off x="197907276" y="161981724"/>
          <a:ext cx="4508500" cy="2434592"/>
        </a:xfrm>
        <a:prstGeom prst="rect">
          <a:avLst/>
        </a:prstGeom>
      </xdr:spPr>
    </xdr:pic>
    <xdr:clientData/>
  </xdr:twoCellAnchor>
  <xdr:twoCellAnchor editAs="oneCell">
    <xdr:from>
      <xdr:col>88</xdr:col>
      <xdr:colOff>508000</xdr:colOff>
      <xdr:row>64</xdr:row>
      <xdr:rowOff>381000</xdr:rowOff>
    </xdr:from>
    <xdr:to>
      <xdr:col>88</xdr:col>
      <xdr:colOff>5090583</xdr:colOff>
      <xdr:row>64</xdr:row>
      <xdr:rowOff>2825751</xdr:rowOff>
    </xdr:to>
    <xdr:pic>
      <xdr:nvPicPr>
        <xdr:cNvPr id="37" name="Imagen 36">
          <a:extLst>
            <a:ext uri="{FF2B5EF4-FFF2-40B4-BE49-F238E27FC236}">
              <a16:creationId xmlns:a16="http://schemas.microsoft.com/office/drawing/2014/main" id="{BD5626BB-DE0A-40F6-883F-E1270D3EA182}"/>
            </a:ext>
          </a:extLst>
        </xdr:cNvPr>
        <xdr:cNvPicPr>
          <a:picLocks noChangeAspect="1"/>
        </xdr:cNvPicPr>
      </xdr:nvPicPr>
      <xdr:blipFill>
        <a:blip xmlns:r="http://schemas.openxmlformats.org/officeDocument/2006/relationships" r:embed="rId34"/>
        <a:stretch>
          <a:fillRect/>
        </a:stretch>
      </xdr:blipFill>
      <xdr:spPr>
        <a:xfrm>
          <a:off x="197875525" y="174678975"/>
          <a:ext cx="4582583" cy="2444751"/>
        </a:xfrm>
        <a:prstGeom prst="rect">
          <a:avLst/>
        </a:prstGeom>
      </xdr:spPr>
    </xdr:pic>
    <xdr:clientData/>
  </xdr:twoCellAnchor>
  <xdr:twoCellAnchor editAs="oneCell">
    <xdr:from>
      <xdr:col>88</xdr:col>
      <xdr:colOff>511113</xdr:colOff>
      <xdr:row>65</xdr:row>
      <xdr:rowOff>374153</xdr:rowOff>
    </xdr:from>
    <xdr:to>
      <xdr:col>88</xdr:col>
      <xdr:colOff>5069417</xdr:colOff>
      <xdr:row>65</xdr:row>
      <xdr:rowOff>2804584</xdr:rowOff>
    </xdr:to>
    <xdr:pic>
      <xdr:nvPicPr>
        <xdr:cNvPr id="38" name="Imagen 37">
          <a:extLst>
            <a:ext uri="{FF2B5EF4-FFF2-40B4-BE49-F238E27FC236}">
              <a16:creationId xmlns:a16="http://schemas.microsoft.com/office/drawing/2014/main" id="{FA716747-8011-4794-8983-36030BEA77FC}"/>
            </a:ext>
          </a:extLst>
        </xdr:cNvPr>
        <xdr:cNvPicPr>
          <a:picLocks noChangeAspect="1"/>
        </xdr:cNvPicPr>
      </xdr:nvPicPr>
      <xdr:blipFill>
        <a:blip xmlns:r="http://schemas.openxmlformats.org/officeDocument/2006/relationships" r:embed="rId35"/>
        <a:stretch>
          <a:fillRect/>
        </a:stretch>
      </xdr:blipFill>
      <xdr:spPr>
        <a:xfrm>
          <a:off x="197878638" y="177882053"/>
          <a:ext cx="4558304" cy="2430431"/>
        </a:xfrm>
        <a:prstGeom prst="rect">
          <a:avLst/>
        </a:prstGeom>
      </xdr:spPr>
    </xdr:pic>
    <xdr:clientData/>
  </xdr:twoCellAnchor>
  <xdr:twoCellAnchor editAs="oneCell">
    <xdr:from>
      <xdr:col>88</xdr:col>
      <xdr:colOff>497417</xdr:colOff>
      <xdr:row>66</xdr:row>
      <xdr:rowOff>379202</xdr:rowOff>
    </xdr:from>
    <xdr:to>
      <xdr:col>88</xdr:col>
      <xdr:colOff>5027085</xdr:colOff>
      <xdr:row>66</xdr:row>
      <xdr:rowOff>2793998</xdr:rowOff>
    </xdr:to>
    <xdr:pic>
      <xdr:nvPicPr>
        <xdr:cNvPr id="39" name="Imagen 38">
          <a:extLst>
            <a:ext uri="{FF2B5EF4-FFF2-40B4-BE49-F238E27FC236}">
              <a16:creationId xmlns:a16="http://schemas.microsoft.com/office/drawing/2014/main" id="{60225121-B867-4F94-ABA7-4435ED69BF83}"/>
            </a:ext>
          </a:extLst>
        </xdr:cNvPr>
        <xdr:cNvPicPr>
          <a:picLocks noChangeAspect="1"/>
        </xdr:cNvPicPr>
      </xdr:nvPicPr>
      <xdr:blipFill>
        <a:blip xmlns:r="http://schemas.openxmlformats.org/officeDocument/2006/relationships" r:embed="rId36"/>
        <a:stretch>
          <a:fillRect/>
        </a:stretch>
      </xdr:blipFill>
      <xdr:spPr>
        <a:xfrm>
          <a:off x="197864942" y="181097027"/>
          <a:ext cx="4529668" cy="2414796"/>
        </a:xfrm>
        <a:prstGeom prst="rect">
          <a:avLst/>
        </a:prstGeom>
      </xdr:spPr>
    </xdr:pic>
    <xdr:clientData/>
  </xdr:twoCellAnchor>
  <xdr:twoCellAnchor editAs="oneCell">
    <xdr:from>
      <xdr:col>88</xdr:col>
      <xdr:colOff>550335</xdr:colOff>
      <xdr:row>67</xdr:row>
      <xdr:rowOff>343609</xdr:rowOff>
    </xdr:from>
    <xdr:to>
      <xdr:col>88</xdr:col>
      <xdr:colOff>5016501</xdr:colOff>
      <xdr:row>67</xdr:row>
      <xdr:rowOff>2815168</xdr:rowOff>
    </xdr:to>
    <xdr:pic>
      <xdr:nvPicPr>
        <xdr:cNvPr id="40" name="Imagen 39">
          <a:extLst>
            <a:ext uri="{FF2B5EF4-FFF2-40B4-BE49-F238E27FC236}">
              <a16:creationId xmlns:a16="http://schemas.microsoft.com/office/drawing/2014/main" id="{78E93C3E-CF2F-4866-BB55-40F3A7364E62}"/>
            </a:ext>
          </a:extLst>
        </xdr:cNvPr>
        <xdr:cNvPicPr>
          <a:picLocks noChangeAspect="1"/>
        </xdr:cNvPicPr>
      </xdr:nvPicPr>
      <xdr:blipFill>
        <a:blip xmlns:r="http://schemas.openxmlformats.org/officeDocument/2006/relationships" r:embed="rId37"/>
        <a:stretch>
          <a:fillRect/>
        </a:stretch>
      </xdr:blipFill>
      <xdr:spPr>
        <a:xfrm>
          <a:off x="197917860" y="184271359"/>
          <a:ext cx="4466166" cy="2471559"/>
        </a:xfrm>
        <a:prstGeom prst="rect">
          <a:avLst/>
        </a:prstGeom>
      </xdr:spPr>
    </xdr:pic>
    <xdr:clientData/>
  </xdr:twoCellAnchor>
  <xdr:twoCellAnchor editAs="oneCell">
    <xdr:from>
      <xdr:col>88</xdr:col>
      <xdr:colOff>444502</xdr:colOff>
      <xdr:row>82</xdr:row>
      <xdr:rowOff>243417</xdr:rowOff>
    </xdr:from>
    <xdr:to>
      <xdr:col>88</xdr:col>
      <xdr:colOff>5175250</xdr:colOff>
      <xdr:row>82</xdr:row>
      <xdr:rowOff>2719917</xdr:rowOff>
    </xdr:to>
    <xdr:pic>
      <xdr:nvPicPr>
        <xdr:cNvPr id="41" name="Imagen 40" descr="Gráfico&#10;&#10;Descripción generada automáticamente">
          <a:extLst>
            <a:ext uri="{FF2B5EF4-FFF2-40B4-BE49-F238E27FC236}">
              <a16:creationId xmlns:a16="http://schemas.microsoft.com/office/drawing/2014/main" id="{94E34FE3-14FE-45E1-8648-7F9E48841484}"/>
            </a:ext>
          </a:extLst>
        </xdr:cNvPr>
        <xdr:cNvPicPr>
          <a:picLocks noChangeAspect="1"/>
        </xdr:cNvPicPr>
      </xdr:nvPicPr>
      <xdr:blipFill>
        <a:blip xmlns:r="http://schemas.openxmlformats.org/officeDocument/2006/relationships" r:embed="rId38"/>
        <a:stretch>
          <a:fillRect/>
        </a:stretch>
      </xdr:blipFill>
      <xdr:spPr>
        <a:xfrm>
          <a:off x="197812027" y="236511042"/>
          <a:ext cx="4730748" cy="2476500"/>
        </a:xfrm>
        <a:prstGeom prst="rect">
          <a:avLst/>
        </a:prstGeom>
      </xdr:spPr>
    </xdr:pic>
    <xdr:clientData/>
  </xdr:twoCellAnchor>
  <xdr:twoCellAnchor editAs="oneCell">
    <xdr:from>
      <xdr:col>88</xdr:col>
      <xdr:colOff>497415</xdr:colOff>
      <xdr:row>89</xdr:row>
      <xdr:rowOff>306917</xdr:rowOff>
    </xdr:from>
    <xdr:to>
      <xdr:col>88</xdr:col>
      <xdr:colOff>5016499</xdr:colOff>
      <xdr:row>89</xdr:row>
      <xdr:rowOff>2931583</xdr:rowOff>
    </xdr:to>
    <xdr:pic>
      <xdr:nvPicPr>
        <xdr:cNvPr id="42" name="Imagen 41">
          <a:extLst>
            <a:ext uri="{FF2B5EF4-FFF2-40B4-BE49-F238E27FC236}">
              <a16:creationId xmlns:a16="http://schemas.microsoft.com/office/drawing/2014/main" id="{E60B268E-A027-4666-8BFE-CCA14AB2B12B}"/>
            </a:ext>
          </a:extLst>
        </xdr:cNvPr>
        <xdr:cNvPicPr>
          <a:picLocks noChangeAspect="1"/>
        </xdr:cNvPicPr>
      </xdr:nvPicPr>
      <xdr:blipFill>
        <a:blip xmlns:r="http://schemas.openxmlformats.org/officeDocument/2006/relationships" r:embed="rId39"/>
        <a:stretch>
          <a:fillRect/>
        </a:stretch>
      </xdr:blipFill>
      <xdr:spPr>
        <a:xfrm>
          <a:off x="197864940" y="260339417"/>
          <a:ext cx="4519084" cy="2624666"/>
        </a:xfrm>
        <a:prstGeom prst="rect">
          <a:avLst/>
        </a:prstGeom>
      </xdr:spPr>
    </xdr:pic>
    <xdr:clientData/>
  </xdr:twoCellAnchor>
  <xdr:twoCellAnchor editAs="oneCell">
    <xdr:from>
      <xdr:col>88</xdr:col>
      <xdr:colOff>380999</xdr:colOff>
      <xdr:row>90</xdr:row>
      <xdr:rowOff>296336</xdr:rowOff>
    </xdr:from>
    <xdr:to>
      <xdr:col>88</xdr:col>
      <xdr:colOff>5132916</xdr:colOff>
      <xdr:row>90</xdr:row>
      <xdr:rowOff>2899835</xdr:rowOff>
    </xdr:to>
    <xdr:pic>
      <xdr:nvPicPr>
        <xdr:cNvPr id="43" name="Imagen 42">
          <a:extLst>
            <a:ext uri="{FF2B5EF4-FFF2-40B4-BE49-F238E27FC236}">
              <a16:creationId xmlns:a16="http://schemas.microsoft.com/office/drawing/2014/main" id="{DEA9AF25-86F3-4D3F-B307-DE07DEC528D2}"/>
            </a:ext>
          </a:extLst>
        </xdr:cNvPr>
        <xdr:cNvPicPr>
          <a:picLocks noChangeAspect="1"/>
        </xdr:cNvPicPr>
      </xdr:nvPicPr>
      <xdr:blipFill>
        <a:blip xmlns:r="http://schemas.openxmlformats.org/officeDocument/2006/relationships" r:embed="rId40"/>
        <a:stretch>
          <a:fillRect/>
        </a:stretch>
      </xdr:blipFill>
      <xdr:spPr>
        <a:xfrm>
          <a:off x="197748524" y="263529236"/>
          <a:ext cx="4751917" cy="2603499"/>
        </a:xfrm>
        <a:prstGeom prst="rect">
          <a:avLst/>
        </a:prstGeom>
      </xdr:spPr>
    </xdr:pic>
    <xdr:clientData/>
  </xdr:twoCellAnchor>
  <xdr:twoCellAnchor editAs="oneCell">
    <xdr:from>
      <xdr:col>88</xdr:col>
      <xdr:colOff>345514</xdr:colOff>
      <xdr:row>91</xdr:row>
      <xdr:rowOff>285752</xdr:rowOff>
    </xdr:from>
    <xdr:to>
      <xdr:col>88</xdr:col>
      <xdr:colOff>5185833</xdr:colOff>
      <xdr:row>91</xdr:row>
      <xdr:rowOff>2952750</xdr:rowOff>
    </xdr:to>
    <xdr:pic>
      <xdr:nvPicPr>
        <xdr:cNvPr id="44" name="Imagen 43">
          <a:extLst>
            <a:ext uri="{FF2B5EF4-FFF2-40B4-BE49-F238E27FC236}">
              <a16:creationId xmlns:a16="http://schemas.microsoft.com/office/drawing/2014/main" id="{34059254-CD80-4148-88F3-F3B6900A1D6A}"/>
            </a:ext>
          </a:extLst>
        </xdr:cNvPr>
        <xdr:cNvPicPr>
          <a:picLocks noChangeAspect="1"/>
        </xdr:cNvPicPr>
      </xdr:nvPicPr>
      <xdr:blipFill>
        <a:blip xmlns:r="http://schemas.openxmlformats.org/officeDocument/2006/relationships" r:embed="rId41"/>
        <a:stretch>
          <a:fillRect/>
        </a:stretch>
      </xdr:blipFill>
      <xdr:spPr>
        <a:xfrm>
          <a:off x="197713039" y="266700002"/>
          <a:ext cx="4840319" cy="2666998"/>
        </a:xfrm>
        <a:prstGeom prst="rect">
          <a:avLst/>
        </a:prstGeom>
      </xdr:spPr>
    </xdr:pic>
    <xdr:clientData/>
  </xdr:twoCellAnchor>
  <xdr:twoCellAnchor editAs="oneCell">
    <xdr:from>
      <xdr:col>88</xdr:col>
      <xdr:colOff>444500</xdr:colOff>
      <xdr:row>92</xdr:row>
      <xdr:rowOff>380999</xdr:rowOff>
    </xdr:from>
    <xdr:to>
      <xdr:col>88</xdr:col>
      <xdr:colOff>5069416</xdr:colOff>
      <xdr:row>92</xdr:row>
      <xdr:rowOff>2772834</xdr:rowOff>
    </xdr:to>
    <xdr:pic>
      <xdr:nvPicPr>
        <xdr:cNvPr id="45" name="Imagen 44">
          <a:extLst>
            <a:ext uri="{FF2B5EF4-FFF2-40B4-BE49-F238E27FC236}">
              <a16:creationId xmlns:a16="http://schemas.microsoft.com/office/drawing/2014/main" id="{578E3C78-820E-4627-88D5-D454E922A945}"/>
            </a:ext>
          </a:extLst>
        </xdr:cNvPr>
        <xdr:cNvPicPr>
          <a:picLocks noChangeAspect="1"/>
        </xdr:cNvPicPr>
      </xdr:nvPicPr>
      <xdr:blipFill>
        <a:blip xmlns:r="http://schemas.openxmlformats.org/officeDocument/2006/relationships" r:embed="rId42"/>
        <a:stretch>
          <a:fillRect/>
        </a:stretch>
      </xdr:blipFill>
      <xdr:spPr>
        <a:xfrm>
          <a:off x="197812025" y="269986124"/>
          <a:ext cx="4624916" cy="2391835"/>
        </a:xfrm>
        <a:prstGeom prst="rect">
          <a:avLst/>
        </a:prstGeom>
      </xdr:spPr>
    </xdr:pic>
    <xdr:clientData/>
  </xdr:twoCellAnchor>
  <xdr:twoCellAnchor editAs="oneCell">
    <xdr:from>
      <xdr:col>88</xdr:col>
      <xdr:colOff>613901</xdr:colOff>
      <xdr:row>93</xdr:row>
      <xdr:rowOff>275166</xdr:rowOff>
    </xdr:from>
    <xdr:to>
      <xdr:col>88</xdr:col>
      <xdr:colOff>4825999</xdr:colOff>
      <xdr:row>93</xdr:row>
      <xdr:rowOff>2783417</xdr:rowOff>
    </xdr:to>
    <xdr:pic>
      <xdr:nvPicPr>
        <xdr:cNvPr id="46" name="Imagen 45">
          <a:extLst>
            <a:ext uri="{FF2B5EF4-FFF2-40B4-BE49-F238E27FC236}">
              <a16:creationId xmlns:a16="http://schemas.microsoft.com/office/drawing/2014/main" id="{346E913E-7D67-45DE-B928-CF9CA3FB3F76}"/>
            </a:ext>
          </a:extLst>
        </xdr:cNvPr>
        <xdr:cNvPicPr>
          <a:picLocks noChangeAspect="1"/>
        </xdr:cNvPicPr>
      </xdr:nvPicPr>
      <xdr:blipFill>
        <a:blip xmlns:r="http://schemas.openxmlformats.org/officeDocument/2006/relationships" r:embed="rId43"/>
        <a:stretch>
          <a:fillRect/>
        </a:stretch>
      </xdr:blipFill>
      <xdr:spPr>
        <a:xfrm>
          <a:off x="197981426" y="273052116"/>
          <a:ext cx="4212098" cy="2508251"/>
        </a:xfrm>
        <a:prstGeom prst="rect">
          <a:avLst/>
        </a:prstGeom>
      </xdr:spPr>
    </xdr:pic>
    <xdr:clientData/>
  </xdr:twoCellAnchor>
  <xdr:twoCellAnchor editAs="oneCell">
    <xdr:from>
      <xdr:col>88</xdr:col>
      <xdr:colOff>482475</xdr:colOff>
      <xdr:row>94</xdr:row>
      <xdr:rowOff>259124</xdr:rowOff>
    </xdr:from>
    <xdr:to>
      <xdr:col>88</xdr:col>
      <xdr:colOff>5005916</xdr:colOff>
      <xdr:row>94</xdr:row>
      <xdr:rowOff>2889252</xdr:rowOff>
    </xdr:to>
    <xdr:pic>
      <xdr:nvPicPr>
        <xdr:cNvPr id="47" name="Imagen 46">
          <a:extLst>
            <a:ext uri="{FF2B5EF4-FFF2-40B4-BE49-F238E27FC236}">
              <a16:creationId xmlns:a16="http://schemas.microsoft.com/office/drawing/2014/main" id="{660E91DC-CEAA-4078-8840-9D38EE477C50}"/>
            </a:ext>
          </a:extLst>
        </xdr:cNvPr>
        <xdr:cNvPicPr>
          <a:picLocks noChangeAspect="1"/>
        </xdr:cNvPicPr>
      </xdr:nvPicPr>
      <xdr:blipFill>
        <a:blip xmlns:r="http://schemas.openxmlformats.org/officeDocument/2006/relationships" r:embed="rId44"/>
        <a:stretch>
          <a:fillRect/>
        </a:stretch>
      </xdr:blipFill>
      <xdr:spPr>
        <a:xfrm>
          <a:off x="197850000" y="276188849"/>
          <a:ext cx="4523441" cy="2630128"/>
        </a:xfrm>
        <a:prstGeom prst="rect">
          <a:avLst/>
        </a:prstGeom>
      </xdr:spPr>
    </xdr:pic>
    <xdr:clientData/>
  </xdr:twoCellAnchor>
  <xdr:twoCellAnchor editAs="oneCell">
    <xdr:from>
      <xdr:col>88</xdr:col>
      <xdr:colOff>486834</xdr:colOff>
      <xdr:row>95</xdr:row>
      <xdr:rowOff>320145</xdr:rowOff>
    </xdr:from>
    <xdr:to>
      <xdr:col>88</xdr:col>
      <xdr:colOff>4995333</xdr:colOff>
      <xdr:row>95</xdr:row>
      <xdr:rowOff>2878668</xdr:rowOff>
    </xdr:to>
    <xdr:pic>
      <xdr:nvPicPr>
        <xdr:cNvPr id="48" name="Imagen 47">
          <a:extLst>
            <a:ext uri="{FF2B5EF4-FFF2-40B4-BE49-F238E27FC236}">
              <a16:creationId xmlns:a16="http://schemas.microsoft.com/office/drawing/2014/main" id="{8A1CD281-2A69-4EC5-9AD8-9C87239E68AB}"/>
            </a:ext>
          </a:extLst>
        </xdr:cNvPr>
        <xdr:cNvPicPr>
          <a:picLocks noChangeAspect="1"/>
        </xdr:cNvPicPr>
      </xdr:nvPicPr>
      <xdr:blipFill>
        <a:blip xmlns:r="http://schemas.openxmlformats.org/officeDocument/2006/relationships" r:embed="rId45"/>
        <a:stretch>
          <a:fillRect/>
        </a:stretch>
      </xdr:blipFill>
      <xdr:spPr>
        <a:xfrm>
          <a:off x="197854359" y="279459795"/>
          <a:ext cx="4508499" cy="2558523"/>
        </a:xfrm>
        <a:prstGeom prst="rect">
          <a:avLst/>
        </a:prstGeom>
      </xdr:spPr>
    </xdr:pic>
    <xdr:clientData/>
  </xdr:twoCellAnchor>
  <xdr:twoCellAnchor editAs="oneCell">
    <xdr:from>
      <xdr:col>88</xdr:col>
      <xdr:colOff>656167</xdr:colOff>
      <xdr:row>96</xdr:row>
      <xdr:rowOff>420684</xdr:rowOff>
    </xdr:from>
    <xdr:to>
      <xdr:col>88</xdr:col>
      <xdr:colOff>4826000</xdr:colOff>
      <xdr:row>96</xdr:row>
      <xdr:rowOff>2730499</xdr:rowOff>
    </xdr:to>
    <xdr:pic>
      <xdr:nvPicPr>
        <xdr:cNvPr id="49" name="Imagen 48">
          <a:extLst>
            <a:ext uri="{FF2B5EF4-FFF2-40B4-BE49-F238E27FC236}">
              <a16:creationId xmlns:a16="http://schemas.microsoft.com/office/drawing/2014/main" id="{F7341F3B-90E3-4104-B87D-57F129B10C2D}"/>
            </a:ext>
          </a:extLst>
        </xdr:cNvPr>
        <xdr:cNvPicPr>
          <a:picLocks noChangeAspect="1"/>
        </xdr:cNvPicPr>
      </xdr:nvPicPr>
      <xdr:blipFill>
        <a:blip xmlns:r="http://schemas.openxmlformats.org/officeDocument/2006/relationships" r:embed="rId46"/>
        <a:stretch>
          <a:fillRect/>
        </a:stretch>
      </xdr:blipFill>
      <xdr:spPr>
        <a:xfrm>
          <a:off x="198023692" y="282827409"/>
          <a:ext cx="4169833" cy="2309815"/>
        </a:xfrm>
        <a:prstGeom prst="rect">
          <a:avLst/>
        </a:prstGeom>
      </xdr:spPr>
    </xdr:pic>
    <xdr:clientData/>
  </xdr:twoCellAnchor>
  <xdr:twoCellAnchor editAs="oneCell">
    <xdr:from>
      <xdr:col>88</xdr:col>
      <xdr:colOff>529166</xdr:colOff>
      <xdr:row>97</xdr:row>
      <xdr:rowOff>677332</xdr:rowOff>
    </xdr:from>
    <xdr:to>
      <xdr:col>88</xdr:col>
      <xdr:colOff>4878916</xdr:colOff>
      <xdr:row>97</xdr:row>
      <xdr:rowOff>3513666</xdr:rowOff>
    </xdr:to>
    <xdr:pic>
      <xdr:nvPicPr>
        <xdr:cNvPr id="50" name="Imagen 49">
          <a:extLst>
            <a:ext uri="{FF2B5EF4-FFF2-40B4-BE49-F238E27FC236}">
              <a16:creationId xmlns:a16="http://schemas.microsoft.com/office/drawing/2014/main" id="{157567ED-C4F4-4679-BB7B-5BA6F1FEA917}"/>
            </a:ext>
          </a:extLst>
        </xdr:cNvPr>
        <xdr:cNvPicPr>
          <a:picLocks noChangeAspect="1"/>
        </xdr:cNvPicPr>
      </xdr:nvPicPr>
      <xdr:blipFill>
        <a:blip xmlns:r="http://schemas.openxmlformats.org/officeDocument/2006/relationships" r:embed="rId47"/>
        <a:stretch>
          <a:fillRect/>
        </a:stretch>
      </xdr:blipFill>
      <xdr:spPr>
        <a:xfrm>
          <a:off x="197896691" y="286293982"/>
          <a:ext cx="4349750" cy="2836334"/>
        </a:xfrm>
        <a:prstGeom prst="rect">
          <a:avLst/>
        </a:prstGeom>
      </xdr:spPr>
    </xdr:pic>
    <xdr:clientData/>
  </xdr:twoCellAnchor>
  <xdr:twoCellAnchor editAs="oneCell">
    <xdr:from>
      <xdr:col>88</xdr:col>
      <xdr:colOff>412751</xdr:colOff>
      <xdr:row>98</xdr:row>
      <xdr:rowOff>544733</xdr:rowOff>
    </xdr:from>
    <xdr:to>
      <xdr:col>88</xdr:col>
      <xdr:colOff>5132917</xdr:colOff>
      <xdr:row>98</xdr:row>
      <xdr:rowOff>3683003</xdr:rowOff>
    </xdr:to>
    <xdr:pic>
      <xdr:nvPicPr>
        <xdr:cNvPr id="51" name="Imagen 50">
          <a:extLst>
            <a:ext uri="{FF2B5EF4-FFF2-40B4-BE49-F238E27FC236}">
              <a16:creationId xmlns:a16="http://schemas.microsoft.com/office/drawing/2014/main" id="{78ACC70D-76B9-4BCB-A748-5D976B6AC05F}"/>
            </a:ext>
          </a:extLst>
        </xdr:cNvPr>
        <xdr:cNvPicPr>
          <a:picLocks noChangeAspect="1"/>
        </xdr:cNvPicPr>
      </xdr:nvPicPr>
      <xdr:blipFill>
        <a:blip xmlns:r="http://schemas.openxmlformats.org/officeDocument/2006/relationships" r:embed="rId48"/>
        <a:stretch>
          <a:fillRect/>
        </a:stretch>
      </xdr:blipFill>
      <xdr:spPr>
        <a:xfrm>
          <a:off x="197780276" y="290276183"/>
          <a:ext cx="4720166" cy="3138270"/>
        </a:xfrm>
        <a:prstGeom prst="rect">
          <a:avLst/>
        </a:prstGeom>
      </xdr:spPr>
    </xdr:pic>
    <xdr:clientData/>
  </xdr:twoCellAnchor>
  <xdr:twoCellAnchor editAs="oneCell">
    <xdr:from>
      <xdr:col>88</xdr:col>
      <xdr:colOff>370418</xdr:colOff>
      <xdr:row>63</xdr:row>
      <xdr:rowOff>338667</xdr:rowOff>
    </xdr:from>
    <xdr:to>
      <xdr:col>88</xdr:col>
      <xdr:colOff>5143501</xdr:colOff>
      <xdr:row>63</xdr:row>
      <xdr:rowOff>2825750</xdr:rowOff>
    </xdr:to>
    <xdr:pic>
      <xdr:nvPicPr>
        <xdr:cNvPr id="52" name="Imagen 51">
          <a:extLst>
            <a:ext uri="{FF2B5EF4-FFF2-40B4-BE49-F238E27FC236}">
              <a16:creationId xmlns:a16="http://schemas.microsoft.com/office/drawing/2014/main" id="{AA7E2A99-2290-4845-873E-4D9D79F99915}"/>
            </a:ext>
          </a:extLst>
        </xdr:cNvPr>
        <xdr:cNvPicPr>
          <a:picLocks noChangeAspect="1"/>
        </xdr:cNvPicPr>
      </xdr:nvPicPr>
      <xdr:blipFill>
        <a:blip xmlns:r="http://schemas.openxmlformats.org/officeDocument/2006/relationships" r:embed="rId49"/>
        <a:stretch>
          <a:fillRect/>
        </a:stretch>
      </xdr:blipFill>
      <xdr:spPr>
        <a:xfrm>
          <a:off x="197737943" y="171455292"/>
          <a:ext cx="4773083" cy="2487083"/>
        </a:xfrm>
        <a:prstGeom prst="rect">
          <a:avLst/>
        </a:prstGeom>
      </xdr:spPr>
    </xdr:pic>
    <xdr:clientData/>
  </xdr:twoCellAnchor>
  <xdr:twoCellAnchor editAs="oneCell">
    <xdr:from>
      <xdr:col>88</xdr:col>
      <xdr:colOff>349253</xdr:colOff>
      <xdr:row>34</xdr:row>
      <xdr:rowOff>298449</xdr:rowOff>
    </xdr:from>
    <xdr:to>
      <xdr:col>88</xdr:col>
      <xdr:colOff>5154084</xdr:colOff>
      <xdr:row>34</xdr:row>
      <xdr:rowOff>2899832</xdr:rowOff>
    </xdr:to>
    <xdr:pic>
      <xdr:nvPicPr>
        <xdr:cNvPr id="53" name="Imagen 52">
          <a:extLst>
            <a:ext uri="{FF2B5EF4-FFF2-40B4-BE49-F238E27FC236}">
              <a16:creationId xmlns:a16="http://schemas.microsoft.com/office/drawing/2014/main" id="{7847E2A3-2928-4DA7-BF8F-986E9D68EEDC}"/>
            </a:ext>
          </a:extLst>
        </xdr:cNvPr>
        <xdr:cNvPicPr>
          <a:picLocks noChangeAspect="1"/>
        </xdr:cNvPicPr>
      </xdr:nvPicPr>
      <xdr:blipFill>
        <a:blip xmlns:r="http://schemas.openxmlformats.org/officeDocument/2006/relationships" r:embed="rId50"/>
        <a:stretch>
          <a:fillRect/>
        </a:stretch>
      </xdr:blipFill>
      <xdr:spPr>
        <a:xfrm>
          <a:off x="197716778" y="76288899"/>
          <a:ext cx="4804831" cy="2601383"/>
        </a:xfrm>
        <a:prstGeom prst="rect">
          <a:avLst/>
        </a:prstGeom>
      </xdr:spPr>
    </xdr:pic>
    <xdr:clientData/>
  </xdr:twoCellAnchor>
  <xdr:twoCellAnchor editAs="oneCell">
    <xdr:from>
      <xdr:col>88</xdr:col>
      <xdr:colOff>310091</xdr:colOff>
      <xdr:row>33</xdr:row>
      <xdr:rowOff>246591</xdr:rowOff>
    </xdr:from>
    <xdr:to>
      <xdr:col>88</xdr:col>
      <xdr:colOff>5228166</xdr:colOff>
      <xdr:row>33</xdr:row>
      <xdr:rowOff>2878667</xdr:rowOff>
    </xdr:to>
    <xdr:pic>
      <xdr:nvPicPr>
        <xdr:cNvPr id="54" name="Imagen 53">
          <a:extLst>
            <a:ext uri="{FF2B5EF4-FFF2-40B4-BE49-F238E27FC236}">
              <a16:creationId xmlns:a16="http://schemas.microsoft.com/office/drawing/2014/main" id="{CB0381AC-C1B1-4B3B-803F-9CC95A7E69CD}"/>
            </a:ext>
          </a:extLst>
        </xdr:cNvPr>
        <xdr:cNvPicPr>
          <a:picLocks noChangeAspect="1"/>
        </xdr:cNvPicPr>
      </xdr:nvPicPr>
      <xdr:blipFill>
        <a:blip xmlns:r="http://schemas.openxmlformats.org/officeDocument/2006/relationships" r:embed="rId51"/>
        <a:stretch>
          <a:fillRect/>
        </a:stretch>
      </xdr:blipFill>
      <xdr:spPr>
        <a:xfrm>
          <a:off x="197677616" y="73027116"/>
          <a:ext cx="4918075" cy="2632076"/>
        </a:xfrm>
        <a:prstGeom prst="rect">
          <a:avLst/>
        </a:prstGeom>
      </xdr:spPr>
    </xdr:pic>
    <xdr:clientData/>
  </xdr:twoCellAnchor>
  <xdr:twoCellAnchor editAs="oneCell">
    <xdr:from>
      <xdr:col>88</xdr:col>
      <xdr:colOff>624416</xdr:colOff>
      <xdr:row>68</xdr:row>
      <xdr:rowOff>306917</xdr:rowOff>
    </xdr:from>
    <xdr:to>
      <xdr:col>88</xdr:col>
      <xdr:colOff>4921251</xdr:colOff>
      <xdr:row>68</xdr:row>
      <xdr:rowOff>2878667</xdr:rowOff>
    </xdr:to>
    <xdr:pic>
      <xdr:nvPicPr>
        <xdr:cNvPr id="55" name="Imagen 54">
          <a:extLst>
            <a:ext uri="{FF2B5EF4-FFF2-40B4-BE49-F238E27FC236}">
              <a16:creationId xmlns:a16="http://schemas.microsoft.com/office/drawing/2014/main" id="{77ADB0C4-71D5-4A2B-A593-6C615FAA3BB3}"/>
            </a:ext>
          </a:extLst>
        </xdr:cNvPr>
        <xdr:cNvPicPr>
          <a:picLocks noChangeAspect="1"/>
        </xdr:cNvPicPr>
      </xdr:nvPicPr>
      <xdr:blipFill>
        <a:blip xmlns:r="http://schemas.openxmlformats.org/officeDocument/2006/relationships" r:embed="rId52"/>
        <a:stretch>
          <a:fillRect/>
        </a:stretch>
      </xdr:blipFill>
      <xdr:spPr>
        <a:xfrm>
          <a:off x="197991941" y="187444592"/>
          <a:ext cx="4296835" cy="2571750"/>
        </a:xfrm>
        <a:prstGeom prst="rect">
          <a:avLst/>
        </a:prstGeom>
      </xdr:spPr>
    </xdr:pic>
    <xdr:clientData/>
  </xdr:twoCellAnchor>
  <xdr:twoCellAnchor editAs="oneCell">
    <xdr:from>
      <xdr:col>88</xdr:col>
      <xdr:colOff>455083</xdr:colOff>
      <xdr:row>69</xdr:row>
      <xdr:rowOff>328083</xdr:rowOff>
    </xdr:from>
    <xdr:to>
      <xdr:col>88</xdr:col>
      <xdr:colOff>5005916</xdr:colOff>
      <xdr:row>69</xdr:row>
      <xdr:rowOff>2878667</xdr:rowOff>
    </xdr:to>
    <xdr:pic>
      <xdr:nvPicPr>
        <xdr:cNvPr id="56" name="Imagen 55">
          <a:extLst>
            <a:ext uri="{FF2B5EF4-FFF2-40B4-BE49-F238E27FC236}">
              <a16:creationId xmlns:a16="http://schemas.microsoft.com/office/drawing/2014/main" id="{125678B2-3A4D-4B39-98EE-96E7F0C261BC}"/>
            </a:ext>
          </a:extLst>
        </xdr:cNvPr>
        <xdr:cNvPicPr>
          <a:picLocks noChangeAspect="1"/>
        </xdr:cNvPicPr>
      </xdr:nvPicPr>
      <xdr:blipFill>
        <a:blip xmlns:r="http://schemas.openxmlformats.org/officeDocument/2006/relationships" r:embed="rId53"/>
        <a:stretch>
          <a:fillRect/>
        </a:stretch>
      </xdr:blipFill>
      <xdr:spPr>
        <a:xfrm>
          <a:off x="197822608" y="190647108"/>
          <a:ext cx="4550833" cy="2550584"/>
        </a:xfrm>
        <a:prstGeom prst="rect">
          <a:avLst/>
        </a:prstGeom>
      </xdr:spPr>
    </xdr:pic>
    <xdr:clientData/>
  </xdr:twoCellAnchor>
  <xdr:twoCellAnchor editAs="oneCell">
    <xdr:from>
      <xdr:col>88</xdr:col>
      <xdr:colOff>486833</xdr:colOff>
      <xdr:row>70</xdr:row>
      <xdr:rowOff>338666</xdr:rowOff>
    </xdr:from>
    <xdr:to>
      <xdr:col>88</xdr:col>
      <xdr:colOff>5048249</xdr:colOff>
      <xdr:row>70</xdr:row>
      <xdr:rowOff>2815166</xdr:rowOff>
    </xdr:to>
    <xdr:pic>
      <xdr:nvPicPr>
        <xdr:cNvPr id="57" name="Imagen 56">
          <a:extLst>
            <a:ext uri="{FF2B5EF4-FFF2-40B4-BE49-F238E27FC236}">
              <a16:creationId xmlns:a16="http://schemas.microsoft.com/office/drawing/2014/main" id="{7C9EC14F-66DA-4E44-9286-991EDAAE3489}"/>
            </a:ext>
          </a:extLst>
        </xdr:cNvPr>
        <xdr:cNvPicPr>
          <a:picLocks noChangeAspect="1"/>
        </xdr:cNvPicPr>
      </xdr:nvPicPr>
      <xdr:blipFill>
        <a:blip xmlns:r="http://schemas.openxmlformats.org/officeDocument/2006/relationships" r:embed="rId54"/>
        <a:stretch>
          <a:fillRect/>
        </a:stretch>
      </xdr:blipFill>
      <xdr:spPr>
        <a:xfrm>
          <a:off x="197854358" y="193839041"/>
          <a:ext cx="4561416" cy="2476500"/>
        </a:xfrm>
        <a:prstGeom prst="rect">
          <a:avLst/>
        </a:prstGeom>
      </xdr:spPr>
    </xdr:pic>
    <xdr:clientData/>
  </xdr:twoCellAnchor>
  <xdr:twoCellAnchor editAs="oneCell">
    <xdr:from>
      <xdr:col>88</xdr:col>
      <xdr:colOff>355598</xdr:colOff>
      <xdr:row>71</xdr:row>
      <xdr:rowOff>332318</xdr:rowOff>
    </xdr:from>
    <xdr:to>
      <xdr:col>88</xdr:col>
      <xdr:colOff>5154082</xdr:colOff>
      <xdr:row>71</xdr:row>
      <xdr:rowOff>2762250</xdr:rowOff>
    </xdr:to>
    <xdr:pic>
      <xdr:nvPicPr>
        <xdr:cNvPr id="58" name="Imagen 57">
          <a:extLst>
            <a:ext uri="{FF2B5EF4-FFF2-40B4-BE49-F238E27FC236}">
              <a16:creationId xmlns:a16="http://schemas.microsoft.com/office/drawing/2014/main" id="{6A35D9EE-29AA-4C39-9D20-D76CAA3EAEA5}"/>
            </a:ext>
          </a:extLst>
        </xdr:cNvPr>
        <xdr:cNvPicPr>
          <a:picLocks noChangeAspect="1"/>
        </xdr:cNvPicPr>
      </xdr:nvPicPr>
      <xdr:blipFill>
        <a:blip xmlns:r="http://schemas.openxmlformats.org/officeDocument/2006/relationships" r:embed="rId55"/>
        <a:stretch>
          <a:fillRect/>
        </a:stretch>
      </xdr:blipFill>
      <xdr:spPr>
        <a:xfrm>
          <a:off x="197723123" y="197014043"/>
          <a:ext cx="4798484" cy="2429932"/>
        </a:xfrm>
        <a:prstGeom prst="rect">
          <a:avLst/>
        </a:prstGeom>
      </xdr:spPr>
    </xdr:pic>
    <xdr:clientData/>
  </xdr:twoCellAnchor>
  <xdr:twoCellAnchor editAs="oneCell">
    <xdr:from>
      <xdr:col>88</xdr:col>
      <xdr:colOff>470688</xdr:colOff>
      <xdr:row>72</xdr:row>
      <xdr:rowOff>283631</xdr:rowOff>
    </xdr:from>
    <xdr:to>
      <xdr:col>88</xdr:col>
      <xdr:colOff>5111747</xdr:colOff>
      <xdr:row>72</xdr:row>
      <xdr:rowOff>2815167</xdr:rowOff>
    </xdr:to>
    <xdr:pic>
      <xdr:nvPicPr>
        <xdr:cNvPr id="59" name="Imagen 58">
          <a:extLst>
            <a:ext uri="{FF2B5EF4-FFF2-40B4-BE49-F238E27FC236}">
              <a16:creationId xmlns:a16="http://schemas.microsoft.com/office/drawing/2014/main" id="{9C504EBE-90FB-415B-873D-B867538F728A}"/>
            </a:ext>
          </a:extLst>
        </xdr:cNvPr>
        <xdr:cNvPicPr>
          <a:picLocks noChangeAspect="1"/>
        </xdr:cNvPicPr>
      </xdr:nvPicPr>
      <xdr:blipFill>
        <a:blip xmlns:r="http://schemas.openxmlformats.org/officeDocument/2006/relationships" r:embed="rId56"/>
        <a:stretch>
          <a:fillRect/>
        </a:stretch>
      </xdr:blipFill>
      <xdr:spPr>
        <a:xfrm>
          <a:off x="197838213" y="200146706"/>
          <a:ext cx="4641059" cy="2531536"/>
        </a:xfrm>
        <a:prstGeom prst="rect">
          <a:avLst/>
        </a:prstGeom>
      </xdr:spPr>
    </xdr:pic>
    <xdr:clientData/>
  </xdr:twoCellAnchor>
  <xdr:twoCellAnchor editAs="oneCell">
    <xdr:from>
      <xdr:col>88</xdr:col>
      <xdr:colOff>306917</xdr:colOff>
      <xdr:row>73</xdr:row>
      <xdr:rowOff>423335</xdr:rowOff>
    </xdr:from>
    <xdr:to>
      <xdr:col>88</xdr:col>
      <xdr:colOff>5207000</xdr:colOff>
      <xdr:row>73</xdr:row>
      <xdr:rowOff>2868084</xdr:rowOff>
    </xdr:to>
    <xdr:pic>
      <xdr:nvPicPr>
        <xdr:cNvPr id="60" name="Imagen 59">
          <a:extLst>
            <a:ext uri="{FF2B5EF4-FFF2-40B4-BE49-F238E27FC236}">
              <a16:creationId xmlns:a16="http://schemas.microsoft.com/office/drawing/2014/main" id="{853C5DEA-72DD-477F-AC5C-F387CDA95515}"/>
            </a:ext>
          </a:extLst>
        </xdr:cNvPr>
        <xdr:cNvPicPr>
          <a:picLocks noChangeAspect="1"/>
        </xdr:cNvPicPr>
      </xdr:nvPicPr>
      <xdr:blipFill>
        <a:blip xmlns:r="http://schemas.openxmlformats.org/officeDocument/2006/relationships" r:embed="rId57"/>
        <a:stretch>
          <a:fillRect/>
        </a:stretch>
      </xdr:blipFill>
      <xdr:spPr>
        <a:xfrm>
          <a:off x="197674442" y="203467760"/>
          <a:ext cx="4900083" cy="2444749"/>
        </a:xfrm>
        <a:prstGeom prst="rect">
          <a:avLst/>
        </a:prstGeom>
      </xdr:spPr>
    </xdr:pic>
    <xdr:clientData/>
  </xdr:twoCellAnchor>
  <xdr:twoCellAnchor editAs="oneCell">
    <xdr:from>
      <xdr:col>88</xdr:col>
      <xdr:colOff>418042</xdr:colOff>
      <xdr:row>74</xdr:row>
      <xdr:rowOff>325969</xdr:rowOff>
    </xdr:from>
    <xdr:to>
      <xdr:col>88</xdr:col>
      <xdr:colOff>5101167</xdr:colOff>
      <xdr:row>74</xdr:row>
      <xdr:rowOff>2942167</xdr:rowOff>
    </xdr:to>
    <xdr:pic>
      <xdr:nvPicPr>
        <xdr:cNvPr id="61" name="Imagen 60">
          <a:extLst>
            <a:ext uri="{FF2B5EF4-FFF2-40B4-BE49-F238E27FC236}">
              <a16:creationId xmlns:a16="http://schemas.microsoft.com/office/drawing/2014/main" id="{F9B02EB4-73A8-41E4-99ED-DE8977D365DD}"/>
            </a:ext>
          </a:extLst>
        </xdr:cNvPr>
        <xdr:cNvPicPr>
          <a:picLocks noChangeAspect="1"/>
        </xdr:cNvPicPr>
      </xdr:nvPicPr>
      <xdr:blipFill>
        <a:blip xmlns:r="http://schemas.openxmlformats.org/officeDocument/2006/relationships" r:embed="rId58"/>
        <a:stretch>
          <a:fillRect/>
        </a:stretch>
      </xdr:blipFill>
      <xdr:spPr>
        <a:xfrm>
          <a:off x="197785567" y="206723194"/>
          <a:ext cx="4683125" cy="2616198"/>
        </a:xfrm>
        <a:prstGeom prst="rect">
          <a:avLst/>
        </a:prstGeom>
      </xdr:spPr>
    </xdr:pic>
    <xdr:clientData/>
  </xdr:twoCellAnchor>
  <xdr:twoCellAnchor editAs="oneCell">
    <xdr:from>
      <xdr:col>88</xdr:col>
      <xdr:colOff>322792</xdr:colOff>
      <xdr:row>75</xdr:row>
      <xdr:rowOff>804333</xdr:rowOff>
    </xdr:from>
    <xdr:to>
      <xdr:col>88</xdr:col>
      <xdr:colOff>5185834</xdr:colOff>
      <xdr:row>75</xdr:row>
      <xdr:rowOff>4011082</xdr:rowOff>
    </xdr:to>
    <xdr:pic>
      <xdr:nvPicPr>
        <xdr:cNvPr id="62" name="Imagen 61">
          <a:extLst>
            <a:ext uri="{FF2B5EF4-FFF2-40B4-BE49-F238E27FC236}">
              <a16:creationId xmlns:a16="http://schemas.microsoft.com/office/drawing/2014/main" id="{6BAC7C48-F7FC-43CE-96F8-9349E223407C}"/>
            </a:ext>
          </a:extLst>
        </xdr:cNvPr>
        <xdr:cNvPicPr>
          <a:picLocks noChangeAspect="1"/>
        </xdr:cNvPicPr>
      </xdr:nvPicPr>
      <xdr:blipFill>
        <a:blip xmlns:r="http://schemas.openxmlformats.org/officeDocument/2006/relationships" r:embed="rId59"/>
        <a:stretch>
          <a:fillRect/>
        </a:stretch>
      </xdr:blipFill>
      <xdr:spPr>
        <a:xfrm>
          <a:off x="197690317" y="210554358"/>
          <a:ext cx="4863042" cy="3206749"/>
        </a:xfrm>
        <a:prstGeom prst="rect">
          <a:avLst/>
        </a:prstGeom>
      </xdr:spPr>
    </xdr:pic>
    <xdr:clientData/>
  </xdr:twoCellAnchor>
  <xdr:twoCellAnchor editAs="oneCell">
    <xdr:from>
      <xdr:col>88</xdr:col>
      <xdr:colOff>423334</xdr:colOff>
      <xdr:row>76</xdr:row>
      <xdr:rowOff>257171</xdr:rowOff>
    </xdr:from>
    <xdr:to>
      <xdr:col>88</xdr:col>
      <xdr:colOff>5107918</xdr:colOff>
      <xdr:row>76</xdr:row>
      <xdr:rowOff>2899832</xdr:rowOff>
    </xdr:to>
    <xdr:pic>
      <xdr:nvPicPr>
        <xdr:cNvPr id="63" name="Imagen 62">
          <a:extLst>
            <a:ext uri="{FF2B5EF4-FFF2-40B4-BE49-F238E27FC236}">
              <a16:creationId xmlns:a16="http://schemas.microsoft.com/office/drawing/2014/main" id="{6D08B09D-6197-4B8A-9F37-E355EA33D295}"/>
            </a:ext>
          </a:extLst>
        </xdr:cNvPr>
        <xdr:cNvPicPr>
          <a:picLocks noChangeAspect="1"/>
        </xdr:cNvPicPr>
      </xdr:nvPicPr>
      <xdr:blipFill>
        <a:blip xmlns:r="http://schemas.openxmlformats.org/officeDocument/2006/relationships" r:embed="rId60"/>
        <a:stretch>
          <a:fillRect/>
        </a:stretch>
      </xdr:blipFill>
      <xdr:spPr>
        <a:xfrm>
          <a:off x="197790859" y="214826846"/>
          <a:ext cx="4684584" cy="2642661"/>
        </a:xfrm>
        <a:prstGeom prst="rect">
          <a:avLst/>
        </a:prstGeom>
      </xdr:spPr>
    </xdr:pic>
    <xdr:clientData/>
  </xdr:twoCellAnchor>
  <xdr:twoCellAnchor editAs="oneCell">
    <xdr:from>
      <xdr:col>88</xdr:col>
      <xdr:colOff>486832</xdr:colOff>
      <xdr:row>59</xdr:row>
      <xdr:rowOff>317500</xdr:rowOff>
    </xdr:from>
    <xdr:to>
      <xdr:col>88</xdr:col>
      <xdr:colOff>4984749</xdr:colOff>
      <xdr:row>59</xdr:row>
      <xdr:rowOff>2762250</xdr:rowOff>
    </xdr:to>
    <xdr:pic>
      <xdr:nvPicPr>
        <xdr:cNvPr id="64" name="Imagen 63">
          <a:extLst>
            <a:ext uri="{FF2B5EF4-FFF2-40B4-BE49-F238E27FC236}">
              <a16:creationId xmlns:a16="http://schemas.microsoft.com/office/drawing/2014/main" id="{B25ABA02-385E-439A-8BFC-261E0BAAB7EF}"/>
            </a:ext>
          </a:extLst>
        </xdr:cNvPr>
        <xdr:cNvPicPr>
          <a:picLocks noChangeAspect="1"/>
        </xdr:cNvPicPr>
      </xdr:nvPicPr>
      <xdr:blipFill>
        <a:blip xmlns:r="http://schemas.openxmlformats.org/officeDocument/2006/relationships" r:embed="rId61"/>
        <a:stretch>
          <a:fillRect/>
        </a:stretch>
      </xdr:blipFill>
      <xdr:spPr>
        <a:xfrm>
          <a:off x="197854357" y="158765875"/>
          <a:ext cx="4497917" cy="2444750"/>
        </a:xfrm>
        <a:prstGeom prst="rect">
          <a:avLst/>
        </a:prstGeom>
      </xdr:spPr>
    </xdr:pic>
    <xdr:clientData/>
  </xdr:twoCellAnchor>
  <xdr:twoCellAnchor editAs="oneCell">
    <xdr:from>
      <xdr:col>12</xdr:col>
      <xdr:colOff>666750</xdr:colOff>
      <xdr:row>27</xdr:row>
      <xdr:rowOff>0</xdr:rowOff>
    </xdr:from>
    <xdr:to>
      <xdr:col>12</xdr:col>
      <xdr:colOff>666750</xdr:colOff>
      <xdr:row>27</xdr:row>
      <xdr:rowOff>355244</xdr:rowOff>
    </xdr:to>
    <xdr:pic>
      <xdr:nvPicPr>
        <xdr:cNvPr id="65" name="Imagen 64">
          <a:extLst>
            <a:ext uri="{FF2B5EF4-FFF2-40B4-BE49-F238E27FC236}">
              <a16:creationId xmlns:a16="http://schemas.microsoft.com/office/drawing/2014/main" id="{7A0D286A-0364-4AA0-9C70-B8879C4E8853}"/>
            </a:ext>
          </a:extLst>
        </xdr:cNvPr>
        <xdr:cNvPicPr>
          <a:picLocks noChangeAspect="1" noChangeArrowheads="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16135350" y="53444775"/>
          <a:ext cx="0" cy="3552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666750</xdr:colOff>
      <xdr:row>27</xdr:row>
      <xdr:rowOff>0</xdr:rowOff>
    </xdr:from>
    <xdr:to>
      <xdr:col>12</xdr:col>
      <xdr:colOff>666750</xdr:colOff>
      <xdr:row>27</xdr:row>
      <xdr:rowOff>355244</xdr:rowOff>
    </xdr:to>
    <xdr:pic>
      <xdr:nvPicPr>
        <xdr:cNvPr id="66" name="Imagen 65">
          <a:extLst>
            <a:ext uri="{FF2B5EF4-FFF2-40B4-BE49-F238E27FC236}">
              <a16:creationId xmlns:a16="http://schemas.microsoft.com/office/drawing/2014/main" id="{751BABE0-B2E9-4AD2-BB84-F810D0109D3D}"/>
            </a:ext>
          </a:extLst>
        </xdr:cNvPr>
        <xdr:cNvPicPr>
          <a:picLocks noChangeAspect="1" noChangeArrowheads="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16135350" y="53444775"/>
          <a:ext cx="0" cy="3552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10</xdr:col>
      <xdr:colOff>437029</xdr:colOff>
      <xdr:row>30</xdr:row>
      <xdr:rowOff>44823</xdr:rowOff>
    </xdr:from>
    <xdr:ext cx="184731" cy="264560"/>
    <xdr:sp macro="" textlink="">
      <xdr:nvSpPr>
        <xdr:cNvPr id="67" name="CuadroTexto 66">
          <a:extLst>
            <a:ext uri="{FF2B5EF4-FFF2-40B4-BE49-F238E27FC236}">
              <a16:creationId xmlns:a16="http://schemas.microsoft.com/office/drawing/2014/main" id="{2C8BE436-14B1-4BBF-B8C0-DC8817A0480C}"/>
            </a:ext>
          </a:extLst>
        </xdr:cNvPr>
        <xdr:cNvSpPr txBox="1"/>
      </xdr:nvSpPr>
      <xdr:spPr>
        <a:xfrm>
          <a:off x="12200404" y="630717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10</xdr:col>
      <xdr:colOff>437029</xdr:colOff>
      <xdr:row>29</xdr:row>
      <xdr:rowOff>44823</xdr:rowOff>
    </xdr:from>
    <xdr:ext cx="184731" cy="264560"/>
    <xdr:sp macro="" textlink="">
      <xdr:nvSpPr>
        <xdr:cNvPr id="68" name="CuadroTexto 67">
          <a:extLst>
            <a:ext uri="{FF2B5EF4-FFF2-40B4-BE49-F238E27FC236}">
              <a16:creationId xmlns:a16="http://schemas.microsoft.com/office/drawing/2014/main" id="{C5D20452-8949-4B59-AFD4-73AD2605FE68}"/>
            </a:ext>
          </a:extLst>
        </xdr:cNvPr>
        <xdr:cNvSpPr txBox="1"/>
      </xdr:nvSpPr>
      <xdr:spPr>
        <a:xfrm>
          <a:off x="12200404" y="598999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twoCellAnchor editAs="oneCell">
    <xdr:from>
      <xdr:col>88</xdr:col>
      <xdr:colOff>321736</xdr:colOff>
      <xdr:row>25</xdr:row>
      <xdr:rowOff>243416</xdr:rowOff>
    </xdr:from>
    <xdr:to>
      <xdr:col>88</xdr:col>
      <xdr:colOff>5207002</xdr:colOff>
      <xdr:row>25</xdr:row>
      <xdr:rowOff>2741083</xdr:rowOff>
    </xdr:to>
    <xdr:pic>
      <xdr:nvPicPr>
        <xdr:cNvPr id="69" name="Imagen 68">
          <a:extLst>
            <a:ext uri="{FF2B5EF4-FFF2-40B4-BE49-F238E27FC236}">
              <a16:creationId xmlns:a16="http://schemas.microsoft.com/office/drawing/2014/main" id="{A5189570-7CCC-4204-90BE-9004752C7C47}"/>
            </a:ext>
          </a:extLst>
        </xdr:cNvPr>
        <xdr:cNvPicPr>
          <a:picLocks noChangeAspect="1"/>
        </xdr:cNvPicPr>
      </xdr:nvPicPr>
      <xdr:blipFill>
        <a:blip xmlns:r="http://schemas.openxmlformats.org/officeDocument/2006/relationships" r:embed="rId63"/>
        <a:stretch>
          <a:fillRect/>
        </a:stretch>
      </xdr:blipFill>
      <xdr:spPr>
        <a:xfrm>
          <a:off x="197689261" y="47325491"/>
          <a:ext cx="4885266" cy="2497667"/>
        </a:xfrm>
        <a:prstGeom prst="rect">
          <a:avLst/>
        </a:prstGeom>
      </xdr:spPr>
    </xdr:pic>
    <xdr:clientData/>
  </xdr:twoCellAnchor>
  <xdr:twoCellAnchor editAs="oneCell">
    <xdr:from>
      <xdr:col>88</xdr:col>
      <xdr:colOff>353484</xdr:colOff>
      <xdr:row>26</xdr:row>
      <xdr:rowOff>263217</xdr:rowOff>
    </xdr:from>
    <xdr:to>
      <xdr:col>88</xdr:col>
      <xdr:colOff>5217584</xdr:colOff>
      <xdr:row>26</xdr:row>
      <xdr:rowOff>2995083</xdr:rowOff>
    </xdr:to>
    <xdr:pic>
      <xdr:nvPicPr>
        <xdr:cNvPr id="70" name="Imagen 69">
          <a:extLst>
            <a:ext uri="{FF2B5EF4-FFF2-40B4-BE49-F238E27FC236}">
              <a16:creationId xmlns:a16="http://schemas.microsoft.com/office/drawing/2014/main" id="{05BD0EBF-8A0D-485C-8C75-820BF233EB98}"/>
            </a:ext>
          </a:extLst>
        </xdr:cNvPr>
        <xdr:cNvPicPr>
          <a:picLocks noChangeAspect="1"/>
        </xdr:cNvPicPr>
      </xdr:nvPicPr>
      <xdr:blipFill>
        <a:blip xmlns:r="http://schemas.openxmlformats.org/officeDocument/2006/relationships" r:embed="rId64"/>
        <a:stretch>
          <a:fillRect/>
        </a:stretch>
      </xdr:blipFill>
      <xdr:spPr>
        <a:xfrm>
          <a:off x="197721009" y="50393292"/>
          <a:ext cx="4864100" cy="2731866"/>
        </a:xfrm>
        <a:prstGeom prst="rect">
          <a:avLst/>
        </a:prstGeom>
      </xdr:spPr>
    </xdr:pic>
    <xdr:clientData/>
  </xdr:twoCellAnchor>
  <xdr:twoCellAnchor editAs="oneCell">
    <xdr:from>
      <xdr:col>88</xdr:col>
      <xdr:colOff>306916</xdr:colOff>
      <xdr:row>27</xdr:row>
      <xdr:rowOff>296333</xdr:rowOff>
    </xdr:from>
    <xdr:to>
      <xdr:col>88</xdr:col>
      <xdr:colOff>5142842</xdr:colOff>
      <xdr:row>27</xdr:row>
      <xdr:rowOff>2896333</xdr:rowOff>
    </xdr:to>
    <xdr:pic>
      <xdr:nvPicPr>
        <xdr:cNvPr id="71" name="Imagen 70">
          <a:extLst>
            <a:ext uri="{FF2B5EF4-FFF2-40B4-BE49-F238E27FC236}">
              <a16:creationId xmlns:a16="http://schemas.microsoft.com/office/drawing/2014/main" id="{E7CDE8B6-1679-4C7C-83EA-D4AAF1E889E0}"/>
            </a:ext>
          </a:extLst>
        </xdr:cNvPr>
        <xdr:cNvPicPr>
          <a:picLocks noChangeAspect="1"/>
        </xdr:cNvPicPr>
      </xdr:nvPicPr>
      <xdr:blipFill>
        <a:blip xmlns:r="http://schemas.openxmlformats.org/officeDocument/2006/relationships" r:embed="rId65"/>
        <a:stretch>
          <a:fillRect/>
        </a:stretch>
      </xdr:blipFill>
      <xdr:spPr>
        <a:xfrm>
          <a:off x="197674441" y="53741108"/>
          <a:ext cx="4835926" cy="2600000"/>
        </a:xfrm>
        <a:prstGeom prst="rect">
          <a:avLst/>
        </a:prstGeom>
      </xdr:spPr>
    </xdr:pic>
    <xdr:clientData/>
  </xdr:twoCellAnchor>
  <xdr:twoCellAnchor editAs="oneCell">
    <xdr:from>
      <xdr:col>88</xdr:col>
      <xdr:colOff>518583</xdr:colOff>
      <xdr:row>28</xdr:row>
      <xdr:rowOff>416984</xdr:rowOff>
    </xdr:from>
    <xdr:to>
      <xdr:col>88</xdr:col>
      <xdr:colOff>4974166</xdr:colOff>
      <xdr:row>28</xdr:row>
      <xdr:rowOff>2783416</xdr:rowOff>
    </xdr:to>
    <xdr:pic>
      <xdr:nvPicPr>
        <xdr:cNvPr id="72" name="Imagen 71">
          <a:extLst>
            <a:ext uri="{FF2B5EF4-FFF2-40B4-BE49-F238E27FC236}">
              <a16:creationId xmlns:a16="http://schemas.microsoft.com/office/drawing/2014/main" id="{404A5D64-78FD-4F51-9DE2-D199BA9C112A}"/>
            </a:ext>
          </a:extLst>
        </xdr:cNvPr>
        <xdr:cNvPicPr>
          <a:picLocks noChangeAspect="1"/>
        </xdr:cNvPicPr>
      </xdr:nvPicPr>
      <xdr:blipFill>
        <a:blip xmlns:r="http://schemas.openxmlformats.org/officeDocument/2006/relationships" r:embed="rId66"/>
        <a:stretch>
          <a:fillRect/>
        </a:stretch>
      </xdr:blipFill>
      <xdr:spPr>
        <a:xfrm>
          <a:off x="197886108" y="57043109"/>
          <a:ext cx="4455583" cy="2366432"/>
        </a:xfrm>
        <a:prstGeom prst="rect">
          <a:avLst/>
        </a:prstGeom>
      </xdr:spPr>
    </xdr:pic>
    <xdr:clientData/>
  </xdr:twoCellAnchor>
  <xdr:twoCellAnchor editAs="oneCell">
    <xdr:from>
      <xdr:col>88</xdr:col>
      <xdr:colOff>529165</xdr:colOff>
      <xdr:row>29</xdr:row>
      <xdr:rowOff>467572</xdr:rowOff>
    </xdr:from>
    <xdr:to>
      <xdr:col>88</xdr:col>
      <xdr:colOff>4984980</xdr:colOff>
      <xdr:row>29</xdr:row>
      <xdr:rowOff>2783417</xdr:rowOff>
    </xdr:to>
    <xdr:pic>
      <xdr:nvPicPr>
        <xdr:cNvPr id="73" name="Imagen 72">
          <a:extLst>
            <a:ext uri="{FF2B5EF4-FFF2-40B4-BE49-F238E27FC236}">
              <a16:creationId xmlns:a16="http://schemas.microsoft.com/office/drawing/2014/main" id="{AD7ABA35-F868-4AD7-8419-C3B80BDE2374}"/>
            </a:ext>
          </a:extLst>
        </xdr:cNvPr>
        <xdr:cNvPicPr>
          <a:picLocks noChangeAspect="1"/>
        </xdr:cNvPicPr>
      </xdr:nvPicPr>
      <xdr:blipFill>
        <a:blip xmlns:r="http://schemas.openxmlformats.org/officeDocument/2006/relationships" r:embed="rId67"/>
        <a:stretch>
          <a:fillRect/>
        </a:stretch>
      </xdr:blipFill>
      <xdr:spPr>
        <a:xfrm>
          <a:off x="197896690" y="60322672"/>
          <a:ext cx="4455815" cy="2315845"/>
        </a:xfrm>
        <a:prstGeom prst="rect">
          <a:avLst/>
        </a:prstGeom>
      </xdr:spPr>
    </xdr:pic>
    <xdr:clientData/>
  </xdr:twoCellAnchor>
  <xdr:twoCellAnchor editAs="oneCell">
    <xdr:from>
      <xdr:col>88</xdr:col>
      <xdr:colOff>539748</xdr:colOff>
      <xdr:row>30</xdr:row>
      <xdr:rowOff>380771</xdr:rowOff>
    </xdr:from>
    <xdr:to>
      <xdr:col>88</xdr:col>
      <xdr:colOff>4974166</xdr:colOff>
      <xdr:row>30</xdr:row>
      <xdr:rowOff>2825752</xdr:rowOff>
    </xdr:to>
    <xdr:pic>
      <xdr:nvPicPr>
        <xdr:cNvPr id="74" name="Imagen 73">
          <a:extLst>
            <a:ext uri="{FF2B5EF4-FFF2-40B4-BE49-F238E27FC236}">
              <a16:creationId xmlns:a16="http://schemas.microsoft.com/office/drawing/2014/main" id="{6CECD2BF-34FE-4447-BAFA-BF7676884F5B}"/>
            </a:ext>
          </a:extLst>
        </xdr:cNvPr>
        <xdr:cNvPicPr>
          <a:picLocks noChangeAspect="1"/>
        </xdr:cNvPicPr>
      </xdr:nvPicPr>
      <xdr:blipFill>
        <a:blip xmlns:r="http://schemas.openxmlformats.org/officeDocument/2006/relationships" r:embed="rId68"/>
        <a:stretch>
          <a:fillRect/>
        </a:stretch>
      </xdr:blipFill>
      <xdr:spPr>
        <a:xfrm>
          <a:off x="197907273" y="63407696"/>
          <a:ext cx="4434418" cy="2444981"/>
        </a:xfrm>
        <a:prstGeom prst="rect">
          <a:avLst/>
        </a:prstGeom>
      </xdr:spPr>
    </xdr:pic>
    <xdr:clientData/>
  </xdr:twoCellAnchor>
  <xdr:twoCellAnchor editAs="oneCell">
    <xdr:from>
      <xdr:col>88</xdr:col>
      <xdr:colOff>550333</xdr:colOff>
      <xdr:row>78</xdr:row>
      <xdr:rowOff>391581</xdr:rowOff>
    </xdr:from>
    <xdr:to>
      <xdr:col>88</xdr:col>
      <xdr:colOff>5029090</xdr:colOff>
      <xdr:row>78</xdr:row>
      <xdr:rowOff>3090330</xdr:rowOff>
    </xdr:to>
    <xdr:pic>
      <xdr:nvPicPr>
        <xdr:cNvPr id="75" name="Imagen 74">
          <a:extLst>
            <a:ext uri="{FF2B5EF4-FFF2-40B4-BE49-F238E27FC236}">
              <a16:creationId xmlns:a16="http://schemas.microsoft.com/office/drawing/2014/main" id="{C30608F8-64F5-41EF-806B-1CB5C9459A79}"/>
            </a:ext>
          </a:extLst>
        </xdr:cNvPr>
        <xdr:cNvPicPr>
          <a:picLocks noChangeAspect="1"/>
        </xdr:cNvPicPr>
      </xdr:nvPicPr>
      <xdr:blipFill>
        <a:blip xmlns:r="http://schemas.openxmlformats.org/officeDocument/2006/relationships" r:embed="rId69"/>
        <a:stretch>
          <a:fillRect/>
        </a:stretch>
      </xdr:blipFill>
      <xdr:spPr>
        <a:xfrm>
          <a:off x="197917858" y="221333481"/>
          <a:ext cx="4478757" cy="2698749"/>
        </a:xfrm>
        <a:prstGeom prst="rect">
          <a:avLst/>
        </a:prstGeom>
      </xdr:spPr>
    </xdr:pic>
    <xdr:clientData/>
  </xdr:twoCellAnchor>
  <xdr:twoCellAnchor editAs="oneCell">
    <xdr:from>
      <xdr:col>88</xdr:col>
      <xdr:colOff>539751</xdr:colOff>
      <xdr:row>79</xdr:row>
      <xdr:rowOff>317500</xdr:rowOff>
    </xdr:from>
    <xdr:to>
      <xdr:col>88</xdr:col>
      <xdr:colOff>5037667</xdr:colOff>
      <xdr:row>79</xdr:row>
      <xdr:rowOff>2762249</xdr:rowOff>
    </xdr:to>
    <xdr:pic>
      <xdr:nvPicPr>
        <xdr:cNvPr id="76" name="Imagen 75">
          <a:extLst>
            <a:ext uri="{FF2B5EF4-FFF2-40B4-BE49-F238E27FC236}">
              <a16:creationId xmlns:a16="http://schemas.microsoft.com/office/drawing/2014/main" id="{69454ED3-B20F-4503-9BE5-D09337329112}"/>
            </a:ext>
          </a:extLst>
        </xdr:cNvPr>
        <xdr:cNvPicPr>
          <a:picLocks noChangeAspect="1"/>
        </xdr:cNvPicPr>
      </xdr:nvPicPr>
      <xdr:blipFill>
        <a:blip xmlns:r="http://schemas.openxmlformats.org/officeDocument/2006/relationships" r:embed="rId70"/>
        <a:stretch>
          <a:fillRect/>
        </a:stretch>
      </xdr:blipFill>
      <xdr:spPr>
        <a:xfrm>
          <a:off x="197907276" y="224764600"/>
          <a:ext cx="4497916" cy="2444749"/>
        </a:xfrm>
        <a:prstGeom prst="rect">
          <a:avLst/>
        </a:prstGeom>
      </xdr:spPr>
    </xdr:pic>
    <xdr:clientData/>
  </xdr:twoCellAnchor>
  <xdr:twoCellAnchor editAs="oneCell">
    <xdr:from>
      <xdr:col>88</xdr:col>
      <xdr:colOff>1285875</xdr:colOff>
      <xdr:row>22</xdr:row>
      <xdr:rowOff>107157</xdr:rowOff>
    </xdr:from>
    <xdr:to>
      <xdr:col>88</xdr:col>
      <xdr:colOff>1285875</xdr:colOff>
      <xdr:row>22</xdr:row>
      <xdr:rowOff>3147605</xdr:rowOff>
    </xdr:to>
    <xdr:pic>
      <xdr:nvPicPr>
        <xdr:cNvPr id="77" name="Imagen 76">
          <a:extLst>
            <a:ext uri="{FF2B5EF4-FFF2-40B4-BE49-F238E27FC236}">
              <a16:creationId xmlns:a16="http://schemas.microsoft.com/office/drawing/2014/main" id="{65FD30CA-C7FF-4380-91FE-871CFD53A79A}"/>
            </a:ext>
          </a:extLst>
        </xdr:cNvPr>
        <xdr:cNvPicPr>
          <a:picLocks noChangeAspect="1"/>
        </xdr:cNvPicPr>
      </xdr:nvPicPr>
      <xdr:blipFill rotWithShape="1">
        <a:blip xmlns:r="http://schemas.openxmlformats.org/officeDocument/2006/relationships" r:embed="rId71"/>
        <a:srcRect l="30785" t="37033" r="28875" b="19548"/>
        <a:stretch/>
      </xdr:blipFill>
      <xdr:spPr>
        <a:xfrm>
          <a:off x="198653400" y="37321332"/>
          <a:ext cx="0" cy="3040448"/>
        </a:xfrm>
        <a:prstGeom prst="rect">
          <a:avLst/>
        </a:prstGeom>
      </xdr:spPr>
    </xdr:pic>
    <xdr:clientData/>
  </xdr:twoCellAnchor>
  <xdr:twoCellAnchor editAs="oneCell">
    <xdr:from>
      <xdr:col>88</xdr:col>
      <xdr:colOff>513514</xdr:colOff>
      <xdr:row>22</xdr:row>
      <xdr:rowOff>332895</xdr:rowOff>
    </xdr:from>
    <xdr:to>
      <xdr:col>88</xdr:col>
      <xdr:colOff>4984749</xdr:colOff>
      <xdr:row>22</xdr:row>
      <xdr:rowOff>2846917</xdr:rowOff>
    </xdr:to>
    <xdr:pic>
      <xdr:nvPicPr>
        <xdr:cNvPr id="78" name="Imagen 77">
          <a:extLst>
            <a:ext uri="{FF2B5EF4-FFF2-40B4-BE49-F238E27FC236}">
              <a16:creationId xmlns:a16="http://schemas.microsoft.com/office/drawing/2014/main" id="{812F184D-6009-4045-ADA5-6503B0B031DF}"/>
            </a:ext>
          </a:extLst>
        </xdr:cNvPr>
        <xdr:cNvPicPr>
          <a:picLocks noChangeAspect="1"/>
        </xdr:cNvPicPr>
      </xdr:nvPicPr>
      <xdr:blipFill>
        <a:blip xmlns:r="http://schemas.openxmlformats.org/officeDocument/2006/relationships" r:embed="rId72"/>
        <a:stretch>
          <a:fillRect/>
        </a:stretch>
      </xdr:blipFill>
      <xdr:spPr>
        <a:xfrm>
          <a:off x="197881039" y="37547070"/>
          <a:ext cx="4471235" cy="2514022"/>
        </a:xfrm>
        <a:prstGeom prst="rect">
          <a:avLst/>
        </a:prstGeom>
      </xdr:spPr>
    </xdr:pic>
    <xdr:clientData/>
  </xdr:twoCellAnchor>
  <xdr:twoCellAnchor editAs="oneCell">
    <xdr:from>
      <xdr:col>88</xdr:col>
      <xdr:colOff>306917</xdr:colOff>
      <xdr:row>23</xdr:row>
      <xdr:rowOff>264584</xdr:rowOff>
    </xdr:from>
    <xdr:to>
      <xdr:col>88</xdr:col>
      <xdr:colOff>5207000</xdr:colOff>
      <xdr:row>23</xdr:row>
      <xdr:rowOff>2972808</xdr:rowOff>
    </xdr:to>
    <xdr:pic>
      <xdr:nvPicPr>
        <xdr:cNvPr id="79" name="Imagen 78">
          <a:extLst>
            <a:ext uri="{FF2B5EF4-FFF2-40B4-BE49-F238E27FC236}">
              <a16:creationId xmlns:a16="http://schemas.microsoft.com/office/drawing/2014/main" id="{AFA2625A-337D-4880-B224-2D721BAA7FA5}"/>
            </a:ext>
          </a:extLst>
        </xdr:cNvPr>
        <xdr:cNvPicPr>
          <a:picLocks noChangeAspect="1"/>
        </xdr:cNvPicPr>
      </xdr:nvPicPr>
      <xdr:blipFill>
        <a:blip xmlns:r="http://schemas.openxmlformats.org/officeDocument/2006/relationships" r:embed="rId73"/>
        <a:stretch>
          <a:fillRect/>
        </a:stretch>
      </xdr:blipFill>
      <xdr:spPr>
        <a:xfrm>
          <a:off x="197674442" y="40669634"/>
          <a:ext cx="4900083" cy="2708224"/>
        </a:xfrm>
        <a:prstGeom prst="rect">
          <a:avLst/>
        </a:prstGeom>
      </xdr:spPr>
    </xdr:pic>
    <xdr:clientData/>
  </xdr:twoCellAnchor>
  <xdr:twoCellAnchor editAs="oneCell">
    <xdr:from>
      <xdr:col>88</xdr:col>
      <xdr:colOff>508005</xdr:colOff>
      <xdr:row>21</xdr:row>
      <xdr:rowOff>318460</xdr:rowOff>
    </xdr:from>
    <xdr:to>
      <xdr:col>88</xdr:col>
      <xdr:colOff>4995338</xdr:colOff>
      <xdr:row>21</xdr:row>
      <xdr:rowOff>2889251</xdr:rowOff>
    </xdr:to>
    <xdr:pic>
      <xdr:nvPicPr>
        <xdr:cNvPr id="80" name="Imagen 79">
          <a:extLst>
            <a:ext uri="{FF2B5EF4-FFF2-40B4-BE49-F238E27FC236}">
              <a16:creationId xmlns:a16="http://schemas.microsoft.com/office/drawing/2014/main" id="{EC6C20C6-806F-493F-94FF-0F2B494377DD}"/>
            </a:ext>
          </a:extLst>
        </xdr:cNvPr>
        <xdr:cNvPicPr>
          <a:picLocks noChangeAspect="1"/>
        </xdr:cNvPicPr>
      </xdr:nvPicPr>
      <xdr:blipFill>
        <a:blip xmlns:r="http://schemas.openxmlformats.org/officeDocument/2006/relationships" r:embed="rId74"/>
        <a:stretch>
          <a:fillRect/>
        </a:stretch>
      </xdr:blipFill>
      <xdr:spPr>
        <a:xfrm>
          <a:off x="197875530" y="34360810"/>
          <a:ext cx="4487333" cy="2570791"/>
        </a:xfrm>
        <a:prstGeom prst="rect">
          <a:avLst/>
        </a:prstGeom>
      </xdr:spPr>
    </xdr:pic>
    <xdr:clientData/>
  </xdr:twoCellAnchor>
  <xdr:twoCellAnchor editAs="oneCell">
    <xdr:from>
      <xdr:col>88</xdr:col>
      <xdr:colOff>114300</xdr:colOff>
      <xdr:row>44</xdr:row>
      <xdr:rowOff>0</xdr:rowOff>
    </xdr:from>
    <xdr:to>
      <xdr:col>88</xdr:col>
      <xdr:colOff>114300</xdr:colOff>
      <xdr:row>44</xdr:row>
      <xdr:rowOff>38100</xdr:rowOff>
    </xdr:to>
    <xdr:pic>
      <xdr:nvPicPr>
        <xdr:cNvPr id="81" name="32 Imagen" descr="Gráfico&#10;&#10;Descripción generada automáticamente">
          <a:extLst>
            <a:ext uri="{FF2B5EF4-FFF2-40B4-BE49-F238E27FC236}">
              <a16:creationId xmlns:a16="http://schemas.microsoft.com/office/drawing/2014/main" id="{96F29E1C-61EB-4225-9AD7-FBE31938E2A5}"/>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rcRect/>
        <a:stretch>
          <a:fillRect/>
        </a:stretch>
      </xdr:blipFill>
      <xdr:spPr bwMode="auto">
        <a:xfrm>
          <a:off x="197481825" y="109375575"/>
          <a:ext cx="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88</xdr:col>
      <xdr:colOff>76200</xdr:colOff>
      <xdr:row>44</xdr:row>
      <xdr:rowOff>0</xdr:rowOff>
    </xdr:from>
    <xdr:to>
      <xdr:col>88</xdr:col>
      <xdr:colOff>76200</xdr:colOff>
      <xdr:row>44</xdr:row>
      <xdr:rowOff>19050</xdr:rowOff>
    </xdr:to>
    <xdr:pic>
      <xdr:nvPicPr>
        <xdr:cNvPr id="82" name="33 Imagen" descr="Gráfico&#10;&#10;Descripción generada automáticamente">
          <a:extLst>
            <a:ext uri="{FF2B5EF4-FFF2-40B4-BE49-F238E27FC236}">
              <a16:creationId xmlns:a16="http://schemas.microsoft.com/office/drawing/2014/main" id="{1620C9B0-341D-44CD-9F25-DEC5092D6FAB}"/>
            </a:ext>
          </a:extLst>
        </xdr:cNvPr>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rcRect/>
        <a:stretch>
          <a:fillRect/>
        </a:stretch>
      </xdr:blipFill>
      <xdr:spPr bwMode="auto">
        <a:xfrm>
          <a:off x="197443725" y="109375575"/>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88</xdr:col>
      <xdr:colOff>1114425</xdr:colOff>
      <xdr:row>45</xdr:row>
      <xdr:rowOff>0</xdr:rowOff>
    </xdr:from>
    <xdr:to>
      <xdr:col>88</xdr:col>
      <xdr:colOff>4829175</xdr:colOff>
      <xdr:row>45</xdr:row>
      <xdr:rowOff>0</xdr:rowOff>
    </xdr:to>
    <xdr:graphicFrame macro="">
      <xdr:nvGraphicFramePr>
        <xdr:cNvPr id="83" name="3 Gráfico">
          <a:extLst>
            <a:ext uri="{FF2B5EF4-FFF2-40B4-BE49-F238E27FC236}">
              <a16:creationId xmlns:a16="http://schemas.microsoft.com/office/drawing/2014/main" id="{2B063B17-FC5A-4F0E-A6E3-E698BEA4DB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editAs="oneCell">
    <xdr:from>
      <xdr:col>88</xdr:col>
      <xdr:colOff>611187</xdr:colOff>
      <xdr:row>44</xdr:row>
      <xdr:rowOff>497416</xdr:rowOff>
    </xdr:from>
    <xdr:to>
      <xdr:col>88</xdr:col>
      <xdr:colOff>4927529</xdr:colOff>
      <xdr:row>44</xdr:row>
      <xdr:rowOff>3058583</xdr:rowOff>
    </xdr:to>
    <xdr:pic>
      <xdr:nvPicPr>
        <xdr:cNvPr id="84" name="Imagen 83">
          <a:extLst>
            <a:ext uri="{FF2B5EF4-FFF2-40B4-BE49-F238E27FC236}">
              <a16:creationId xmlns:a16="http://schemas.microsoft.com/office/drawing/2014/main" id="{F946AF72-A049-4378-B08F-05BD4265D039}"/>
            </a:ext>
          </a:extLst>
        </xdr:cNvPr>
        <xdr:cNvPicPr>
          <a:picLocks noChangeAspect="1"/>
        </xdr:cNvPicPr>
      </xdr:nvPicPr>
      <xdr:blipFill>
        <a:blip xmlns:r="http://schemas.openxmlformats.org/officeDocument/2006/relationships" r:embed="rId78"/>
        <a:stretch>
          <a:fillRect/>
        </a:stretch>
      </xdr:blipFill>
      <xdr:spPr>
        <a:xfrm>
          <a:off x="197978712" y="109872991"/>
          <a:ext cx="4316342" cy="2561167"/>
        </a:xfrm>
        <a:prstGeom prst="rect">
          <a:avLst/>
        </a:prstGeom>
      </xdr:spPr>
    </xdr:pic>
    <xdr:clientData/>
  </xdr:twoCellAnchor>
  <xdr:twoCellAnchor editAs="oneCell">
    <xdr:from>
      <xdr:col>88</xdr:col>
      <xdr:colOff>400846</xdr:colOff>
      <xdr:row>45</xdr:row>
      <xdr:rowOff>463022</xdr:rowOff>
    </xdr:from>
    <xdr:to>
      <xdr:col>88</xdr:col>
      <xdr:colOff>5164668</xdr:colOff>
      <xdr:row>45</xdr:row>
      <xdr:rowOff>3344333</xdr:rowOff>
    </xdr:to>
    <xdr:pic>
      <xdr:nvPicPr>
        <xdr:cNvPr id="85" name="Imagen 84">
          <a:extLst>
            <a:ext uri="{FF2B5EF4-FFF2-40B4-BE49-F238E27FC236}">
              <a16:creationId xmlns:a16="http://schemas.microsoft.com/office/drawing/2014/main" id="{03F7CA0D-8F3A-4985-9534-01D1E8802911}"/>
            </a:ext>
          </a:extLst>
        </xdr:cNvPr>
        <xdr:cNvPicPr>
          <a:picLocks noChangeAspect="1"/>
        </xdr:cNvPicPr>
      </xdr:nvPicPr>
      <xdr:blipFill>
        <a:blip xmlns:r="http://schemas.openxmlformats.org/officeDocument/2006/relationships" r:embed="rId79"/>
        <a:stretch>
          <a:fillRect/>
        </a:stretch>
      </xdr:blipFill>
      <xdr:spPr>
        <a:xfrm>
          <a:off x="197768371" y="113315222"/>
          <a:ext cx="4763822" cy="2881311"/>
        </a:xfrm>
        <a:prstGeom prst="rect">
          <a:avLst/>
        </a:prstGeom>
      </xdr:spPr>
    </xdr:pic>
    <xdr:clientData/>
  </xdr:twoCellAnchor>
  <xdr:twoCellAnchor editAs="oneCell">
    <xdr:from>
      <xdr:col>13</xdr:col>
      <xdr:colOff>666750</xdr:colOff>
      <xdr:row>61</xdr:row>
      <xdr:rowOff>0</xdr:rowOff>
    </xdr:from>
    <xdr:to>
      <xdr:col>14</xdr:col>
      <xdr:colOff>0</xdr:colOff>
      <xdr:row>61</xdr:row>
      <xdr:rowOff>353483</xdr:rowOff>
    </xdr:to>
    <xdr:pic>
      <xdr:nvPicPr>
        <xdr:cNvPr id="86" name="Imagen 4">
          <a:extLst>
            <a:ext uri="{FF2B5EF4-FFF2-40B4-BE49-F238E27FC236}">
              <a16:creationId xmlns:a16="http://schemas.microsoft.com/office/drawing/2014/main" id="{66020E34-7ECE-43B6-8BF2-89BA29DB07F8}"/>
            </a:ext>
          </a:extLst>
        </xdr:cNvPr>
        <xdr:cNvPicPr>
          <a:picLocks noChangeAspect="1" noChangeArrowheads="1"/>
        </xdr:cNvPicPr>
      </xdr:nvPicPr>
      <xdr:blipFill>
        <a:blip xmlns:r="http://schemas.openxmlformats.org/officeDocument/2006/relationships" r:embed="rId80" cstate="print">
          <a:extLst>
            <a:ext uri="{28A0092B-C50C-407E-A947-70E740481C1C}">
              <a14:useLocalDpi xmlns:a14="http://schemas.microsoft.com/office/drawing/2010/main" val="0"/>
            </a:ext>
          </a:extLst>
        </a:blip>
        <a:srcRect/>
        <a:stretch>
          <a:fillRect/>
        </a:stretch>
      </xdr:blipFill>
      <xdr:spPr bwMode="auto">
        <a:xfrm>
          <a:off x="22278975" y="164792025"/>
          <a:ext cx="0" cy="3534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666750</xdr:colOff>
      <xdr:row>61</xdr:row>
      <xdr:rowOff>0</xdr:rowOff>
    </xdr:from>
    <xdr:to>
      <xdr:col>14</xdr:col>
      <xdr:colOff>0</xdr:colOff>
      <xdr:row>61</xdr:row>
      <xdr:rowOff>353483</xdr:rowOff>
    </xdr:to>
    <xdr:pic>
      <xdr:nvPicPr>
        <xdr:cNvPr id="87" name="Imagen 4">
          <a:extLst>
            <a:ext uri="{FF2B5EF4-FFF2-40B4-BE49-F238E27FC236}">
              <a16:creationId xmlns:a16="http://schemas.microsoft.com/office/drawing/2014/main" id="{DF1A29A1-D8B2-4228-AA05-04152160ED16}"/>
            </a:ext>
          </a:extLst>
        </xdr:cNvPr>
        <xdr:cNvPicPr>
          <a:picLocks noChangeAspect="1" noChangeArrowheads="1"/>
        </xdr:cNvPicPr>
      </xdr:nvPicPr>
      <xdr:blipFill>
        <a:blip xmlns:r="http://schemas.openxmlformats.org/officeDocument/2006/relationships" r:embed="rId80" cstate="print">
          <a:extLst>
            <a:ext uri="{28A0092B-C50C-407E-A947-70E740481C1C}">
              <a14:useLocalDpi xmlns:a14="http://schemas.microsoft.com/office/drawing/2010/main" val="0"/>
            </a:ext>
          </a:extLst>
        </a:blip>
        <a:srcRect/>
        <a:stretch>
          <a:fillRect/>
        </a:stretch>
      </xdr:blipFill>
      <xdr:spPr bwMode="auto">
        <a:xfrm>
          <a:off x="22278975" y="164792025"/>
          <a:ext cx="0" cy="3534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666750</xdr:colOff>
      <xdr:row>61</xdr:row>
      <xdr:rowOff>0</xdr:rowOff>
    </xdr:from>
    <xdr:to>
      <xdr:col>14</xdr:col>
      <xdr:colOff>0</xdr:colOff>
      <xdr:row>61</xdr:row>
      <xdr:rowOff>353483</xdr:rowOff>
    </xdr:to>
    <xdr:pic>
      <xdr:nvPicPr>
        <xdr:cNvPr id="88" name="Imagen 4">
          <a:extLst>
            <a:ext uri="{FF2B5EF4-FFF2-40B4-BE49-F238E27FC236}">
              <a16:creationId xmlns:a16="http://schemas.microsoft.com/office/drawing/2014/main" id="{85044234-83F5-447F-BA16-33852EB576F1}"/>
            </a:ext>
          </a:extLst>
        </xdr:cNvPr>
        <xdr:cNvPicPr>
          <a:picLocks noChangeAspect="1" noChangeArrowheads="1"/>
        </xdr:cNvPicPr>
      </xdr:nvPicPr>
      <xdr:blipFill>
        <a:blip xmlns:r="http://schemas.openxmlformats.org/officeDocument/2006/relationships" r:embed="rId80" cstate="print">
          <a:extLst>
            <a:ext uri="{28A0092B-C50C-407E-A947-70E740481C1C}">
              <a14:useLocalDpi xmlns:a14="http://schemas.microsoft.com/office/drawing/2010/main" val="0"/>
            </a:ext>
          </a:extLst>
        </a:blip>
        <a:srcRect/>
        <a:stretch>
          <a:fillRect/>
        </a:stretch>
      </xdr:blipFill>
      <xdr:spPr bwMode="auto">
        <a:xfrm>
          <a:off x="22278975" y="164792025"/>
          <a:ext cx="0" cy="3534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666750</xdr:colOff>
      <xdr:row>61</xdr:row>
      <xdr:rowOff>0</xdr:rowOff>
    </xdr:from>
    <xdr:to>
      <xdr:col>14</xdr:col>
      <xdr:colOff>0</xdr:colOff>
      <xdr:row>61</xdr:row>
      <xdr:rowOff>353483</xdr:rowOff>
    </xdr:to>
    <xdr:pic>
      <xdr:nvPicPr>
        <xdr:cNvPr id="89" name="Imagen 88">
          <a:extLst>
            <a:ext uri="{FF2B5EF4-FFF2-40B4-BE49-F238E27FC236}">
              <a16:creationId xmlns:a16="http://schemas.microsoft.com/office/drawing/2014/main" id="{7F6661CD-C5C5-4FF8-9AE8-69017FC0C188}"/>
            </a:ext>
          </a:extLst>
        </xdr:cNvPr>
        <xdr:cNvPicPr>
          <a:picLocks noChangeAspect="1" noChangeArrowheads="1"/>
        </xdr:cNvPicPr>
      </xdr:nvPicPr>
      <xdr:blipFill>
        <a:blip xmlns:r="http://schemas.openxmlformats.org/officeDocument/2006/relationships" r:embed="rId80" cstate="print">
          <a:extLst>
            <a:ext uri="{28A0092B-C50C-407E-A947-70E740481C1C}">
              <a14:useLocalDpi xmlns:a14="http://schemas.microsoft.com/office/drawing/2010/main" val="0"/>
            </a:ext>
          </a:extLst>
        </a:blip>
        <a:srcRect/>
        <a:stretch>
          <a:fillRect/>
        </a:stretch>
      </xdr:blipFill>
      <xdr:spPr bwMode="auto">
        <a:xfrm>
          <a:off x="22278975" y="164792025"/>
          <a:ext cx="0" cy="3534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666750</xdr:colOff>
      <xdr:row>61</xdr:row>
      <xdr:rowOff>0</xdr:rowOff>
    </xdr:from>
    <xdr:to>
      <xdr:col>14</xdr:col>
      <xdr:colOff>0</xdr:colOff>
      <xdr:row>61</xdr:row>
      <xdr:rowOff>353483</xdr:rowOff>
    </xdr:to>
    <xdr:pic>
      <xdr:nvPicPr>
        <xdr:cNvPr id="90" name="Imagen 4">
          <a:extLst>
            <a:ext uri="{FF2B5EF4-FFF2-40B4-BE49-F238E27FC236}">
              <a16:creationId xmlns:a16="http://schemas.microsoft.com/office/drawing/2014/main" id="{6BD10878-0DD8-4DEC-B6F8-EDAD9E2C3B7A}"/>
            </a:ext>
          </a:extLst>
        </xdr:cNvPr>
        <xdr:cNvPicPr>
          <a:picLocks noChangeAspect="1" noChangeArrowheads="1"/>
        </xdr:cNvPicPr>
      </xdr:nvPicPr>
      <xdr:blipFill>
        <a:blip xmlns:r="http://schemas.openxmlformats.org/officeDocument/2006/relationships" r:embed="rId80" cstate="print">
          <a:extLst>
            <a:ext uri="{28A0092B-C50C-407E-A947-70E740481C1C}">
              <a14:useLocalDpi xmlns:a14="http://schemas.microsoft.com/office/drawing/2010/main" val="0"/>
            </a:ext>
          </a:extLst>
        </a:blip>
        <a:srcRect/>
        <a:stretch>
          <a:fillRect/>
        </a:stretch>
      </xdr:blipFill>
      <xdr:spPr bwMode="auto">
        <a:xfrm>
          <a:off x="22278975" y="164792025"/>
          <a:ext cx="0" cy="3534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666750</xdr:colOff>
      <xdr:row>61</xdr:row>
      <xdr:rowOff>0</xdr:rowOff>
    </xdr:from>
    <xdr:to>
      <xdr:col>14</xdr:col>
      <xdr:colOff>0</xdr:colOff>
      <xdr:row>61</xdr:row>
      <xdr:rowOff>353483</xdr:rowOff>
    </xdr:to>
    <xdr:pic>
      <xdr:nvPicPr>
        <xdr:cNvPr id="91" name="Imagen 4">
          <a:extLst>
            <a:ext uri="{FF2B5EF4-FFF2-40B4-BE49-F238E27FC236}">
              <a16:creationId xmlns:a16="http://schemas.microsoft.com/office/drawing/2014/main" id="{1030E819-27E3-43C1-A393-8470252FD168}"/>
            </a:ext>
          </a:extLst>
        </xdr:cNvPr>
        <xdr:cNvPicPr>
          <a:picLocks noChangeAspect="1" noChangeArrowheads="1"/>
        </xdr:cNvPicPr>
      </xdr:nvPicPr>
      <xdr:blipFill>
        <a:blip xmlns:r="http://schemas.openxmlformats.org/officeDocument/2006/relationships" r:embed="rId80" cstate="print">
          <a:extLst>
            <a:ext uri="{28A0092B-C50C-407E-A947-70E740481C1C}">
              <a14:useLocalDpi xmlns:a14="http://schemas.microsoft.com/office/drawing/2010/main" val="0"/>
            </a:ext>
          </a:extLst>
        </a:blip>
        <a:srcRect/>
        <a:stretch>
          <a:fillRect/>
        </a:stretch>
      </xdr:blipFill>
      <xdr:spPr bwMode="auto">
        <a:xfrm>
          <a:off x="22278975" y="164792025"/>
          <a:ext cx="0" cy="3534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666750</xdr:colOff>
      <xdr:row>61</xdr:row>
      <xdr:rowOff>0</xdr:rowOff>
    </xdr:from>
    <xdr:to>
      <xdr:col>14</xdr:col>
      <xdr:colOff>0</xdr:colOff>
      <xdr:row>61</xdr:row>
      <xdr:rowOff>353483</xdr:rowOff>
    </xdr:to>
    <xdr:pic>
      <xdr:nvPicPr>
        <xdr:cNvPr id="92" name="Imagen 4">
          <a:extLst>
            <a:ext uri="{FF2B5EF4-FFF2-40B4-BE49-F238E27FC236}">
              <a16:creationId xmlns:a16="http://schemas.microsoft.com/office/drawing/2014/main" id="{1B21101F-C95C-45C3-9FAA-3359C7BDD196}"/>
            </a:ext>
          </a:extLst>
        </xdr:cNvPr>
        <xdr:cNvPicPr>
          <a:picLocks noChangeAspect="1" noChangeArrowheads="1"/>
        </xdr:cNvPicPr>
      </xdr:nvPicPr>
      <xdr:blipFill>
        <a:blip xmlns:r="http://schemas.openxmlformats.org/officeDocument/2006/relationships" r:embed="rId80" cstate="print">
          <a:extLst>
            <a:ext uri="{28A0092B-C50C-407E-A947-70E740481C1C}">
              <a14:useLocalDpi xmlns:a14="http://schemas.microsoft.com/office/drawing/2010/main" val="0"/>
            </a:ext>
          </a:extLst>
        </a:blip>
        <a:srcRect/>
        <a:stretch>
          <a:fillRect/>
        </a:stretch>
      </xdr:blipFill>
      <xdr:spPr bwMode="auto">
        <a:xfrm>
          <a:off x="22278975" y="164792025"/>
          <a:ext cx="0" cy="3534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666750</xdr:colOff>
      <xdr:row>61</xdr:row>
      <xdr:rowOff>0</xdr:rowOff>
    </xdr:from>
    <xdr:to>
      <xdr:col>14</xdr:col>
      <xdr:colOff>0</xdr:colOff>
      <xdr:row>61</xdr:row>
      <xdr:rowOff>353483</xdr:rowOff>
    </xdr:to>
    <xdr:pic>
      <xdr:nvPicPr>
        <xdr:cNvPr id="93" name="Imagen 4">
          <a:extLst>
            <a:ext uri="{FF2B5EF4-FFF2-40B4-BE49-F238E27FC236}">
              <a16:creationId xmlns:a16="http://schemas.microsoft.com/office/drawing/2014/main" id="{C6702DA3-885A-435E-8FF5-93CA7F6E1257}"/>
            </a:ext>
          </a:extLst>
        </xdr:cNvPr>
        <xdr:cNvPicPr>
          <a:picLocks noChangeAspect="1" noChangeArrowheads="1"/>
        </xdr:cNvPicPr>
      </xdr:nvPicPr>
      <xdr:blipFill>
        <a:blip xmlns:r="http://schemas.openxmlformats.org/officeDocument/2006/relationships" r:embed="rId80" cstate="print">
          <a:extLst>
            <a:ext uri="{28A0092B-C50C-407E-A947-70E740481C1C}">
              <a14:useLocalDpi xmlns:a14="http://schemas.microsoft.com/office/drawing/2010/main" val="0"/>
            </a:ext>
          </a:extLst>
        </a:blip>
        <a:srcRect/>
        <a:stretch>
          <a:fillRect/>
        </a:stretch>
      </xdr:blipFill>
      <xdr:spPr bwMode="auto">
        <a:xfrm>
          <a:off x="22278975" y="164792025"/>
          <a:ext cx="0" cy="3534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666750</xdr:colOff>
      <xdr:row>61</xdr:row>
      <xdr:rowOff>0</xdr:rowOff>
    </xdr:from>
    <xdr:to>
      <xdr:col>14</xdr:col>
      <xdr:colOff>0</xdr:colOff>
      <xdr:row>61</xdr:row>
      <xdr:rowOff>353483</xdr:rowOff>
    </xdr:to>
    <xdr:pic>
      <xdr:nvPicPr>
        <xdr:cNvPr id="94" name="Imagen 4">
          <a:extLst>
            <a:ext uri="{FF2B5EF4-FFF2-40B4-BE49-F238E27FC236}">
              <a16:creationId xmlns:a16="http://schemas.microsoft.com/office/drawing/2014/main" id="{66AC1ED8-AA99-461C-AE44-754D385CB1B7}"/>
            </a:ext>
          </a:extLst>
        </xdr:cNvPr>
        <xdr:cNvPicPr>
          <a:picLocks noChangeAspect="1" noChangeArrowheads="1"/>
        </xdr:cNvPicPr>
      </xdr:nvPicPr>
      <xdr:blipFill>
        <a:blip xmlns:r="http://schemas.openxmlformats.org/officeDocument/2006/relationships" r:embed="rId80" cstate="print">
          <a:extLst>
            <a:ext uri="{28A0092B-C50C-407E-A947-70E740481C1C}">
              <a14:useLocalDpi xmlns:a14="http://schemas.microsoft.com/office/drawing/2010/main" val="0"/>
            </a:ext>
          </a:extLst>
        </a:blip>
        <a:srcRect/>
        <a:stretch>
          <a:fillRect/>
        </a:stretch>
      </xdr:blipFill>
      <xdr:spPr bwMode="auto">
        <a:xfrm>
          <a:off x="22278975" y="164792025"/>
          <a:ext cx="0" cy="3534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666750</xdr:colOff>
      <xdr:row>61</xdr:row>
      <xdr:rowOff>0</xdr:rowOff>
    </xdr:from>
    <xdr:to>
      <xdr:col>14</xdr:col>
      <xdr:colOff>0</xdr:colOff>
      <xdr:row>61</xdr:row>
      <xdr:rowOff>353483</xdr:rowOff>
    </xdr:to>
    <xdr:pic>
      <xdr:nvPicPr>
        <xdr:cNvPr id="95" name="Imagen 4">
          <a:extLst>
            <a:ext uri="{FF2B5EF4-FFF2-40B4-BE49-F238E27FC236}">
              <a16:creationId xmlns:a16="http://schemas.microsoft.com/office/drawing/2014/main" id="{37CDB4AC-561A-4C81-97B9-CD480BED22A0}"/>
            </a:ext>
          </a:extLst>
        </xdr:cNvPr>
        <xdr:cNvPicPr>
          <a:picLocks noChangeAspect="1" noChangeArrowheads="1"/>
        </xdr:cNvPicPr>
      </xdr:nvPicPr>
      <xdr:blipFill>
        <a:blip xmlns:r="http://schemas.openxmlformats.org/officeDocument/2006/relationships" r:embed="rId80" cstate="print">
          <a:extLst>
            <a:ext uri="{28A0092B-C50C-407E-A947-70E740481C1C}">
              <a14:useLocalDpi xmlns:a14="http://schemas.microsoft.com/office/drawing/2010/main" val="0"/>
            </a:ext>
          </a:extLst>
        </a:blip>
        <a:srcRect/>
        <a:stretch>
          <a:fillRect/>
        </a:stretch>
      </xdr:blipFill>
      <xdr:spPr bwMode="auto">
        <a:xfrm>
          <a:off x="22278975" y="164792025"/>
          <a:ext cx="0" cy="3534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666750</xdr:colOff>
      <xdr:row>61</xdr:row>
      <xdr:rowOff>0</xdr:rowOff>
    </xdr:from>
    <xdr:to>
      <xdr:col>14</xdr:col>
      <xdr:colOff>0</xdr:colOff>
      <xdr:row>61</xdr:row>
      <xdr:rowOff>353483</xdr:rowOff>
    </xdr:to>
    <xdr:pic>
      <xdr:nvPicPr>
        <xdr:cNvPr id="96" name="Imagen 4">
          <a:extLst>
            <a:ext uri="{FF2B5EF4-FFF2-40B4-BE49-F238E27FC236}">
              <a16:creationId xmlns:a16="http://schemas.microsoft.com/office/drawing/2014/main" id="{C5AC4774-20F2-4792-9716-430B5DEDB359}"/>
            </a:ext>
          </a:extLst>
        </xdr:cNvPr>
        <xdr:cNvPicPr>
          <a:picLocks noChangeAspect="1" noChangeArrowheads="1"/>
        </xdr:cNvPicPr>
      </xdr:nvPicPr>
      <xdr:blipFill>
        <a:blip xmlns:r="http://schemas.openxmlformats.org/officeDocument/2006/relationships" r:embed="rId80" cstate="print">
          <a:extLst>
            <a:ext uri="{28A0092B-C50C-407E-A947-70E740481C1C}">
              <a14:useLocalDpi xmlns:a14="http://schemas.microsoft.com/office/drawing/2010/main" val="0"/>
            </a:ext>
          </a:extLst>
        </a:blip>
        <a:srcRect/>
        <a:stretch>
          <a:fillRect/>
        </a:stretch>
      </xdr:blipFill>
      <xdr:spPr bwMode="auto">
        <a:xfrm>
          <a:off x="22278975" y="164792025"/>
          <a:ext cx="0" cy="3534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666750</xdr:colOff>
      <xdr:row>61</xdr:row>
      <xdr:rowOff>0</xdr:rowOff>
    </xdr:from>
    <xdr:to>
      <xdr:col>14</xdr:col>
      <xdr:colOff>5452</xdr:colOff>
      <xdr:row>61</xdr:row>
      <xdr:rowOff>352128</xdr:rowOff>
    </xdr:to>
    <xdr:pic>
      <xdr:nvPicPr>
        <xdr:cNvPr id="97" name="Imagen 4">
          <a:extLst>
            <a:ext uri="{FF2B5EF4-FFF2-40B4-BE49-F238E27FC236}">
              <a16:creationId xmlns:a16="http://schemas.microsoft.com/office/drawing/2014/main" id="{CFB8992E-3CEF-4971-8CD9-2C81F0C1CAFE}"/>
            </a:ext>
          </a:extLst>
        </xdr:cNvPr>
        <xdr:cNvPicPr>
          <a:picLocks noChangeAspect="1" noChangeArrowheads="1"/>
        </xdr:cNvPicPr>
      </xdr:nvPicPr>
      <xdr:blipFill>
        <a:blip xmlns:r="http://schemas.openxmlformats.org/officeDocument/2006/relationships" r:embed="rId81" cstate="print">
          <a:extLst>
            <a:ext uri="{28A0092B-C50C-407E-A947-70E740481C1C}">
              <a14:useLocalDpi xmlns:a14="http://schemas.microsoft.com/office/drawing/2010/main" val="0"/>
            </a:ext>
          </a:extLst>
        </a:blip>
        <a:srcRect/>
        <a:stretch>
          <a:fillRect/>
        </a:stretch>
      </xdr:blipFill>
      <xdr:spPr bwMode="auto">
        <a:xfrm>
          <a:off x="22278975" y="164792025"/>
          <a:ext cx="5452" cy="352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666750</xdr:colOff>
      <xdr:row>61</xdr:row>
      <xdr:rowOff>0</xdr:rowOff>
    </xdr:from>
    <xdr:to>
      <xdr:col>12</xdr:col>
      <xdr:colOff>666750</xdr:colOff>
      <xdr:row>61</xdr:row>
      <xdr:rowOff>355244</xdr:rowOff>
    </xdr:to>
    <xdr:pic>
      <xdr:nvPicPr>
        <xdr:cNvPr id="98" name="Imagen 97">
          <a:extLst>
            <a:ext uri="{FF2B5EF4-FFF2-40B4-BE49-F238E27FC236}">
              <a16:creationId xmlns:a16="http://schemas.microsoft.com/office/drawing/2014/main" id="{7B4B32ED-4AB1-4D61-9895-35E6645C9EFF}"/>
            </a:ext>
          </a:extLst>
        </xdr:cNvPr>
        <xdr:cNvPicPr>
          <a:picLocks noChangeAspect="1" noChangeArrowheads="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16135350" y="164792025"/>
          <a:ext cx="0" cy="3552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666750</xdr:colOff>
      <xdr:row>61</xdr:row>
      <xdr:rowOff>0</xdr:rowOff>
    </xdr:from>
    <xdr:to>
      <xdr:col>14</xdr:col>
      <xdr:colOff>5452</xdr:colOff>
      <xdr:row>61</xdr:row>
      <xdr:rowOff>352128</xdr:rowOff>
    </xdr:to>
    <xdr:pic>
      <xdr:nvPicPr>
        <xdr:cNvPr id="99" name="Imagen 4">
          <a:extLst>
            <a:ext uri="{FF2B5EF4-FFF2-40B4-BE49-F238E27FC236}">
              <a16:creationId xmlns:a16="http://schemas.microsoft.com/office/drawing/2014/main" id="{DCFBD25F-6F08-42B7-89F2-212908888DD8}"/>
            </a:ext>
          </a:extLst>
        </xdr:cNvPr>
        <xdr:cNvPicPr>
          <a:picLocks noChangeAspect="1" noChangeArrowheads="1"/>
        </xdr:cNvPicPr>
      </xdr:nvPicPr>
      <xdr:blipFill>
        <a:blip xmlns:r="http://schemas.openxmlformats.org/officeDocument/2006/relationships" r:embed="rId81" cstate="print">
          <a:extLst>
            <a:ext uri="{28A0092B-C50C-407E-A947-70E740481C1C}">
              <a14:useLocalDpi xmlns:a14="http://schemas.microsoft.com/office/drawing/2010/main" val="0"/>
            </a:ext>
          </a:extLst>
        </a:blip>
        <a:srcRect/>
        <a:stretch>
          <a:fillRect/>
        </a:stretch>
      </xdr:blipFill>
      <xdr:spPr bwMode="auto">
        <a:xfrm>
          <a:off x="22278975" y="164792025"/>
          <a:ext cx="5452" cy="352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666750</xdr:colOff>
      <xdr:row>61</xdr:row>
      <xdr:rowOff>0</xdr:rowOff>
    </xdr:from>
    <xdr:to>
      <xdr:col>12</xdr:col>
      <xdr:colOff>666750</xdr:colOff>
      <xdr:row>61</xdr:row>
      <xdr:rowOff>355244</xdr:rowOff>
    </xdr:to>
    <xdr:pic>
      <xdr:nvPicPr>
        <xdr:cNvPr id="100" name="Imagen 99">
          <a:extLst>
            <a:ext uri="{FF2B5EF4-FFF2-40B4-BE49-F238E27FC236}">
              <a16:creationId xmlns:a16="http://schemas.microsoft.com/office/drawing/2014/main" id="{C925FA69-DDE0-490B-B9BA-3D82239A94E2}"/>
            </a:ext>
          </a:extLst>
        </xdr:cNvPr>
        <xdr:cNvPicPr>
          <a:picLocks noChangeAspect="1" noChangeArrowheads="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16135350" y="164792025"/>
          <a:ext cx="0" cy="3552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88</xdr:col>
      <xdr:colOff>114300</xdr:colOff>
      <xdr:row>61</xdr:row>
      <xdr:rowOff>0</xdr:rowOff>
    </xdr:from>
    <xdr:to>
      <xdr:col>88</xdr:col>
      <xdr:colOff>114300</xdr:colOff>
      <xdr:row>61</xdr:row>
      <xdr:rowOff>38100</xdr:rowOff>
    </xdr:to>
    <xdr:pic>
      <xdr:nvPicPr>
        <xdr:cNvPr id="101" name="32 Imagen">
          <a:extLst>
            <a:ext uri="{FF2B5EF4-FFF2-40B4-BE49-F238E27FC236}">
              <a16:creationId xmlns:a16="http://schemas.microsoft.com/office/drawing/2014/main" id="{0C69C713-7B82-4061-8DD8-FB100A79C62A}"/>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rcRect/>
        <a:stretch>
          <a:fillRect/>
        </a:stretch>
      </xdr:blipFill>
      <xdr:spPr bwMode="auto">
        <a:xfrm>
          <a:off x="197481825" y="164792025"/>
          <a:ext cx="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88</xdr:col>
      <xdr:colOff>76200</xdr:colOff>
      <xdr:row>61</xdr:row>
      <xdr:rowOff>0</xdr:rowOff>
    </xdr:from>
    <xdr:to>
      <xdr:col>88</xdr:col>
      <xdr:colOff>76200</xdr:colOff>
      <xdr:row>61</xdr:row>
      <xdr:rowOff>19050</xdr:rowOff>
    </xdr:to>
    <xdr:pic>
      <xdr:nvPicPr>
        <xdr:cNvPr id="102" name="33 Imagen">
          <a:extLst>
            <a:ext uri="{FF2B5EF4-FFF2-40B4-BE49-F238E27FC236}">
              <a16:creationId xmlns:a16="http://schemas.microsoft.com/office/drawing/2014/main" id="{C76BC40B-0FC7-486B-AA87-334840ACB899}"/>
            </a:ext>
          </a:extLst>
        </xdr:cNvPr>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rcRect/>
        <a:stretch>
          <a:fillRect/>
        </a:stretch>
      </xdr:blipFill>
      <xdr:spPr bwMode="auto">
        <a:xfrm>
          <a:off x="197443725" y="164792025"/>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88</xdr:col>
      <xdr:colOff>571498</xdr:colOff>
      <xdr:row>61</xdr:row>
      <xdr:rowOff>465666</xdr:rowOff>
    </xdr:from>
    <xdr:to>
      <xdr:col>88</xdr:col>
      <xdr:colOff>4921249</xdr:colOff>
      <xdr:row>61</xdr:row>
      <xdr:rowOff>2857500</xdr:rowOff>
    </xdr:to>
    <xdr:pic>
      <xdr:nvPicPr>
        <xdr:cNvPr id="103" name="Imagen 102">
          <a:extLst>
            <a:ext uri="{FF2B5EF4-FFF2-40B4-BE49-F238E27FC236}">
              <a16:creationId xmlns:a16="http://schemas.microsoft.com/office/drawing/2014/main" id="{CA16F129-6ECF-4716-8D1E-D8CA914FCB5E}"/>
            </a:ext>
          </a:extLst>
        </xdr:cNvPr>
        <xdr:cNvPicPr>
          <a:picLocks noChangeAspect="1"/>
        </xdr:cNvPicPr>
      </xdr:nvPicPr>
      <xdr:blipFill>
        <a:blip xmlns:r="http://schemas.openxmlformats.org/officeDocument/2006/relationships" r:embed="rId82"/>
        <a:stretch>
          <a:fillRect/>
        </a:stretch>
      </xdr:blipFill>
      <xdr:spPr>
        <a:xfrm>
          <a:off x="197939023" y="165257691"/>
          <a:ext cx="4349751" cy="2391834"/>
        </a:xfrm>
        <a:prstGeom prst="rect">
          <a:avLst/>
        </a:prstGeom>
      </xdr:spPr>
    </xdr:pic>
    <xdr:clientData/>
  </xdr:twoCellAnchor>
  <xdr:twoCellAnchor editAs="oneCell">
    <xdr:from>
      <xdr:col>88</xdr:col>
      <xdr:colOff>510489</xdr:colOff>
      <xdr:row>81</xdr:row>
      <xdr:rowOff>433916</xdr:rowOff>
    </xdr:from>
    <xdr:to>
      <xdr:col>88</xdr:col>
      <xdr:colOff>4974166</xdr:colOff>
      <xdr:row>81</xdr:row>
      <xdr:rowOff>3323168</xdr:rowOff>
    </xdr:to>
    <xdr:pic>
      <xdr:nvPicPr>
        <xdr:cNvPr id="104" name="Imagen 103">
          <a:extLst>
            <a:ext uri="{FF2B5EF4-FFF2-40B4-BE49-F238E27FC236}">
              <a16:creationId xmlns:a16="http://schemas.microsoft.com/office/drawing/2014/main" id="{8CB271E1-C12E-4284-A3AB-C8AE38AABDC9}"/>
            </a:ext>
          </a:extLst>
        </xdr:cNvPr>
        <xdr:cNvPicPr>
          <a:picLocks noChangeAspect="1"/>
        </xdr:cNvPicPr>
      </xdr:nvPicPr>
      <xdr:blipFill>
        <a:blip xmlns:r="http://schemas.openxmlformats.org/officeDocument/2006/relationships" r:embed="rId83"/>
        <a:stretch>
          <a:fillRect/>
        </a:stretch>
      </xdr:blipFill>
      <xdr:spPr>
        <a:xfrm>
          <a:off x="197878014" y="233043941"/>
          <a:ext cx="4463677" cy="2889252"/>
        </a:xfrm>
        <a:prstGeom prst="rect">
          <a:avLst/>
        </a:prstGeom>
      </xdr:spPr>
    </xdr:pic>
    <xdr:clientData/>
  </xdr:twoCellAnchor>
  <xdr:twoCellAnchor editAs="oneCell">
    <xdr:from>
      <xdr:col>88</xdr:col>
      <xdr:colOff>486834</xdr:colOff>
      <xdr:row>100</xdr:row>
      <xdr:rowOff>529167</xdr:rowOff>
    </xdr:from>
    <xdr:to>
      <xdr:col>88</xdr:col>
      <xdr:colOff>5071423</xdr:colOff>
      <xdr:row>100</xdr:row>
      <xdr:rowOff>2973917</xdr:rowOff>
    </xdr:to>
    <xdr:pic>
      <xdr:nvPicPr>
        <xdr:cNvPr id="105" name="Imagen 104">
          <a:extLst>
            <a:ext uri="{FF2B5EF4-FFF2-40B4-BE49-F238E27FC236}">
              <a16:creationId xmlns:a16="http://schemas.microsoft.com/office/drawing/2014/main" id="{6DE386A3-A419-4384-A397-BF9EDAFEBB58}"/>
            </a:ext>
          </a:extLst>
        </xdr:cNvPr>
        <xdr:cNvPicPr>
          <a:picLocks noChangeAspect="1"/>
        </xdr:cNvPicPr>
      </xdr:nvPicPr>
      <xdr:blipFill>
        <a:blip xmlns:r="http://schemas.openxmlformats.org/officeDocument/2006/relationships" r:embed="rId84"/>
        <a:stretch>
          <a:fillRect/>
        </a:stretch>
      </xdr:blipFill>
      <xdr:spPr>
        <a:xfrm>
          <a:off x="197854359" y="297575817"/>
          <a:ext cx="4584589" cy="2444750"/>
        </a:xfrm>
        <a:prstGeom prst="rect">
          <a:avLst/>
        </a:prstGeom>
      </xdr:spPr>
    </xdr:pic>
    <xdr:clientData/>
  </xdr:twoCellAnchor>
  <xdr:twoCellAnchor editAs="oneCell">
    <xdr:from>
      <xdr:col>88</xdr:col>
      <xdr:colOff>612588</xdr:colOff>
      <xdr:row>41</xdr:row>
      <xdr:rowOff>248397</xdr:rowOff>
    </xdr:from>
    <xdr:to>
      <xdr:col>88</xdr:col>
      <xdr:colOff>4894068</xdr:colOff>
      <xdr:row>41</xdr:row>
      <xdr:rowOff>2772833</xdr:rowOff>
    </xdr:to>
    <xdr:pic>
      <xdr:nvPicPr>
        <xdr:cNvPr id="106" name="Imagen 105">
          <a:extLst>
            <a:ext uri="{FF2B5EF4-FFF2-40B4-BE49-F238E27FC236}">
              <a16:creationId xmlns:a16="http://schemas.microsoft.com/office/drawing/2014/main" id="{CD771653-D795-40F9-9507-D4C454B14F14}"/>
            </a:ext>
          </a:extLst>
        </xdr:cNvPr>
        <xdr:cNvPicPr>
          <a:picLocks noChangeAspect="1"/>
        </xdr:cNvPicPr>
      </xdr:nvPicPr>
      <xdr:blipFill>
        <a:blip xmlns:r="http://schemas.openxmlformats.org/officeDocument/2006/relationships" r:embed="rId85"/>
        <a:stretch>
          <a:fillRect/>
        </a:stretch>
      </xdr:blipFill>
      <xdr:spPr>
        <a:xfrm>
          <a:off x="197980113" y="99651297"/>
          <a:ext cx="4281480" cy="2524436"/>
        </a:xfrm>
        <a:prstGeom prst="rect">
          <a:avLst/>
        </a:prstGeom>
      </xdr:spPr>
    </xdr:pic>
    <xdr:clientData/>
  </xdr:twoCellAnchor>
  <xdr:twoCellAnchor editAs="oneCell">
    <xdr:from>
      <xdr:col>88</xdr:col>
      <xdr:colOff>462643</xdr:colOff>
      <xdr:row>42</xdr:row>
      <xdr:rowOff>164799</xdr:rowOff>
    </xdr:from>
    <xdr:to>
      <xdr:col>88</xdr:col>
      <xdr:colOff>5042998</xdr:colOff>
      <xdr:row>42</xdr:row>
      <xdr:rowOff>2804584</xdr:rowOff>
    </xdr:to>
    <xdr:pic>
      <xdr:nvPicPr>
        <xdr:cNvPr id="107" name="Imagen 106">
          <a:extLst>
            <a:ext uri="{FF2B5EF4-FFF2-40B4-BE49-F238E27FC236}">
              <a16:creationId xmlns:a16="http://schemas.microsoft.com/office/drawing/2014/main" id="{72054088-761C-44D1-B35B-59F774A1ED45}"/>
            </a:ext>
          </a:extLst>
        </xdr:cNvPr>
        <xdr:cNvPicPr>
          <a:picLocks noChangeAspect="1"/>
        </xdr:cNvPicPr>
      </xdr:nvPicPr>
      <xdr:blipFill>
        <a:blip xmlns:r="http://schemas.openxmlformats.org/officeDocument/2006/relationships" r:embed="rId86"/>
        <a:stretch>
          <a:fillRect/>
        </a:stretch>
      </xdr:blipFill>
      <xdr:spPr>
        <a:xfrm>
          <a:off x="197830168" y="102634749"/>
          <a:ext cx="4580355" cy="2639785"/>
        </a:xfrm>
        <a:prstGeom prst="rect">
          <a:avLst/>
        </a:prstGeom>
      </xdr:spPr>
    </xdr:pic>
    <xdr:clientData/>
  </xdr:twoCellAnchor>
  <xdr:twoCellAnchor editAs="oneCell">
    <xdr:from>
      <xdr:col>88</xdr:col>
      <xdr:colOff>539750</xdr:colOff>
      <xdr:row>48</xdr:row>
      <xdr:rowOff>337344</xdr:rowOff>
    </xdr:from>
    <xdr:to>
      <xdr:col>88</xdr:col>
      <xdr:colOff>4990916</xdr:colOff>
      <xdr:row>48</xdr:row>
      <xdr:rowOff>2751667</xdr:rowOff>
    </xdr:to>
    <xdr:pic>
      <xdr:nvPicPr>
        <xdr:cNvPr id="108" name="Imagen 107">
          <a:extLst>
            <a:ext uri="{FF2B5EF4-FFF2-40B4-BE49-F238E27FC236}">
              <a16:creationId xmlns:a16="http://schemas.microsoft.com/office/drawing/2014/main" id="{6F997FCF-AC93-4401-8EDB-CED0FE302DA9}"/>
            </a:ext>
          </a:extLst>
        </xdr:cNvPr>
        <xdr:cNvPicPr>
          <a:picLocks noChangeAspect="1"/>
        </xdr:cNvPicPr>
      </xdr:nvPicPr>
      <xdr:blipFill>
        <a:blip xmlns:r="http://schemas.openxmlformats.org/officeDocument/2006/relationships" r:embed="rId87"/>
        <a:stretch>
          <a:fillRect/>
        </a:stretch>
      </xdr:blipFill>
      <xdr:spPr>
        <a:xfrm>
          <a:off x="197907275" y="123362244"/>
          <a:ext cx="4451166" cy="2414323"/>
        </a:xfrm>
        <a:prstGeom prst="rect">
          <a:avLst/>
        </a:prstGeom>
      </xdr:spPr>
    </xdr:pic>
    <xdr:clientData/>
  </xdr:twoCellAnchor>
  <xdr:twoCellAnchor editAs="oneCell">
    <xdr:from>
      <xdr:col>88</xdr:col>
      <xdr:colOff>580759</xdr:colOff>
      <xdr:row>49</xdr:row>
      <xdr:rowOff>550332</xdr:rowOff>
    </xdr:from>
    <xdr:to>
      <xdr:col>88</xdr:col>
      <xdr:colOff>4974167</xdr:colOff>
      <xdr:row>49</xdr:row>
      <xdr:rowOff>3185583</xdr:rowOff>
    </xdr:to>
    <xdr:pic>
      <xdr:nvPicPr>
        <xdr:cNvPr id="109" name="Imagen 108">
          <a:extLst>
            <a:ext uri="{FF2B5EF4-FFF2-40B4-BE49-F238E27FC236}">
              <a16:creationId xmlns:a16="http://schemas.microsoft.com/office/drawing/2014/main" id="{2B1A667B-1AFE-484A-8671-CDE58AD37E43}"/>
            </a:ext>
          </a:extLst>
        </xdr:cNvPr>
        <xdr:cNvPicPr>
          <a:picLocks noChangeAspect="1"/>
        </xdr:cNvPicPr>
      </xdr:nvPicPr>
      <xdr:blipFill>
        <a:blip xmlns:r="http://schemas.openxmlformats.org/officeDocument/2006/relationships" r:embed="rId88"/>
        <a:stretch>
          <a:fillRect/>
        </a:stretch>
      </xdr:blipFill>
      <xdr:spPr>
        <a:xfrm>
          <a:off x="197948284" y="126756582"/>
          <a:ext cx="4393408" cy="2635251"/>
        </a:xfrm>
        <a:prstGeom prst="rect">
          <a:avLst/>
        </a:prstGeom>
      </xdr:spPr>
    </xdr:pic>
    <xdr:clientData/>
  </xdr:twoCellAnchor>
  <xdr:twoCellAnchor editAs="oneCell">
    <xdr:from>
      <xdr:col>88</xdr:col>
      <xdr:colOff>308241</xdr:colOff>
      <xdr:row>50</xdr:row>
      <xdr:rowOff>301628</xdr:rowOff>
    </xdr:from>
    <xdr:to>
      <xdr:col>88</xdr:col>
      <xdr:colOff>5196419</xdr:colOff>
      <xdr:row>50</xdr:row>
      <xdr:rowOff>2857500</xdr:rowOff>
    </xdr:to>
    <xdr:pic>
      <xdr:nvPicPr>
        <xdr:cNvPr id="110" name="Imagen 109">
          <a:extLst>
            <a:ext uri="{FF2B5EF4-FFF2-40B4-BE49-F238E27FC236}">
              <a16:creationId xmlns:a16="http://schemas.microsoft.com/office/drawing/2014/main" id="{D54832DE-D72A-47D6-BA17-B0944B2F6628}"/>
            </a:ext>
          </a:extLst>
        </xdr:cNvPr>
        <xdr:cNvPicPr>
          <a:picLocks noChangeAspect="1"/>
        </xdr:cNvPicPr>
      </xdr:nvPicPr>
      <xdr:blipFill>
        <a:blip xmlns:r="http://schemas.openxmlformats.org/officeDocument/2006/relationships" r:embed="rId89"/>
        <a:stretch>
          <a:fillRect/>
        </a:stretch>
      </xdr:blipFill>
      <xdr:spPr>
        <a:xfrm>
          <a:off x="197675766" y="130165478"/>
          <a:ext cx="4888178" cy="2555872"/>
        </a:xfrm>
        <a:prstGeom prst="rect">
          <a:avLst/>
        </a:prstGeom>
      </xdr:spPr>
    </xdr:pic>
    <xdr:clientData/>
  </xdr:twoCellAnchor>
  <xdr:twoCellAnchor editAs="oneCell">
    <xdr:from>
      <xdr:col>88</xdr:col>
      <xdr:colOff>583521</xdr:colOff>
      <xdr:row>51</xdr:row>
      <xdr:rowOff>338668</xdr:rowOff>
    </xdr:from>
    <xdr:to>
      <xdr:col>88</xdr:col>
      <xdr:colOff>4878015</xdr:colOff>
      <xdr:row>51</xdr:row>
      <xdr:rowOff>2846916</xdr:rowOff>
    </xdr:to>
    <xdr:pic>
      <xdr:nvPicPr>
        <xdr:cNvPr id="111" name="Imagen 110">
          <a:extLst>
            <a:ext uri="{FF2B5EF4-FFF2-40B4-BE49-F238E27FC236}">
              <a16:creationId xmlns:a16="http://schemas.microsoft.com/office/drawing/2014/main" id="{8AD441EF-585B-4C23-90C6-8B16CF6F9179}"/>
            </a:ext>
          </a:extLst>
        </xdr:cNvPr>
        <xdr:cNvPicPr>
          <a:picLocks noChangeAspect="1"/>
        </xdr:cNvPicPr>
      </xdr:nvPicPr>
      <xdr:blipFill>
        <a:blip xmlns:r="http://schemas.openxmlformats.org/officeDocument/2006/relationships" r:embed="rId90"/>
        <a:stretch>
          <a:fillRect/>
        </a:stretch>
      </xdr:blipFill>
      <xdr:spPr>
        <a:xfrm>
          <a:off x="197951046" y="133393393"/>
          <a:ext cx="4294494" cy="2508248"/>
        </a:xfrm>
        <a:prstGeom prst="rect">
          <a:avLst/>
        </a:prstGeom>
      </xdr:spPr>
    </xdr:pic>
    <xdr:clientData/>
  </xdr:twoCellAnchor>
  <xdr:twoCellAnchor editAs="oneCell">
    <xdr:from>
      <xdr:col>88</xdr:col>
      <xdr:colOff>518584</xdr:colOff>
      <xdr:row>80</xdr:row>
      <xdr:rowOff>1132417</xdr:rowOff>
    </xdr:from>
    <xdr:to>
      <xdr:col>88</xdr:col>
      <xdr:colOff>5042208</xdr:colOff>
      <xdr:row>80</xdr:row>
      <xdr:rowOff>3884084</xdr:rowOff>
    </xdr:to>
    <xdr:pic>
      <xdr:nvPicPr>
        <xdr:cNvPr id="112" name="Imagen 111">
          <a:extLst>
            <a:ext uri="{FF2B5EF4-FFF2-40B4-BE49-F238E27FC236}">
              <a16:creationId xmlns:a16="http://schemas.microsoft.com/office/drawing/2014/main" id="{06C78F81-6681-4A82-899A-C0C5CC9F70A1}"/>
            </a:ext>
          </a:extLst>
        </xdr:cNvPr>
        <xdr:cNvPicPr>
          <a:picLocks noChangeAspect="1"/>
        </xdr:cNvPicPr>
      </xdr:nvPicPr>
      <xdr:blipFill>
        <a:blip xmlns:r="http://schemas.openxmlformats.org/officeDocument/2006/relationships" r:embed="rId91"/>
        <a:stretch>
          <a:fillRect/>
        </a:stretch>
      </xdr:blipFill>
      <xdr:spPr>
        <a:xfrm>
          <a:off x="197886109" y="228779917"/>
          <a:ext cx="4523624" cy="2751667"/>
        </a:xfrm>
        <a:prstGeom prst="rect">
          <a:avLst/>
        </a:prstGeom>
      </xdr:spPr>
    </xdr:pic>
    <xdr:clientData/>
  </xdr:twoCellAnchor>
  <xdr:twoCellAnchor editAs="oneCell">
    <xdr:from>
      <xdr:col>88</xdr:col>
      <xdr:colOff>598715</xdr:colOff>
      <xdr:row>35</xdr:row>
      <xdr:rowOff>254001</xdr:rowOff>
    </xdr:from>
    <xdr:to>
      <xdr:col>88</xdr:col>
      <xdr:colOff>4868147</xdr:colOff>
      <xdr:row>35</xdr:row>
      <xdr:rowOff>2878666</xdr:rowOff>
    </xdr:to>
    <xdr:pic>
      <xdr:nvPicPr>
        <xdr:cNvPr id="113" name="Imagen 112">
          <a:extLst>
            <a:ext uri="{FF2B5EF4-FFF2-40B4-BE49-F238E27FC236}">
              <a16:creationId xmlns:a16="http://schemas.microsoft.com/office/drawing/2014/main" id="{ACF35457-0070-404D-A33B-C60DAD7891F0}"/>
            </a:ext>
          </a:extLst>
        </xdr:cNvPr>
        <xdr:cNvPicPr>
          <a:picLocks noChangeAspect="1"/>
        </xdr:cNvPicPr>
      </xdr:nvPicPr>
      <xdr:blipFill>
        <a:blip xmlns:r="http://schemas.openxmlformats.org/officeDocument/2006/relationships" r:embed="rId92"/>
        <a:stretch>
          <a:fillRect/>
        </a:stretch>
      </xdr:blipFill>
      <xdr:spPr>
        <a:xfrm>
          <a:off x="197966240" y="79492476"/>
          <a:ext cx="4269432" cy="2624665"/>
        </a:xfrm>
        <a:prstGeom prst="rect">
          <a:avLst/>
        </a:prstGeom>
      </xdr:spPr>
    </xdr:pic>
    <xdr:clientData/>
  </xdr:twoCellAnchor>
  <xdr:twoCellAnchor editAs="oneCell">
    <xdr:from>
      <xdr:col>88</xdr:col>
      <xdr:colOff>461132</xdr:colOff>
      <xdr:row>36</xdr:row>
      <xdr:rowOff>486834</xdr:rowOff>
    </xdr:from>
    <xdr:to>
      <xdr:col>88</xdr:col>
      <xdr:colOff>5041487</xdr:colOff>
      <xdr:row>36</xdr:row>
      <xdr:rowOff>3460750</xdr:rowOff>
    </xdr:to>
    <xdr:pic>
      <xdr:nvPicPr>
        <xdr:cNvPr id="114" name="Imagen 113">
          <a:extLst>
            <a:ext uri="{FF2B5EF4-FFF2-40B4-BE49-F238E27FC236}">
              <a16:creationId xmlns:a16="http://schemas.microsoft.com/office/drawing/2014/main" id="{0292E416-333A-419E-A487-D09680450BC2}"/>
            </a:ext>
          </a:extLst>
        </xdr:cNvPr>
        <xdr:cNvPicPr>
          <a:picLocks noChangeAspect="1"/>
        </xdr:cNvPicPr>
      </xdr:nvPicPr>
      <xdr:blipFill>
        <a:blip xmlns:r="http://schemas.openxmlformats.org/officeDocument/2006/relationships" r:embed="rId93"/>
        <a:stretch>
          <a:fillRect/>
        </a:stretch>
      </xdr:blipFill>
      <xdr:spPr>
        <a:xfrm>
          <a:off x="197828657" y="82916184"/>
          <a:ext cx="4580355" cy="2973916"/>
        </a:xfrm>
        <a:prstGeom prst="rect">
          <a:avLst/>
        </a:prstGeom>
      </xdr:spPr>
    </xdr:pic>
    <xdr:clientData/>
  </xdr:twoCellAnchor>
  <xdr:twoCellAnchor editAs="oneCell">
    <xdr:from>
      <xdr:col>88</xdr:col>
      <xdr:colOff>486832</xdr:colOff>
      <xdr:row>37</xdr:row>
      <xdr:rowOff>293310</xdr:rowOff>
    </xdr:from>
    <xdr:to>
      <xdr:col>88</xdr:col>
      <xdr:colOff>5048249</xdr:colOff>
      <xdr:row>37</xdr:row>
      <xdr:rowOff>2815165</xdr:rowOff>
    </xdr:to>
    <xdr:pic>
      <xdr:nvPicPr>
        <xdr:cNvPr id="115" name="Imagen 114">
          <a:extLst>
            <a:ext uri="{FF2B5EF4-FFF2-40B4-BE49-F238E27FC236}">
              <a16:creationId xmlns:a16="http://schemas.microsoft.com/office/drawing/2014/main" id="{65D0A9A0-A121-4495-8ED6-E7025A7D924A}"/>
            </a:ext>
          </a:extLst>
        </xdr:cNvPr>
        <xdr:cNvPicPr>
          <a:picLocks noChangeAspect="1"/>
        </xdr:cNvPicPr>
      </xdr:nvPicPr>
      <xdr:blipFill>
        <a:blip xmlns:r="http://schemas.openxmlformats.org/officeDocument/2006/relationships" r:embed="rId94"/>
        <a:stretch>
          <a:fillRect/>
        </a:stretch>
      </xdr:blipFill>
      <xdr:spPr>
        <a:xfrm>
          <a:off x="197854357" y="86589810"/>
          <a:ext cx="4561417" cy="2521855"/>
        </a:xfrm>
        <a:prstGeom prst="rect">
          <a:avLst/>
        </a:prstGeom>
      </xdr:spPr>
    </xdr:pic>
    <xdr:clientData/>
  </xdr:twoCellAnchor>
  <xdr:twoCellAnchor editAs="oneCell">
    <xdr:from>
      <xdr:col>88</xdr:col>
      <xdr:colOff>328084</xdr:colOff>
      <xdr:row>38</xdr:row>
      <xdr:rowOff>264582</xdr:rowOff>
    </xdr:from>
    <xdr:to>
      <xdr:col>88</xdr:col>
      <xdr:colOff>5175250</xdr:colOff>
      <xdr:row>38</xdr:row>
      <xdr:rowOff>2878666</xdr:rowOff>
    </xdr:to>
    <xdr:pic>
      <xdr:nvPicPr>
        <xdr:cNvPr id="116" name="Imagen 115">
          <a:extLst>
            <a:ext uri="{FF2B5EF4-FFF2-40B4-BE49-F238E27FC236}">
              <a16:creationId xmlns:a16="http://schemas.microsoft.com/office/drawing/2014/main" id="{E9428647-5D8E-42FD-BA34-E6307E3B6C56}"/>
            </a:ext>
          </a:extLst>
        </xdr:cNvPr>
        <xdr:cNvPicPr>
          <a:picLocks noChangeAspect="1"/>
        </xdr:cNvPicPr>
      </xdr:nvPicPr>
      <xdr:blipFill>
        <a:blip xmlns:r="http://schemas.openxmlformats.org/officeDocument/2006/relationships" r:embed="rId95"/>
        <a:stretch>
          <a:fillRect/>
        </a:stretch>
      </xdr:blipFill>
      <xdr:spPr>
        <a:xfrm>
          <a:off x="197695609" y="89761482"/>
          <a:ext cx="4847166" cy="2614084"/>
        </a:xfrm>
        <a:prstGeom prst="rect">
          <a:avLst/>
        </a:prstGeom>
      </xdr:spPr>
    </xdr:pic>
    <xdr:clientData/>
  </xdr:twoCellAnchor>
  <xdr:twoCellAnchor editAs="oneCell">
    <xdr:from>
      <xdr:col>88</xdr:col>
      <xdr:colOff>524630</xdr:colOff>
      <xdr:row>39</xdr:row>
      <xdr:rowOff>412749</xdr:rowOff>
    </xdr:from>
    <xdr:to>
      <xdr:col>88</xdr:col>
      <xdr:colOff>5104985</xdr:colOff>
      <xdr:row>39</xdr:row>
      <xdr:rowOff>3153833</xdr:rowOff>
    </xdr:to>
    <xdr:pic>
      <xdr:nvPicPr>
        <xdr:cNvPr id="117" name="Imagen 116">
          <a:extLst>
            <a:ext uri="{FF2B5EF4-FFF2-40B4-BE49-F238E27FC236}">
              <a16:creationId xmlns:a16="http://schemas.microsoft.com/office/drawing/2014/main" id="{CE50EBC2-F458-4D64-8854-42305B0F72E4}"/>
            </a:ext>
          </a:extLst>
        </xdr:cNvPr>
        <xdr:cNvPicPr>
          <a:picLocks noChangeAspect="1"/>
        </xdr:cNvPicPr>
      </xdr:nvPicPr>
      <xdr:blipFill>
        <a:blip xmlns:r="http://schemas.openxmlformats.org/officeDocument/2006/relationships" r:embed="rId96"/>
        <a:stretch>
          <a:fillRect/>
        </a:stretch>
      </xdr:blipFill>
      <xdr:spPr>
        <a:xfrm>
          <a:off x="197892155" y="93100524"/>
          <a:ext cx="4580355" cy="2741084"/>
        </a:xfrm>
        <a:prstGeom prst="rect">
          <a:avLst/>
        </a:prstGeom>
      </xdr:spPr>
    </xdr:pic>
    <xdr:clientData/>
  </xdr:twoCellAnchor>
  <xdr:twoCellAnchor editAs="oneCell">
    <xdr:from>
      <xdr:col>88</xdr:col>
      <xdr:colOff>518583</xdr:colOff>
      <xdr:row>40</xdr:row>
      <xdr:rowOff>231321</xdr:rowOff>
    </xdr:from>
    <xdr:to>
      <xdr:col>88</xdr:col>
      <xdr:colOff>4987008</xdr:colOff>
      <xdr:row>40</xdr:row>
      <xdr:rowOff>2709332</xdr:rowOff>
    </xdr:to>
    <xdr:pic>
      <xdr:nvPicPr>
        <xdr:cNvPr id="118" name="Imagen 117">
          <a:extLst>
            <a:ext uri="{FF2B5EF4-FFF2-40B4-BE49-F238E27FC236}">
              <a16:creationId xmlns:a16="http://schemas.microsoft.com/office/drawing/2014/main" id="{37CD91EF-4A1D-4DA8-82D1-CCDCB80CF98D}"/>
            </a:ext>
          </a:extLst>
        </xdr:cNvPr>
        <xdr:cNvPicPr>
          <a:picLocks noChangeAspect="1"/>
        </xdr:cNvPicPr>
      </xdr:nvPicPr>
      <xdr:blipFill>
        <a:blip xmlns:r="http://schemas.openxmlformats.org/officeDocument/2006/relationships" r:embed="rId97"/>
        <a:stretch>
          <a:fillRect/>
        </a:stretch>
      </xdr:blipFill>
      <xdr:spPr>
        <a:xfrm>
          <a:off x="197886108" y="96557646"/>
          <a:ext cx="4468425" cy="2478011"/>
        </a:xfrm>
        <a:prstGeom prst="rect">
          <a:avLst/>
        </a:prstGeom>
      </xdr:spPr>
    </xdr:pic>
    <xdr:clientData/>
  </xdr:twoCellAnchor>
  <xdr:twoCellAnchor editAs="oneCell">
    <xdr:from>
      <xdr:col>88</xdr:col>
      <xdr:colOff>518583</xdr:colOff>
      <xdr:row>77</xdr:row>
      <xdr:rowOff>370416</xdr:rowOff>
    </xdr:from>
    <xdr:to>
      <xdr:col>88</xdr:col>
      <xdr:colOff>4995334</xdr:colOff>
      <xdr:row>77</xdr:row>
      <xdr:rowOff>2849175</xdr:rowOff>
    </xdr:to>
    <xdr:pic>
      <xdr:nvPicPr>
        <xdr:cNvPr id="119" name="Imagen 118">
          <a:extLst>
            <a:ext uri="{FF2B5EF4-FFF2-40B4-BE49-F238E27FC236}">
              <a16:creationId xmlns:a16="http://schemas.microsoft.com/office/drawing/2014/main" id="{ABF9482C-1E94-4820-BC6F-7BDDD40D4EA4}"/>
            </a:ext>
          </a:extLst>
        </xdr:cNvPr>
        <xdr:cNvPicPr>
          <a:picLocks noChangeAspect="1"/>
        </xdr:cNvPicPr>
      </xdr:nvPicPr>
      <xdr:blipFill>
        <a:blip xmlns:r="http://schemas.openxmlformats.org/officeDocument/2006/relationships" r:embed="rId98"/>
        <a:stretch>
          <a:fillRect/>
        </a:stretch>
      </xdr:blipFill>
      <xdr:spPr>
        <a:xfrm>
          <a:off x="197886108" y="218140491"/>
          <a:ext cx="4476751" cy="247875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297754</xdr:colOff>
      <xdr:row>0</xdr:row>
      <xdr:rowOff>118409</xdr:rowOff>
    </xdr:from>
    <xdr:to>
      <xdr:col>1</xdr:col>
      <xdr:colOff>828539</xdr:colOff>
      <xdr:row>3</xdr:row>
      <xdr:rowOff>175559</xdr:rowOff>
    </xdr:to>
    <xdr:pic>
      <xdr:nvPicPr>
        <xdr:cNvPr id="2" name="Picture 1" descr="escudo-alc">
          <a:extLst>
            <a:ext uri="{FF2B5EF4-FFF2-40B4-BE49-F238E27FC236}">
              <a16:creationId xmlns:a16="http://schemas.microsoft.com/office/drawing/2014/main" id="{56FE3C60-1EB3-487F-8938-64166455C7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7754" y="118409"/>
          <a:ext cx="154996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381000</xdr:colOff>
      <xdr:row>56</xdr:row>
      <xdr:rowOff>1378324</xdr:rowOff>
    </xdr:from>
    <xdr:ext cx="184731" cy="264560"/>
    <xdr:sp macro="" textlink="">
      <xdr:nvSpPr>
        <xdr:cNvPr id="3" name="CuadroTexto 2">
          <a:extLst>
            <a:ext uri="{FF2B5EF4-FFF2-40B4-BE49-F238E27FC236}">
              <a16:creationId xmlns:a16="http://schemas.microsoft.com/office/drawing/2014/main" id="{0879DDF6-5FAC-49EA-9A24-511BEEF0A17C}"/>
            </a:ext>
          </a:extLst>
        </xdr:cNvPr>
        <xdr:cNvSpPr txBox="1"/>
      </xdr:nvSpPr>
      <xdr:spPr>
        <a:xfrm>
          <a:off x="14306550" y="15193999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lauri\Downloads\20240122_insumos_paii_indicadores_ene_dic.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Viviana%20Mendoza\Downloads\20230414_riesgos_ti_1monitoreo.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Viviana%20Mendoza\Downloads\20231011_riesgos_gc_v1_3monitoreo.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Viviana%20Mendoza\OneDrive%20-%20sdis.gov.co\Documentos\Viviana\SDIS\Contrato%20661-2023\03_Riesgos\Abril\Mapa%20de%20Riesgos%20Gesti&#243;n%20-%20PSS%202023_OK.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cmartinc\Downloads\mapa_riesgos_INTERRUPCI&#211;N%20AJUSTADA%20VF%20(2).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Users/cmartinc/Downloads/riesgos_gestion_pss%20actualizado.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Viviana%20Mendoza\Downloads\20230411_riesgos_ivc_v0_1monitoreo.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Viviana%20Mendoza\Downloads\20240115_riesgos_atc_v0_IV_monitoreo%20(1).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Viviana%20Mendoza\Downloads\20240110_riesgos_gec_v0_4monitoreo.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Viviana%20Mendoza\Downloads\13-04-2023%20TH%20riesgos_gesti&#243;n_1er%20Trim%202023.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Viviana%20Mendoza\Downloads\20230414_riesgos_smt_1monitore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Copia%20de%20Propuesta%20Formato%20SPI%20Versi&#243;n%20Ajustada%20ECP%2021-02-2018(356).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David%20Moncayo\OneDrive%20-%20sdis.gov.co\DADE\SIG\PROCESOS\GESTI&#211;N%20DE%20SOPORTE%20Y%20MANTENIMIENTO%20TECNOL&#211;GICO\RIESGOS\riesgo_smt_interrupcion.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E:\SDIS\Riesgos%20continuidad%20del%20negocio\Versi&#243;n%20final%20aprobada\FOR-SG-013%20Formulacion_riesgo_interrupcion%20V%20final.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Viviana%20Mendoza\Downloads\20230414_riesgos_gec_v0_1monitoreo.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Users\Viviana%20Mendoza\Downloads\20230411_riesgos_gestion_I_trimestre_gf_v0.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Users\Viviana%20Mendoza\Downloads\20230411_riesgos_gif_v0_1monitoreo.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Users\Jilmar\AppData\Local\Microsoft\Windows\INetCache\Content.Outlook\LOWAHCOG\20221226_mapa_riesgos_interrupcion_gif.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Users\Viviana%20Mendoza\Downloads\20230414_riesgos_gestion_I_trimestre_ga_v0.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Viviana%20Mendoza\Downloads\13-04-2023%20GD%20riesgos_gestion_1er%20trimestre%202023.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Users\Viviana%20Mendoza\Downloads\20230413_riesgos_gl_v0_1monitoreo.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Users/USUARIO/Downloads/20211224_for_sg_013_v2_mapa_riesgos_pla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ade63\Users\Documents%20and%20Settings\abarrera\Mis%20documentos\DT%202014\753\Terri%20por%20cdc%202014.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sers\Viviana%20Mendoza\Downloads\12-04-2023%20GJ_riesgos%20de%20gesti&#243;n_1er%20trimestre.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Viviana%20Mendoza\Downloads\20230414_riesgos_sg_v0_1monitoreo.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Users\Viviana%20Mendoza\Downloads\20230410_riesgos_ac_v0_1monitore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vviracacha\Desktop\SEGUIMIENTO%20A%20PROYECTOS%20SPI%20-%20OCT5%20DE%20201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Users\vviracacha\Downloads\SPI%20-%20Indicadores%20de%20gesti&#243;n%20(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Info/descargas/Indicadores%20de%20gesti&#243;n_GD_Marzo_OK.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lauri\Downloads\20231231_riesgos_gestion_consolidado_4trim.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1b69819925566103\Documentos\SDIS\SIG%20Planeacion%20Estrategica\Riesgos%20Planeaci&#243;n%20Estrat&#233;gica\Riesgos%20de%20Gesti&#243;n\Vigencia%202023\Actualizaci&#243;n%20riesgos%20gesti&#243;n%202023\20230207_mapa_riesgos_gestion_interrupcion_pe_202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Viviana%20Mendoza\Downloads\17-04-2023%20CE_riesgos_gesti&#243;n_1er%20trimestre_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DORES GESTION"/>
      <sheetName val="Detalle por proceso"/>
      <sheetName val="Avance por proceso"/>
      <sheetName val="Listas desplegables"/>
    </sheetNames>
    <sheetDataSet>
      <sheetData sheetId="0"/>
      <sheetData sheetId="1" refreshError="1"/>
      <sheetData sheetId="2" refreshError="1"/>
      <sheetData sheetId="3">
        <row r="2">
          <cell r="A2" t="str">
            <v>Enero</v>
          </cell>
        </row>
        <row r="3">
          <cell r="A3" t="str">
            <v>Febrero</v>
          </cell>
        </row>
        <row r="4">
          <cell r="A4" t="str">
            <v>Marzo</v>
          </cell>
        </row>
        <row r="5">
          <cell r="A5" t="str">
            <v>Abril</v>
          </cell>
        </row>
        <row r="6">
          <cell r="A6" t="str">
            <v>Mayo</v>
          </cell>
        </row>
        <row r="7">
          <cell r="A7" t="str">
            <v>Junio</v>
          </cell>
        </row>
        <row r="8">
          <cell r="A8" t="str">
            <v>Julio</v>
          </cell>
        </row>
        <row r="9">
          <cell r="A9" t="str">
            <v>Agosto</v>
          </cell>
        </row>
        <row r="10">
          <cell r="A10" t="str">
            <v>Septiembre</v>
          </cell>
        </row>
        <row r="11">
          <cell r="A11" t="str">
            <v>Octubre</v>
          </cell>
        </row>
        <row r="12">
          <cell r="A12" t="str">
            <v>Noviembre</v>
          </cell>
        </row>
        <row r="13">
          <cell r="A13" t="str">
            <v>Diciembre</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efreshError="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efreshError="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efreshError="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 val="Hoja1"/>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 sheetId="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desplegables"/>
      <sheetName val="INSTRUCCIÓN DE DILIGENCIAMIENTO"/>
      <sheetName val="GLOSARIO"/>
      <sheetName val="INDICE"/>
      <sheetName val="1. PROGRAMACION CUATRIENIO "/>
      <sheetName val="2. SEGUIMIENTO PRESUPUESTAL"/>
      <sheetName val="3. EJEC CONCEPTO DE GASTO "/>
      <sheetName val="4. REPORTE CUALITATIVO"/>
      <sheetName val="5. TERRITORIALIZACIÓN"/>
      <sheetName val="5A. Unidades Operativas"/>
      <sheetName val="6, ACTIVIDADES - TAREAS VIG"/>
      <sheetName val="7. INDICADORES GESTION"/>
      <sheetName val="8. METAS PDD"/>
      <sheetName val="9. RECURSO HUMANO"/>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efreshError="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6"/>
      <sheetName val="FECHA TERMINACION SERVICIOS "/>
      <sheetName val="AMPLIACION DE COBERTURA "/>
      <sheetName val="CONJUNTAS "/>
      <sheetName val="TRANSVESALES "/>
      <sheetName val="TERRITORIALIZACION "/>
      <sheetName val="CRONOGRAMA "/>
      <sheetName val="TALENTO HUMANO"/>
      <sheetName val="CRITERIOS TERRI"/>
      <sheetName val="Listas desplegables"/>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2022"/>
      <sheetName val="2. Anexos"/>
    </sheetNames>
    <sheetDataSet>
      <sheetData sheetId="0"/>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INSTRUCCIÓN DE DILIGENCIAMIENTO"/>
      <sheetName val="1. SEGUIMIENTO EJECUCIÓN PRESU"/>
      <sheetName val="Hoja1"/>
      <sheetName val="2. SEGUIMIENTO METAS PRODUCTO"/>
      <sheetName val="2.1 TERRITORIALIZACIÓN METAS"/>
      <sheetName val="3. INFORMACIÓN POBLACIONAL"/>
      <sheetName val="3.1 TERRITORIALIZACIÓN POBLAC"/>
      <sheetName val="4. METAS RESULTADO PDD"/>
      <sheetName val="Listas desplegables"/>
      <sheetName val="GLOSARIO"/>
      <sheetName val="ACTIVIDADES - TAREAS VIG"/>
      <sheetName val="Cronograma Mensu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INSTRUCCIÓN DE DILIGENCIAMIENTO"/>
      <sheetName val="1. SEGUIMIENTO EJECUCIÓN PRESU"/>
      <sheetName val="Cronograma Mensual"/>
      <sheetName val="2. SEGUIMIENTO METAS PRODUCTO"/>
      <sheetName val="2.1. SEGUIM. ACTIVIDADES TAREAS"/>
      <sheetName val="2.2 TERRITORIALIZACIÓN METAS"/>
      <sheetName val="3.1 TERRITORIALIZACIÓN POBLAC"/>
      <sheetName val="3. INFORMACIÓN POBLACIONAL"/>
      <sheetName val="4. METAS PDD"/>
      <sheetName val="Listas desplegables"/>
      <sheetName val="5. INDICADORES DE GESTIÓN"/>
      <sheetName val="Hoja1"/>
      <sheetName val="GLOSARI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DORES GESTION"/>
      <sheetName val="Hoja1"/>
      <sheetName val="Listas desplegables"/>
    </sheetNames>
    <sheetDataSet>
      <sheetData sheetId="0"/>
      <sheetData sheetId="1">
        <row r="6">
          <cell r="A6" t="str">
            <v>Semestre 1</v>
          </cell>
          <cell r="B6" t="e">
            <v>#REF!</v>
          </cell>
          <cell r="C6" t="e">
            <v>#REF!</v>
          </cell>
        </row>
        <row r="7">
          <cell r="A7" t="str">
            <v>Semestre 2</v>
          </cell>
          <cell r="B7" t="e">
            <v>#REF!</v>
          </cell>
          <cell r="C7" t="e">
            <v>#REF!</v>
          </cell>
        </row>
        <row r="8">
          <cell r="A8" t="str">
            <v>Vigencia</v>
          </cell>
          <cell r="B8" t="e">
            <v>#REF!</v>
          </cell>
          <cell r="C8">
            <v>1</v>
          </cell>
        </row>
      </sheetData>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namedSheetViews/namedSheetView1.xml><?xml version="1.0" encoding="utf-8"?>
<namedSheetViews xmlns="http://schemas.microsoft.com/office/spreadsheetml/2019/namedsheetviews" xmlns:x="http://schemas.openxmlformats.org/spreadsheetml/2006/main">
  <namedSheetView name="Ver1" id="{AC324433-6A9E-480C-B77C-2B254B259811}">
    <nsvFilter filterId="{E38DDB64-DA81-458D-BC20-D6FA4044CE25}" ref="B14:AO153" tableId="3">
      <columnFilter colId="19" id="{918FDABA-F23F-4411-9DA9-C996C6605D62}">
        <filter colId="19">
          <x:filters>
            <x:filter val="Subdirección Administrativa y Financiera"/>
          </x:filters>
        </filter>
      </columnFilter>
    </nsvFilter>
    <nsvFilter filterId="{62EF442F-37A9-4006-9F9F-006955944A48}" ref="AP14:AS153" tableId="0"/>
  </namedSheetView>
  <namedSheetView name="Vista 1" id="{B67CF1F3-3243-447F-9DA9-2D35A467CF1A}">
    <nsvFilter filterId="{E38DDB64-DA81-458D-BC20-D6FA4044CE25}" ref="B14:AO153" tableId="3"/>
    <nsvFilter filterId="{62EF442F-37A9-4006-9F9F-006955944A48}" ref="AP14:AS153" tableId="0"/>
  </namedSheetView>
</namedSheetView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38DDB64-DA81-458D-BC20-D6FA4044CE25}" name="Tabla3" displayName="Tabla3" ref="B14:AO153" totalsRowShown="0" headerRowDxfId="230" dataDxfId="228" headerRowBorderDxfId="229" tableBorderDxfId="227">
  <autoFilter ref="B14:AO153" xr:uid="{E38DDB64-DA81-458D-BC20-D6FA4044CE25}"/>
  <tableColumns count="40">
    <tableColumn id="1" xr3:uid="{3FF628ED-9556-4F14-BB04-43DB9538C486}" name="Meta plan de desarrollo" dataDxfId="226"/>
    <tableColumn id="2" xr3:uid="{EAC0233C-6B83-403F-A85D-3EE10B75C70D}" name="Objetivo estratégico sectorial" dataDxfId="225"/>
    <tableColumn id="3" xr3:uid="{1522AA53-9872-476D-B1DD-FD7EF19D65B1}" name="Objetivo estratégico 2020-2024" dataDxfId="224"/>
    <tableColumn id="4" xr3:uid="{70B11E5F-D1CC-4B60-9457-44FF8D722959}" name="Metas 2020-2024" dataDxfId="223"/>
    <tableColumn id="5" xr3:uid="{8DBF2C40-586E-4017-8E40-B93E3CD36293}" name="Política o componente MIPG" dataDxfId="222"/>
    <tableColumn id="6" xr3:uid="{033E6772-51FA-449A-B5FC-A6859E0B4F5F}" name="Proceso relacionado" dataDxfId="221"/>
    <tableColumn id="7" xr3:uid="{8FA36D77-0CFD-4163-BA6B-078DB2E06022}" name="Fuente de financiación " dataDxfId="220"/>
    <tableColumn id="8" xr3:uid="{5D71B4D3-07F1-42F7-8760-3B1345E50266}" name="Proyecto de inversión" dataDxfId="219"/>
    <tableColumn id="9" xr3:uid="{85C5AACC-EFD7-4904-8B51-C4EB71C94EF1}" name="Meta proyecto de inversión " dataDxfId="218"/>
    <tableColumn id="10" xr3:uid="{3397558A-6659-48CD-9C90-E6FF495990DD}" name="Plan asociado" dataDxfId="217"/>
    <tableColumn id="11" xr3:uid="{9416A0D9-961C-4B8C-AA7B-E6357D812A1D}" name="Plan de acción política pública poblacional asociada  " dataDxfId="216"/>
    <tableColumn id="12" xr3:uid="{8F9660C6-3022-4C68-AB38-40C87375D063}" name="Número de Acción / Actividad" dataDxfId="215"/>
    <tableColumn id="13" xr3:uid="{15235529-B221-4D1A-A5B6-26A13C518EC7}" name="Acciones / actividades" dataDxfId="214"/>
    <tableColumn id="14" xr3:uid="{4CEFF79D-A882-4F44-AC90-C488CB3BC776}" name="Meta" dataDxfId="213"/>
    <tableColumn id="15" xr3:uid="{A302B605-6091-4824-96F3-F76EA3486D95}" name="Tendencia de meta" dataDxfId="212"/>
    <tableColumn id="16" xr3:uid="{8D982BD7-E6DB-44C1-AA1E-292D634EE913}" name="Nombre del indicador de la meta" dataDxfId="211"/>
    <tableColumn id="17" xr3:uid="{C108F4D7-F7DF-4852-8E55-A4951B0E9958}" name="Fórmula del indicador o índice" dataDxfId="210"/>
    <tableColumn id="18" xr3:uid="{390DE90E-B872-49F0-AD8A-45854A4012EF}" name="Fecha inicio_x000a_DD/MM/AAAA" dataDxfId="209"/>
    <tableColumn id="19" xr3:uid="{5E867F3C-BBCE-4FAE-9673-CEDDCE15B633}" name="Fecha finalización_x000a_DD/MM/AAAA" dataDxfId="208"/>
    <tableColumn id="20" xr3:uid="{918FDABA-F23F-4411-9DA9-C996C6605D62}" name="Dependencia responsable" dataDxfId="207"/>
    <tableColumn id="21" xr3:uid="{A62B3196-6E41-430D-BB2C-C75AF40F6E04}" name="Evidencias programadas_x000a_I trimestre" dataDxfId="206"/>
    <tableColumn id="22" xr3:uid="{C3E44446-D57F-4A93-A924-7110CB08F2EB}" name="Programación  meta_x000a_I trimestre " dataDxfId="205"/>
    <tableColumn id="23" xr3:uid="{2D6462BA-793E-43C5-B6BA-77050B62E324}" name="Avance cuantitativo I trimestre" dataDxfId="204"/>
    <tableColumn id="24" xr3:uid="{5FCBFC09-008E-4990-9157-1C1434626521}" name="Porcentaje de cumplimiento _x000a_I trimestre" dataDxfId="203">
      <calculatedColumnFormula>+(X15/W15)</calculatedColumnFormula>
    </tableColumn>
    <tableColumn id="25" xr3:uid="{ECF4529A-9D0E-4790-81A6-FBD79D3E3906}" name="Avance cualitativo I trimestre" dataDxfId="202"/>
    <tableColumn id="26" xr3:uid="{772005C4-AA9F-4826-857E-955C2058893B}" name="Revisión segunda línea de defensa" dataDxfId="201"/>
    <tableColumn id="27" xr3:uid="{BDE6228A-5E48-43FE-8B4F-5F1A1953F6F9}" name="Evidencias programadas_x000a_II trimestre" dataDxfId="200"/>
    <tableColumn id="28" xr3:uid="{CCF65F91-77F0-4C28-92C2-E738FB164A47}" name="Programación  meta_x000a_II trimestre " dataDxfId="199"/>
    <tableColumn id="29" xr3:uid="{AF6BC61F-8E8D-4824-8E31-EDEADC75E713}" name="Avance cuantitativo_x000a_II trimestre" dataDxfId="198"/>
    <tableColumn id="30" xr3:uid="{4139EC4D-1575-4EF4-8BED-AD52CB928323}" name="Porcentaje de cumplimiento _x000a_II trimestre" dataDxfId="197">
      <calculatedColumnFormula>+Tabla3[[#This Row],[Avance cuantitativo
II trimestre]]/Tabla3[[#This Row],[Programación  meta
II trimestre ]]</calculatedColumnFormula>
    </tableColumn>
    <tableColumn id="31" xr3:uid="{F5E8EE77-591A-4F12-B31F-4BB990480955}" name="Avance cualitativo_x000a_II trimestre" dataDxfId="196"/>
    <tableColumn id="32" xr3:uid="{81D3CBA8-D10E-4AF2-A8B7-52A5910B0E1C}" name="Revisión segunda línea de defensa2" dataDxfId="195"/>
    <tableColumn id="33" xr3:uid="{1DEC8804-2375-43D4-894C-2EF272210010}" name="Evidencias programadas_x000a_III trimestre" dataDxfId="194"/>
    <tableColumn id="34" xr3:uid="{4EE58471-BA2B-430A-ACD2-956EB64A3123}" name="Programación  meta_x000a_III trimestre " dataDxfId="193"/>
    <tableColumn id="35" xr3:uid="{767E8348-A20B-4195-ABC7-D97B6A647287}" name="Avance cuantitativo_x000a_III trimestre" dataDxfId="192"/>
    <tableColumn id="36" xr3:uid="{2D9F52F1-7445-4719-AD37-F4F834A1EDAF}" name="Porcentaje de cumplimiento _x000a_III trimestre" dataDxfId="191">
      <calculatedColumnFormula>(+Tabla3[[#This Row],[Programación  meta
III trimestre ]]/Tabla3[[#This Row],[Avance cuantitativo
III trimestre]])</calculatedColumnFormula>
    </tableColumn>
    <tableColumn id="37" xr3:uid="{F8D56D87-E53B-485D-BA51-0677F9B0FF26}" name="Avance cualitativo_x000a_III trimestre" dataDxfId="190"/>
    <tableColumn id="38" xr3:uid="{CCEEC940-4C12-4C09-8A0E-513B7216EAC4}" name="Revisión segunda línea de defensa3" dataDxfId="189"/>
    <tableColumn id="39" xr3:uid="{49881635-0010-4A4D-9CE7-0D937D62F8A7}" name="Evidencias programadas_x000a_IV trimestre" dataDxfId="188"/>
    <tableColumn id="40" xr3:uid="{332D7A2F-69C5-4D97-9990-C7BB3ADDF77B}" name="Programación  meta_x000a_IV trimestre " dataDxfId="187"/>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D9C85CA-4743-403B-8B61-10DC702E727A}" name="metaspdd" displayName="metaspdd" ref="D3:K57" totalsRowShown="0" headerRowDxfId="186" dataDxfId="184" headerRowBorderDxfId="185" tableBorderDxfId="183" totalsRowBorderDxfId="182">
  <autoFilter ref="D3:K57" xr:uid="{F6113849-11A9-43AB-857A-11319A47B387}"/>
  <tableColumns count="8">
    <tableColumn id="1" xr3:uid="{F5E864ED-B1EF-4B66-BA10-9A5B92F59402}" name="PROYECTO ASOCIADO " dataDxfId="181" totalsRowDxfId="180"/>
    <tableColumn id="2" xr3:uid="{6591C35A-68BC-4592-AC95-D1C437573A56}" name="CODIGO META SECTORIAL" dataDxfId="179" totalsRowDxfId="178"/>
    <tableColumn id="21" xr3:uid="{AB698A56-ACE5-4B8C-8257-4E1AF6CC681A}" name="DESCRIPCIÓN META SECTORIAL " totalsRowDxfId="177"/>
    <tableColumn id="7" xr3:uid="{7A98C04B-F152-4F6F-ABD8-ED3C0CE3FF30}" name="NOMBRE INDICADOR" dataDxfId="176" totalsRowDxfId="175"/>
    <tableColumn id="24" xr3:uid="{DA96F72E-4AE4-4EF2-A4D4-56E635DDC748}" name="PROGRAMADO CUATRIENIO " dataDxfId="174" totalsRowDxfId="173"/>
    <tableColumn id="4" xr3:uid="{76E5E8C2-9D1F-4DAD-BC69-09105116638C}" name="MAGNITUD PROGRAMADO 2023" totalsRowDxfId="172"/>
    <tableColumn id="26" xr3:uid="{B8D9E394-1EFE-4B10-98DD-FF5B0830246D}" name="EJECUTADO _x000a_31 DE MARZO" dataDxfId="171" totalsRowDxfId="170"/>
    <tableColumn id="3" xr3:uid="{1318080B-9F48-45CB-95D4-519FD6997AD2}" name="EJECUTADO _x000a_31 DE JUNIO" dataDxfId="169" totalsRowDxfId="168"/>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BCA37E8-EE17-4C98-8114-F2E07E862B2D}" name="metaproyecto" displayName="metaproyecto" ref="B7:J110" totalsRowShown="0" headerRowDxfId="167" tableBorderDxfId="166">
  <autoFilter ref="B7:J110" xr:uid="{C8AEDE25-A267-4E3D-9D2F-F4DEE31C2F4F}"/>
  <tableColumns count="9">
    <tableColumn id="1" xr3:uid="{6029EC53-045F-4493-BF96-3F951A374BBD}" name="CÓDIGO PROYECTO" dataDxfId="165" totalsRowDxfId="164"/>
    <tableColumn id="13" xr3:uid="{B1F5E379-563B-48FB-B8FD-18C79C02F096}" name="NOMBRE PROYECTO" dataDxfId="163" totalsRowDxfId="162"/>
    <tableColumn id="3" xr3:uid="{719BA8AF-1819-4F35-9115-3B332F9A5FCB}" name="OBJETIVO GENERAL PROYECTO DE INVERSIÓN" dataDxfId="161" totalsRowDxfId="160"/>
    <tableColumn id="2" xr3:uid="{255EE508-3252-4B63-AF8E-D1F08A8C8136}" name="META" dataDxfId="159" totalsRowDxfId="158"/>
    <tableColumn id="12" xr3:uid="{8F496FD6-CE26-4049-A4D2-BA3D0A76AFC7}" name="DESCRIPCIÓN META" dataDxfId="157" totalsRowDxfId="156"/>
    <tableColumn id="10" xr3:uid="{81740D85-1405-494E-9E88-87BAD1FE5199}" name="PERIODICIDAD DE MEDICIÓN" dataDxfId="155" totalsRowDxfId="154"/>
    <tableColumn id="5" xr3:uid="{32DAF35F-227F-4E90-B8F6-98EAD71721BB}" name="TIPO DE META" dataDxfId="153" totalsRowDxfId="152"/>
    <tableColumn id="15" xr3:uid="{1EC76A70-0E9E-48E8-B685-D199DBF1DD0E}" name="PROGRAMADO CUATRIENO " dataDxfId="151" totalsRowDxfId="150"/>
    <tableColumn id="18" xr3:uid="{15E5D3E2-A689-441A-93D2-3132F42AC4BA}" name="PROGRAMADO 2023" dataDxfId="149"/>
  </tableColumns>
  <tableStyleInfo name="TableStyleMedium3"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microsoft.com/office/2019/04/relationships/namedSheetView" Target="../namedSheetViews/namedSheetView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B5653-EFE7-45EF-B050-98A918BA4FE8}">
  <dimension ref="A1:Q120"/>
  <sheetViews>
    <sheetView topLeftCell="C1" zoomScale="90" zoomScaleNormal="90" workbookViewId="0">
      <selection activeCell="L26" sqref="L26"/>
    </sheetView>
  </sheetViews>
  <sheetFormatPr baseColWidth="10" defaultColWidth="11.42578125" defaultRowHeight="111" customHeight="1" x14ac:dyDescent="0.25"/>
  <cols>
    <col min="1" max="1" width="21.85546875" style="10" customWidth="1"/>
    <col min="2" max="2" width="19.42578125" style="10" customWidth="1"/>
    <col min="3" max="3" width="22.28515625" style="10" customWidth="1"/>
    <col min="4" max="4" width="20.140625" style="10" customWidth="1"/>
    <col min="5" max="5" width="18.7109375" style="10" customWidth="1"/>
    <col min="6" max="6" width="14.7109375" style="10" bestFit="1" customWidth="1"/>
    <col min="7" max="7" width="20.42578125" style="9" customWidth="1"/>
    <col min="8" max="8" width="16.28515625" style="9" customWidth="1"/>
    <col min="9" max="9" width="17" style="10" customWidth="1"/>
    <col min="10" max="10" width="11.42578125" style="10"/>
    <col min="11" max="11" width="16.42578125" style="9" customWidth="1"/>
    <col min="12" max="12" width="21.7109375" style="9" customWidth="1"/>
    <col min="13" max="13" width="18.7109375" style="10" customWidth="1"/>
    <col min="14" max="14" width="11.28515625" style="10" bestFit="1" customWidth="1"/>
    <col min="15" max="15" width="10.28515625" style="14" bestFit="1" customWidth="1"/>
    <col min="16" max="16" width="13" style="10" customWidth="1"/>
    <col min="17" max="17" width="36.28515625" style="10" customWidth="1"/>
    <col min="18" max="16384" width="11.42578125" style="10"/>
  </cols>
  <sheetData>
    <row r="1" spans="1:17" s="7" customFormat="1" ht="48.75" customHeight="1" x14ac:dyDescent="0.25">
      <c r="A1" s="1" t="s">
        <v>0</v>
      </c>
      <c r="B1" s="1" t="s">
        <v>1</v>
      </c>
      <c r="C1" s="1" t="s">
        <v>2</v>
      </c>
      <c r="D1" s="2" t="s">
        <v>3</v>
      </c>
      <c r="E1" s="3" t="s">
        <v>4</v>
      </c>
      <c r="F1" s="3" t="s">
        <v>5</v>
      </c>
      <c r="G1" s="4" t="s">
        <v>6</v>
      </c>
      <c r="H1" s="4" t="s">
        <v>7</v>
      </c>
      <c r="I1" s="5" t="s">
        <v>8</v>
      </c>
      <c r="J1" s="5" t="s">
        <v>9</v>
      </c>
      <c r="K1" s="4" t="s">
        <v>10</v>
      </c>
      <c r="L1" s="4" t="s">
        <v>11</v>
      </c>
      <c r="M1" s="5" t="s">
        <v>12</v>
      </c>
      <c r="N1" s="5" t="s">
        <v>13</v>
      </c>
      <c r="O1" s="6" t="s">
        <v>14</v>
      </c>
      <c r="P1" s="6" t="s">
        <v>15</v>
      </c>
      <c r="Q1" s="5" t="s">
        <v>16</v>
      </c>
    </row>
    <row r="2" spans="1:17" ht="111" customHeight="1" x14ac:dyDescent="0.25">
      <c r="A2" s="8" t="s">
        <v>17</v>
      </c>
      <c r="B2" s="9" t="s">
        <v>18</v>
      </c>
      <c r="C2" s="9" t="s">
        <v>19</v>
      </c>
      <c r="D2" s="9" t="s">
        <v>20</v>
      </c>
      <c r="E2" s="10" t="s">
        <v>21</v>
      </c>
      <c r="F2" s="11" t="s">
        <v>22</v>
      </c>
      <c r="G2" s="12" t="s">
        <v>23</v>
      </c>
      <c r="H2" s="12" t="s">
        <v>24</v>
      </c>
      <c r="I2" s="9" t="s">
        <v>25</v>
      </c>
      <c r="J2" s="10" t="s">
        <v>26</v>
      </c>
      <c r="K2" s="13" t="s">
        <v>27</v>
      </c>
      <c r="L2" s="13" t="s">
        <v>28</v>
      </c>
      <c r="M2" s="9" t="s">
        <v>29</v>
      </c>
      <c r="N2" s="10" t="s">
        <v>30</v>
      </c>
      <c r="O2" s="14">
        <v>44562</v>
      </c>
      <c r="P2" s="14">
        <v>44592</v>
      </c>
      <c r="Q2" s="10" t="s">
        <v>31</v>
      </c>
    </row>
    <row r="3" spans="1:17" ht="111" customHeight="1" x14ac:dyDescent="0.25">
      <c r="A3" s="8" t="s">
        <v>32</v>
      </c>
      <c r="B3" s="9" t="s">
        <v>33</v>
      </c>
      <c r="C3" s="9" t="s">
        <v>34</v>
      </c>
      <c r="D3" s="9" t="s">
        <v>35</v>
      </c>
      <c r="E3" s="10" t="s">
        <v>36</v>
      </c>
      <c r="F3" s="11" t="s">
        <v>37</v>
      </c>
      <c r="G3" s="12" t="s">
        <v>38</v>
      </c>
      <c r="H3" s="12" t="s">
        <v>39</v>
      </c>
      <c r="I3" s="9" t="s">
        <v>40</v>
      </c>
      <c r="J3" s="10" t="s">
        <v>41</v>
      </c>
      <c r="K3" s="9" t="s">
        <v>42</v>
      </c>
      <c r="L3" s="15" t="s">
        <v>43</v>
      </c>
      <c r="M3" s="9" t="s">
        <v>44</v>
      </c>
      <c r="N3" s="10" t="s">
        <v>45</v>
      </c>
      <c r="O3" s="14">
        <v>44593</v>
      </c>
      <c r="P3" s="14">
        <v>44620</v>
      </c>
      <c r="Q3" s="10" t="s">
        <v>46</v>
      </c>
    </row>
    <row r="4" spans="1:17" ht="111" customHeight="1" x14ac:dyDescent="0.25">
      <c r="A4" s="8" t="s">
        <v>47</v>
      </c>
      <c r="B4" s="9" t="s">
        <v>48</v>
      </c>
      <c r="C4" s="9" t="s">
        <v>49</v>
      </c>
      <c r="D4" s="9" t="s">
        <v>50</v>
      </c>
      <c r="E4" s="10" t="s">
        <v>51</v>
      </c>
      <c r="F4" s="11" t="s">
        <v>52</v>
      </c>
      <c r="G4" s="12" t="s">
        <v>53</v>
      </c>
      <c r="H4" s="12" t="s">
        <v>54</v>
      </c>
      <c r="I4" s="9" t="s">
        <v>55</v>
      </c>
      <c r="J4" s="10" t="s">
        <v>56</v>
      </c>
      <c r="K4" s="9" t="s">
        <v>57</v>
      </c>
      <c r="L4" s="15" t="s">
        <v>58</v>
      </c>
      <c r="M4" s="9" t="s">
        <v>59</v>
      </c>
      <c r="N4" s="10" t="s">
        <v>60</v>
      </c>
      <c r="O4" s="14">
        <v>44621</v>
      </c>
      <c r="P4" s="14">
        <v>44651</v>
      </c>
      <c r="Q4" s="10" t="s">
        <v>61</v>
      </c>
    </row>
    <row r="5" spans="1:17" ht="111" customHeight="1" x14ac:dyDescent="0.25">
      <c r="A5" s="8" t="s">
        <v>62</v>
      </c>
      <c r="B5" s="9" t="s">
        <v>63</v>
      </c>
      <c r="C5" s="9" t="s">
        <v>64</v>
      </c>
      <c r="D5" s="9" t="s">
        <v>65</v>
      </c>
      <c r="E5" s="9" t="s">
        <v>66</v>
      </c>
      <c r="F5" s="11" t="s">
        <v>67</v>
      </c>
      <c r="G5" s="12" t="s">
        <v>68</v>
      </c>
      <c r="H5" s="12" t="s">
        <v>69</v>
      </c>
      <c r="J5" s="10" t="s">
        <v>70</v>
      </c>
      <c r="K5" s="13" t="s">
        <v>71</v>
      </c>
      <c r="L5" s="15" t="s">
        <v>72</v>
      </c>
      <c r="M5" s="9" t="s">
        <v>73</v>
      </c>
      <c r="O5" s="14">
        <v>44652</v>
      </c>
      <c r="P5" s="14">
        <v>44681</v>
      </c>
      <c r="Q5" s="10" t="s">
        <v>74</v>
      </c>
    </row>
    <row r="6" spans="1:17" ht="111" customHeight="1" x14ac:dyDescent="0.25">
      <c r="A6" s="8" t="s">
        <v>75</v>
      </c>
      <c r="B6" s="13" t="s">
        <v>76</v>
      </c>
      <c r="C6" s="9" t="s">
        <v>77</v>
      </c>
      <c r="D6" s="9" t="s">
        <v>78</v>
      </c>
      <c r="E6" s="13" t="s">
        <v>79</v>
      </c>
      <c r="F6" s="11" t="s">
        <v>80</v>
      </c>
      <c r="G6" s="11" t="s">
        <v>81</v>
      </c>
      <c r="H6" s="11" t="s">
        <v>82</v>
      </c>
      <c r="J6" s="10" t="s">
        <v>83</v>
      </c>
      <c r="K6" s="9" t="s">
        <v>84</v>
      </c>
      <c r="L6" s="15" t="s">
        <v>85</v>
      </c>
      <c r="M6" s="9" t="s">
        <v>86</v>
      </c>
      <c r="O6" s="14">
        <v>44682</v>
      </c>
      <c r="P6" s="14">
        <v>44712</v>
      </c>
      <c r="Q6" s="10" t="s">
        <v>87</v>
      </c>
    </row>
    <row r="7" spans="1:17" ht="111" customHeight="1" x14ac:dyDescent="0.25">
      <c r="A7" s="8" t="s">
        <v>88</v>
      </c>
      <c r="B7" s="13" t="s">
        <v>89</v>
      </c>
      <c r="C7" s="9" t="s">
        <v>90</v>
      </c>
      <c r="D7" s="9" t="s">
        <v>91</v>
      </c>
      <c r="F7" s="11" t="s">
        <v>92</v>
      </c>
      <c r="G7" s="16" t="s">
        <v>93</v>
      </c>
      <c r="H7" s="16" t="s">
        <v>94</v>
      </c>
      <c r="J7" s="10" t="s">
        <v>95</v>
      </c>
      <c r="K7" s="9" t="s">
        <v>96</v>
      </c>
      <c r="L7" s="15" t="s">
        <v>97</v>
      </c>
      <c r="M7" s="9" t="s">
        <v>98</v>
      </c>
      <c r="O7" s="14">
        <v>44713</v>
      </c>
      <c r="P7" s="14">
        <v>44742</v>
      </c>
      <c r="Q7" s="10" t="s">
        <v>99</v>
      </c>
    </row>
    <row r="8" spans="1:17" ht="111" customHeight="1" x14ac:dyDescent="0.25">
      <c r="A8" s="8" t="s">
        <v>100</v>
      </c>
      <c r="C8" s="9" t="s">
        <v>101</v>
      </c>
      <c r="D8" s="13" t="s">
        <v>102</v>
      </c>
      <c r="F8" s="11" t="s">
        <v>103</v>
      </c>
      <c r="G8" s="12" t="s">
        <v>104</v>
      </c>
      <c r="H8" s="12" t="s">
        <v>105</v>
      </c>
      <c r="J8" s="10" t="s">
        <v>106</v>
      </c>
      <c r="K8" s="9" t="s">
        <v>107</v>
      </c>
      <c r="L8" s="15" t="s">
        <v>108</v>
      </c>
      <c r="M8" s="9" t="s">
        <v>109</v>
      </c>
      <c r="O8" s="14">
        <v>44743</v>
      </c>
      <c r="P8" s="14">
        <v>44773</v>
      </c>
      <c r="Q8" s="10" t="s">
        <v>110</v>
      </c>
    </row>
    <row r="9" spans="1:17" ht="111" customHeight="1" x14ac:dyDescent="0.25">
      <c r="A9" s="8" t="s">
        <v>111</v>
      </c>
      <c r="C9" s="9" t="s">
        <v>112</v>
      </c>
      <c r="D9" s="13" t="s">
        <v>113</v>
      </c>
      <c r="F9" s="11" t="s">
        <v>114</v>
      </c>
      <c r="G9" s="16" t="s">
        <v>115</v>
      </c>
      <c r="H9" s="16" t="s">
        <v>116</v>
      </c>
      <c r="J9" s="10" t="s">
        <v>117</v>
      </c>
      <c r="K9" s="9" t="s">
        <v>118</v>
      </c>
      <c r="L9" s="15" t="s">
        <v>119</v>
      </c>
      <c r="M9" s="9" t="s">
        <v>120</v>
      </c>
      <c r="O9" s="14">
        <v>44774</v>
      </c>
      <c r="P9" s="14">
        <v>44804</v>
      </c>
      <c r="Q9" s="10" t="s">
        <v>121</v>
      </c>
    </row>
    <row r="10" spans="1:17" ht="111" customHeight="1" x14ac:dyDescent="0.25">
      <c r="A10" s="8" t="s">
        <v>122</v>
      </c>
      <c r="C10" s="9" t="s">
        <v>123</v>
      </c>
      <c r="E10" s="10" t="s">
        <v>124</v>
      </c>
      <c r="F10" s="17" t="s">
        <v>125</v>
      </c>
      <c r="G10" s="12" t="s">
        <v>126</v>
      </c>
      <c r="H10" s="12" t="s">
        <v>127</v>
      </c>
      <c r="J10" s="10" t="s">
        <v>128</v>
      </c>
      <c r="K10" s="9" t="s">
        <v>129</v>
      </c>
      <c r="L10" s="15" t="s">
        <v>130</v>
      </c>
      <c r="M10" s="9" t="s">
        <v>131</v>
      </c>
      <c r="O10" s="14">
        <v>44805</v>
      </c>
      <c r="P10" s="14">
        <v>44834</v>
      </c>
      <c r="Q10" s="10" t="s">
        <v>132</v>
      </c>
    </row>
    <row r="11" spans="1:17" ht="111" customHeight="1" x14ac:dyDescent="0.25">
      <c r="A11" s="8" t="s">
        <v>133</v>
      </c>
      <c r="C11" s="9" t="s">
        <v>134</v>
      </c>
      <c r="F11" s="17" t="s">
        <v>135</v>
      </c>
      <c r="G11" s="16" t="s">
        <v>136</v>
      </c>
      <c r="H11" s="16" t="s">
        <v>137</v>
      </c>
      <c r="J11" s="10" t="s">
        <v>138</v>
      </c>
      <c r="K11" s="9" t="s">
        <v>139</v>
      </c>
      <c r="L11" s="13" t="s">
        <v>140</v>
      </c>
      <c r="M11" s="9" t="s">
        <v>141</v>
      </c>
      <c r="O11" s="14">
        <v>44835</v>
      </c>
      <c r="P11" s="14">
        <v>44865</v>
      </c>
      <c r="Q11" s="10" t="s">
        <v>142</v>
      </c>
    </row>
    <row r="12" spans="1:17" ht="111" customHeight="1" x14ac:dyDescent="0.25">
      <c r="A12" s="8" t="s">
        <v>143</v>
      </c>
      <c r="C12" s="9" t="s">
        <v>144</v>
      </c>
      <c r="F12" s="17" t="s">
        <v>145</v>
      </c>
      <c r="G12" s="16" t="s">
        <v>146</v>
      </c>
      <c r="H12" s="16" t="s">
        <v>147</v>
      </c>
      <c r="J12" s="10" t="s">
        <v>148</v>
      </c>
      <c r="K12" s="9" t="s">
        <v>149</v>
      </c>
      <c r="L12" s="15" t="s">
        <v>150</v>
      </c>
      <c r="M12" s="9" t="s">
        <v>151</v>
      </c>
      <c r="O12" s="14">
        <v>44866</v>
      </c>
      <c r="P12" s="14">
        <v>44895</v>
      </c>
      <c r="Q12" s="10" t="s">
        <v>152</v>
      </c>
    </row>
    <row r="13" spans="1:17" ht="111" customHeight="1" x14ac:dyDescent="0.25">
      <c r="A13" s="8" t="s">
        <v>153</v>
      </c>
      <c r="C13" s="9" t="s">
        <v>154</v>
      </c>
      <c r="F13" s="17" t="s">
        <v>155</v>
      </c>
      <c r="G13" s="12" t="s">
        <v>156</v>
      </c>
      <c r="H13" s="12" t="s">
        <v>157</v>
      </c>
      <c r="J13" s="10" t="s">
        <v>158</v>
      </c>
      <c r="K13" s="9" t="s">
        <v>159</v>
      </c>
      <c r="L13" s="15" t="s">
        <v>160</v>
      </c>
      <c r="M13" s="9" t="s">
        <v>161</v>
      </c>
      <c r="O13" s="14">
        <v>44896</v>
      </c>
      <c r="P13" s="14">
        <v>44926</v>
      </c>
      <c r="Q13" s="10" t="s">
        <v>162</v>
      </c>
    </row>
    <row r="14" spans="1:17" ht="111" customHeight="1" x14ac:dyDescent="0.25">
      <c r="A14" s="8" t="s">
        <v>163</v>
      </c>
      <c r="C14" s="9" t="s">
        <v>164</v>
      </c>
      <c r="F14" s="17" t="s">
        <v>165</v>
      </c>
      <c r="G14" s="12" t="s">
        <v>166</v>
      </c>
      <c r="H14" s="12" t="s">
        <v>167</v>
      </c>
      <c r="J14" s="10" t="s">
        <v>168</v>
      </c>
      <c r="K14" s="9" t="s">
        <v>169</v>
      </c>
      <c r="L14" s="15" t="s">
        <v>170</v>
      </c>
      <c r="M14" s="9" t="s">
        <v>171</v>
      </c>
      <c r="Q14" s="10" t="s">
        <v>172</v>
      </c>
    </row>
    <row r="15" spans="1:17" ht="111" customHeight="1" x14ac:dyDescent="0.25">
      <c r="A15" s="8" t="s">
        <v>173</v>
      </c>
      <c r="C15" s="13" t="s">
        <v>174</v>
      </c>
      <c r="F15" s="17" t="s">
        <v>175</v>
      </c>
      <c r="G15" s="12" t="s">
        <v>176</v>
      </c>
      <c r="H15" s="12" t="s">
        <v>177</v>
      </c>
      <c r="J15" s="10" t="s">
        <v>178</v>
      </c>
      <c r="K15" s="9" t="s">
        <v>179</v>
      </c>
      <c r="L15" s="15" t="s">
        <v>180</v>
      </c>
      <c r="M15" s="9" t="s">
        <v>181</v>
      </c>
      <c r="Q15" s="10" t="s">
        <v>182</v>
      </c>
    </row>
    <row r="16" spans="1:17" ht="111" customHeight="1" x14ac:dyDescent="0.25">
      <c r="A16" s="8" t="s">
        <v>183</v>
      </c>
      <c r="C16" s="13" t="s">
        <v>184</v>
      </c>
      <c r="F16" s="11" t="s">
        <v>185</v>
      </c>
      <c r="G16" s="16" t="s">
        <v>186</v>
      </c>
      <c r="H16" s="16" t="s">
        <v>187</v>
      </c>
      <c r="J16" s="10" t="s">
        <v>188</v>
      </c>
      <c r="K16" s="9" t="s">
        <v>189</v>
      </c>
      <c r="L16" s="9" t="s">
        <v>190</v>
      </c>
      <c r="M16" s="9" t="s">
        <v>191</v>
      </c>
      <c r="Q16" s="10" t="s">
        <v>192</v>
      </c>
    </row>
    <row r="17" spans="1:17" ht="111" customHeight="1" x14ac:dyDescent="0.25">
      <c r="A17" s="8" t="s">
        <v>193</v>
      </c>
      <c r="F17" s="11" t="s">
        <v>194</v>
      </c>
      <c r="G17" s="16" t="s">
        <v>167</v>
      </c>
      <c r="H17" s="16" t="s">
        <v>195</v>
      </c>
      <c r="J17" s="10" t="s">
        <v>196</v>
      </c>
      <c r="K17" s="13" t="s">
        <v>56</v>
      </c>
      <c r="L17" s="13" t="s">
        <v>197</v>
      </c>
      <c r="M17" s="9" t="s">
        <v>198</v>
      </c>
      <c r="Q17" s="10" t="s">
        <v>199</v>
      </c>
    </row>
    <row r="18" spans="1:17" ht="111" customHeight="1" x14ac:dyDescent="0.25">
      <c r="A18" s="8" t="s">
        <v>200</v>
      </c>
      <c r="F18" s="11" t="s">
        <v>201</v>
      </c>
      <c r="G18" s="12" t="s">
        <v>202</v>
      </c>
      <c r="H18" s="12" t="s">
        <v>203</v>
      </c>
      <c r="J18" s="10" t="s">
        <v>204</v>
      </c>
      <c r="K18" s="9" t="s">
        <v>205</v>
      </c>
      <c r="L18" s="15" t="s">
        <v>206</v>
      </c>
      <c r="M18" s="9" t="s">
        <v>207</v>
      </c>
      <c r="Q18" s="10" t="s">
        <v>208</v>
      </c>
    </row>
    <row r="19" spans="1:17" ht="111" customHeight="1" x14ac:dyDescent="0.25">
      <c r="A19" s="8" t="s">
        <v>209</v>
      </c>
      <c r="F19" s="11" t="s">
        <v>210</v>
      </c>
      <c r="G19" s="12" t="s">
        <v>211</v>
      </c>
      <c r="H19" s="12" t="s">
        <v>212</v>
      </c>
      <c r="J19" s="10" t="s">
        <v>213</v>
      </c>
      <c r="K19" s="9" t="s">
        <v>214</v>
      </c>
      <c r="L19" s="15" t="s">
        <v>215</v>
      </c>
      <c r="M19" s="9" t="s">
        <v>216</v>
      </c>
      <c r="Q19" s="10" t="s">
        <v>217</v>
      </c>
    </row>
    <row r="20" spans="1:17" ht="111" customHeight="1" x14ac:dyDescent="0.25">
      <c r="A20" s="8" t="s">
        <v>218</v>
      </c>
      <c r="F20" s="11" t="s">
        <v>219</v>
      </c>
      <c r="G20" s="12" t="s">
        <v>220</v>
      </c>
      <c r="H20" s="12" t="s">
        <v>221</v>
      </c>
      <c r="J20" s="13" t="s">
        <v>222</v>
      </c>
      <c r="K20" s="9" t="s">
        <v>223</v>
      </c>
      <c r="L20" s="15" t="s">
        <v>224</v>
      </c>
      <c r="M20" s="13" t="s">
        <v>225</v>
      </c>
      <c r="Q20" s="10" t="s">
        <v>226</v>
      </c>
    </row>
    <row r="21" spans="1:17" ht="111" customHeight="1" x14ac:dyDescent="0.25">
      <c r="A21" s="8" t="s">
        <v>227</v>
      </c>
      <c r="F21" s="18" t="s">
        <v>228</v>
      </c>
      <c r="G21" s="12" t="s">
        <v>229</v>
      </c>
      <c r="H21" s="12" t="s">
        <v>230</v>
      </c>
      <c r="J21" s="13" t="s">
        <v>231</v>
      </c>
      <c r="K21" s="13" t="s">
        <v>70</v>
      </c>
      <c r="L21" s="15" t="s">
        <v>232</v>
      </c>
      <c r="M21" s="13" t="s">
        <v>233</v>
      </c>
      <c r="Q21" s="10" t="s">
        <v>234</v>
      </c>
    </row>
    <row r="22" spans="1:17" ht="111" customHeight="1" x14ac:dyDescent="0.25">
      <c r="A22" s="8" t="s">
        <v>235</v>
      </c>
      <c r="F22" s="11" t="s">
        <v>236</v>
      </c>
      <c r="H22" s="13" t="s">
        <v>237</v>
      </c>
      <c r="J22" s="13" t="s">
        <v>238</v>
      </c>
      <c r="K22" s="9" t="s">
        <v>239</v>
      </c>
      <c r="L22" s="15" t="s">
        <v>240</v>
      </c>
      <c r="Q22" s="10" t="s">
        <v>241</v>
      </c>
    </row>
    <row r="23" spans="1:17" ht="111" customHeight="1" x14ac:dyDescent="0.25">
      <c r="A23" s="8" t="s">
        <v>242</v>
      </c>
      <c r="F23" s="11" t="s">
        <v>243</v>
      </c>
      <c r="J23" s="13" t="s">
        <v>244</v>
      </c>
      <c r="K23" s="9" t="s">
        <v>245</v>
      </c>
      <c r="L23" s="15" t="s">
        <v>246</v>
      </c>
      <c r="Q23" s="10" t="s">
        <v>247</v>
      </c>
    </row>
    <row r="24" spans="1:17" ht="111" customHeight="1" x14ac:dyDescent="0.25">
      <c r="A24" s="8" t="s">
        <v>248</v>
      </c>
      <c r="F24" s="11" t="s">
        <v>249</v>
      </c>
      <c r="J24" s="13" t="s">
        <v>250</v>
      </c>
      <c r="K24" s="9" t="s">
        <v>251</v>
      </c>
      <c r="L24" s="15" t="s">
        <v>252</v>
      </c>
      <c r="Q24" s="10" t="s">
        <v>253</v>
      </c>
    </row>
    <row r="25" spans="1:17" ht="111" customHeight="1" x14ac:dyDescent="0.25">
      <c r="A25" s="8" t="s">
        <v>254</v>
      </c>
      <c r="F25" s="11" t="s">
        <v>255</v>
      </c>
      <c r="K25" s="9" t="s">
        <v>256</v>
      </c>
      <c r="L25" s="13" t="s">
        <v>257</v>
      </c>
      <c r="Q25" s="10" t="s">
        <v>258</v>
      </c>
    </row>
    <row r="26" spans="1:17" ht="111" customHeight="1" x14ac:dyDescent="0.25">
      <c r="A26" s="8" t="s">
        <v>259</v>
      </c>
      <c r="F26" s="11" t="s">
        <v>260</v>
      </c>
      <c r="K26" s="13" t="s">
        <v>83</v>
      </c>
      <c r="Q26" s="10" t="s">
        <v>261</v>
      </c>
    </row>
    <row r="27" spans="1:17" ht="111" customHeight="1" x14ac:dyDescent="0.25">
      <c r="A27" s="8" t="s">
        <v>262</v>
      </c>
      <c r="F27" s="11" t="s">
        <v>263</v>
      </c>
      <c r="K27" s="9" t="s">
        <v>264</v>
      </c>
      <c r="Q27" s="10" t="s">
        <v>265</v>
      </c>
    </row>
    <row r="28" spans="1:17" ht="111" customHeight="1" x14ac:dyDescent="0.25">
      <c r="A28" s="8" t="s">
        <v>266</v>
      </c>
      <c r="F28" s="11" t="s">
        <v>267</v>
      </c>
      <c r="K28" s="9" t="s">
        <v>268</v>
      </c>
      <c r="Q28" s="10" t="s">
        <v>269</v>
      </c>
    </row>
    <row r="29" spans="1:17" ht="111" customHeight="1" x14ac:dyDescent="0.25">
      <c r="A29" s="8" t="s">
        <v>270</v>
      </c>
      <c r="F29" s="11" t="s">
        <v>271</v>
      </c>
      <c r="K29" s="9" t="s">
        <v>272</v>
      </c>
      <c r="Q29" s="10" t="s">
        <v>273</v>
      </c>
    </row>
    <row r="30" spans="1:17" ht="111" customHeight="1" x14ac:dyDescent="0.25">
      <c r="A30" s="8" t="s">
        <v>274</v>
      </c>
      <c r="F30" s="11" t="s">
        <v>275</v>
      </c>
      <c r="K30" s="9" t="s">
        <v>276</v>
      </c>
      <c r="Q30" s="10" t="s">
        <v>277</v>
      </c>
    </row>
    <row r="31" spans="1:17" ht="111" customHeight="1" x14ac:dyDescent="0.25">
      <c r="A31" s="8" t="s">
        <v>278</v>
      </c>
      <c r="F31" s="11" t="s">
        <v>279</v>
      </c>
      <c r="K31" s="9" t="s">
        <v>280</v>
      </c>
      <c r="Q31" s="10" t="s">
        <v>281</v>
      </c>
    </row>
    <row r="32" spans="1:17" ht="111" customHeight="1" x14ac:dyDescent="0.25">
      <c r="A32" s="8" t="s">
        <v>282</v>
      </c>
      <c r="F32" s="11" t="s">
        <v>283</v>
      </c>
      <c r="K32" s="13" t="s">
        <v>95</v>
      </c>
      <c r="Q32" s="10" t="s">
        <v>284</v>
      </c>
    </row>
    <row r="33" spans="1:17" ht="111" customHeight="1" x14ac:dyDescent="0.25">
      <c r="A33" s="8" t="s">
        <v>285</v>
      </c>
      <c r="F33" s="11" t="s">
        <v>286</v>
      </c>
      <c r="K33" s="9" t="s">
        <v>287</v>
      </c>
      <c r="Q33" s="10" t="s">
        <v>288</v>
      </c>
    </row>
    <row r="34" spans="1:17" ht="111" customHeight="1" x14ac:dyDescent="0.25">
      <c r="A34" s="8" t="s">
        <v>289</v>
      </c>
      <c r="F34" s="11" t="s">
        <v>290</v>
      </c>
      <c r="K34" s="9" t="s">
        <v>291</v>
      </c>
      <c r="Q34" s="10" t="s">
        <v>292</v>
      </c>
    </row>
    <row r="35" spans="1:17" ht="111" customHeight="1" x14ac:dyDescent="0.25">
      <c r="A35" s="8" t="s">
        <v>293</v>
      </c>
      <c r="F35" s="11" t="s">
        <v>294</v>
      </c>
      <c r="K35" s="9" t="s">
        <v>295</v>
      </c>
      <c r="Q35" s="10" t="s">
        <v>296</v>
      </c>
    </row>
    <row r="36" spans="1:17" ht="111" customHeight="1" x14ac:dyDescent="0.25">
      <c r="A36" s="8" t="s">
        <v>297</v>
      </c>
      <c r="F36" s="11" t="s">
        <v>298</v>
      </c>
      <c r="K36" s="9" t="s">
        <v>299</v>
      </c>
      <c r="Q36" s="10" t="s">
        <v>300</v>
      </c>
    </row>
    <row r="37" spans="1:17" ht="111" customHeight="1" x14ac:dyDescent="0.25">
      <c r="A37" s="8" t="s">
        <v>301</v>
      </c>
      <c r="F37" s="11" t="s">
        <v>302</v>
      </c>
      <c r="K37" s="9" t="s">
        <v>303</v>
      </c>
      <c r="Q37" s="10" t="s">
        <v>304</v>
      </c>
    </row>
    <row r="38" spans="1:17" ht="111" customHeight="1" x14ac:dyDescent="0.25">
      <c r="A38" s="8" t="s">
        <v>305</v>
      </c>
      <c r="F38" s="11" t="s">
        <v>306</v>
      </c>
      <c r="K38" s="13" t="s">
        <v>106</v>
      </c>
      <c r="Q38" s="10" t="s">
        <v>307</v>
      </c>
    </row>
    <row r="39" spans="1:17" ht="111" customHeight="1" x14ac:dyDescent="0.25">
      <c r="A39" s="8" t="s">
        <v>308</v>
      </c>
      <c r="F39" s="11" t="s">
        <v>309</v>
      </c>
      <c r="K39" s="9" t="s">
        <v>310</v>
      </c>
      <c r="Q39" s="10" t="s">
        <v>311</v>
      </c>
    </row>
    <row r="40" spans="1:17" ht="156" x14ac:dyDescent="0.25">
      <c r="A40" s="8" t="s">
        <v>312</v>
      </c>
      <c r="F40" s="11" t="s">
        <v>313</v>
      </c>
      <c r="K40" s="9" t="s">
        <v>314</v>
      </c>
      <c r="Q40" s="10" t="s">
        <v>315</v>
      </c>
    </row>
    <row r="41" spans="1:17" ht="111" customHeight="1" x14ac:dyDescent="0.25">
      <c r="A41" s="8" t="s">
        <v>316</v>
      </c>
      <c r="F41" s="11" t="s">
        <v>317</v>
      </c>
      <c r="K41" s="9" t="s">
        <v>318</v>
      </c>
      <c r="Q41" s="10" t="s">
        <v>319</v>
      </c>
    </row>
    <row r="42" spans="1:17" ht="111" customHeight="1" x14ac:dyDescent="0.25">
      <c r="A42" s="13" t="s">
        <v>320</v>
      </c>
      <c r="F42" s="11" t="s">
        <v>321</v>
      </c>
      <c r="K42" s="9" t="s">
        <v>322</v>
      </c>
      <c r="Q42" s="10" t="s">
        <v>323</v>
      </c>
    </row>
    <row r="43" spans="1:17" ht="111" customHeight="1" x14ac:dyDescent="0.25">
      <c r="F43" s="11" t="s">
        <v>324</v>
      </c>
      <c r="K43" s="9" t="s">
        <v>325</v>
      </c>
      <c r="Q43" s="10" t="s">
        <v>326</v>
      </c>
    </row>
    <row r="44" spans="1:17" ht="111" customHeight="1" x14ac:dyDescent="0.25">
      <c r="F44" s="19" t="s">
        <v>327</v>
      </c>
      <c r="K44" s="9" t="s">
        <v>328</v>
      </c>
      <c r="Q44" s="10" t="s">
        <v>329</v>
      </c>
    </row>
    <row r="45" spans="1:17" ht="111" customHeight="1" x14ac:dyDescent="0.25">
      <c r="F45" s="19" t="s">
        <v>330</v>
      </c>
      <c r="K45" s="9" t="s">
        <v>331</v>
      </c>
      <c r="Q45" s="10" t="s">
        <v>332</v>
      </c>
    </row>
    <row r="46" spans="1:17" ht="111" customHeight="1" x14ac:dyDescent="0.25">
      <c r="F46" s="11" t="s">
        <v>333</v>
      </c>
      <c r="K46" s="9" t="s">
        <v>334</v>
      </c>
      <c r="Q46" s="10" t="s">
        <v>335</v>
      </c>
    </row>
    <row r="47" spans="1:17" ht="111" customHeight="1" x14ac:dyDescent="0.25">
      <c r="F47" s="13" t="s">
        <v>336</v>
      </c>
      <c r="K47" s="13" t="s">
        <v>337</v>
      </c>
    </row>
    <row r="48" spans="1:17" ht="111" customHeight="1" x14ac:dyDescent="0.25">
      <c r="F48" s="13" t="s">
        <v>338</v>
      </c>
      <c r="K48" s="9" t="s">
        <v>339</v>
      </c>
    </row>
    <row r="49" spans="11:11" ht="111" customHeight="1" x14ac:dyDescent="0.25">
      <c r="K49" s="9" t="s">
        <v>340</v>
      </c>
    </row>
    <row r="50" spans="11:11" ht="111" customHeight="1" x14ac:dyDescent="0.25">
      <c r="K50" s="9" t="s">
        <v>341</v>
      </c>
    </row>
    <row r="51" spans="11:11" ht="111" customHeight="1" x14ac:dyDescent="0.25">
      <c r="K51" s="9" t="s">
        <v>342</v>
      </c>
    </row>
    <row r="52" spans="11:11" ht="111" customHeight="1" x14ac:dyDescent="0.25">
      <c r="K52" s="9" t="s">
        <v>343</v>
      </c>
    </row>
    <row r="53" spans="11:11" ht="111" customHeight="1" x14ac:dyDescent="0.25">
      <c r="K53" s="9" t="s">
        <v>344</v>
      </c>
    </row>
    <row r="54" spans="11:11" ht="111" customHeight="1" x14ac:dyDescent="0.25">
      <c r="K54" s="13" t="s">
        <v>128</v>
      </c>
    </row>
    <row r="55" spans="11:11" ht="111" customHeight="1" x14ac:dyDescent="0.25">
      <c r="K55" s="9" t="s">
        <v>345</v>
      </c>
    </row>
    <row r="56" spans="11:11" ht="111" customHeight="1" x14ac:dyDescent="0.25">
      <c r="K56" s="9" t="s">
        <v>346</v>
      </c>
    </row>
    <row r="57" spans="11:11" ht="111" customHeight="1" x14ac:dyDescent="0.25">
      <c r="K57" s="9" t="s">
        <v>347</v>
      </c>
    </row>
    <row r="58" spans="11:11" ht="111" customHeight="1" x14ac:dyDescent="0.25">
      <c r="K58" s="9" t="s">
        <v>348</v>
      </c>
    </row>
    <row r="59" spans="11:11" ht="111" customHeight="1" x14ac:dyDescent="0.25">
      <c r="K59" s="9" t="s">
        <v>349</v>
      </c>
    </row>
    <row r="60" spans="11:11" ht="111" customHeight="1" x14ac:dyDescent="0.25">
      <c r="K60" s="9" t="s">
        <v>350</v>
      </c>
    </row>
    <row r="61" spans="11:11" ht="111" customHeight="1" x14ac:dyDescent="0.25">
      <c r="K61" s="9" t="s">
        <v>351</v>
      </c>
    </row>
    <row r="62" spans="11:11" ht="111" customHeight="1" x14ac:dyDescent="0.25">
      <c r="K62" s="9" t="s">
        <v>352</v>
      </c>
    </row>
    <row r="63" spans="11:11" ht="111" customHeight="1" x14ac:dyDescent="0.25">
      <c r="K63" s="9" t="s">
        <v>353</v>
      </c>
    </row>
    <row r="64" spans="11:11" ht="111" customHeight="1" x14ac:dyDescent="0.25">
      <c r="K64" s="9" t="s">
        <v>354</v>
      </c>
    </row>
    <row r="65" spans="11:11" ht="111" customHeight="1" x14ac:dyDescent="0.25">
      <c r="K65" s="9" t="s">
        <v>355</v>
      </c>
    </row>
    <row r="66" spans="11:11" ht="111" customHeight="1" x14ac:dyDescent="0.25">
      <c r="K66" s="13" t="s">
        <v>356</v>
      </c>
    </row>
    <row r="67" spans="11:11" ht="111" customHeight="1" x14ac:dyDescent="0.25">
      <c r="K67" s="9" t="s">
        <v>357</v>
      </c>
    </row>
    <row r="68" spans="11:11" ht="111" customHeight="1" x14ac:dyDescent="0.25">
      <c r="K68" s="9" t="s">
        <v>358</v>
      </c>
    </row>
    <row r="69" spans="11:11" ht="111" customHeight="1" x14ac:dyDescent="0.25">
      <c r="K69" s="9" t="s">
        <v>359</v>
      </c>
    </row>
    <row r="70" spans="11:11" ht="111" customHeight="1" x14ac:dyDescent="0.25">
      <c r="K70" s="9" t="s">
        <v>360</v>
      </c>
    </row>
    <row r="71" spans="11:11" ht="111" customHeight="1" x14ac:dyDescent="0.25">
      <c r="K71" s="9" t="s">
        <v>361</v>
      </c>
    </row>
    <row r="72" spans="11:11" ht="111" customHeight="1" x14ac:dyDescent="0.25">
      <c r="K72" s="9" t="s">
        <v>362</v>
      </c>
    </row>
    <row r="73" spans="11:11" ht="111" customHeight="1" x14ac:dyDescent="0.25">
      <c r="K73" s="9" t="s">
        <v>363</v>
      </c>
    </row>
    <row r="74" spans="11:11" ht="111" customHeight="1" x14ac:dyDescent="0.25">
      <c r="K74" s="13" t="s">
        <v>148</v>
      </c>
    </row>
    <row r="75" spans="11:11" ht="111" customHeight="1" x14ac:dyDescent="0.25">
      <c r="K75" s="9" t="s">
        <v>364</v>
      </c>
    </row>
    <row r="76" spans="11:11" ht="111" customHeight="1" x14ac:dyDescent="0.25">
      <c r="K76" s="9" t="s">
        <v>365</v>
      </c>
    </row>
    <row r="77" spans="11:11" ht="111" customHeight="1" x14ac:dyDescent="0.25">
      <c r="K77" s="9" t="s">
        <v>366</v>
      </c>
    </row>
    <row r="78" spans="11:11" ht="111" customHeight="1" x14ac:dyDescent="0.25">
      <c r="K78" s="9" t="s">
        <v>367</v>
      </c>
    </row>
    <row r="79" spans="11:11" ht="111" customHeight="1" x14ac:dyDescent="0.25">
      <c r="K79" s="13" t="s">
        <v>158</v>
      </c>
    </row>
    <row r="80" spans="11:11" ht="111" customHeight="1" x14ac:dyDescent="0.25">
      <c r="K80" s="9" t="s">
        <v>368</v>
      </c>
    </row>
    <row r="81" spans="11:11" ht="111" customHeight="1" x14ac:dyDescent="0.25">
      <c r="K81" s="9" t="s">
        <v>369</v>
      </c>
    </row>
    <row r="82" spans="11:11" ht="111" customHeight="1" x14ac:dyDescent="0.25">
      <c r="K82" s="9" t="s">
        <v>370</v>
      </c>
    </row>
    <row r="83" spans="11:11" ht="111" customHeight="1" x14ac:dyDescent="0.25">
      <c r="K83" s="13" t="s">
        <v>371</v>
      </c>
    </row>
    <row r="84" spans="11:11" ht="111" customHeight="1" x14ac:dyDescent="0.25">
      <c r="K84" s="9" t="s">
        <v>372</v>
      </c>
    </row>
    <row r="85" spans="11:11" ht="111" customHeight="1" x14ac:dyDescent="0.25">
      <c r="K85" s="9" t="s">
        <v>373</v>
      </c>
    </row>
    <row r="86" spans="11:11" ht="111" customHeight="1" x14ac:dyDescent="0.25">
      <c r="K86" s="9" t="s">
        <v>374</v>
      </c>
    </row>
    <row r="87" spans="11:11" ht="111" customHeight="1" x14ac:dyDescent="0.25">
      <c r="K87" s="9" t="s">
        <v>375</v>
      </c>
    </row>
    <row r="88" spans="11:11" ht="111" customHeight="1" x14ac:dyDescent="0.25">
      <c r="K88" s="13" t="s">
        <v>178</v>
      </c>
    </row>
    <row r="89" spans="11:11" ht="111" customHeight="1" x14ac:dyDescent="0.25">
      <c r="K89" s="9" t="s">
        <v>376</v>
      </c>
    </row>
    <row r="90" spans="11:11" ht="111" customHeight="1" x14ac:dyDescent="0.25">
      <c r="K90" s="9" t="s">
        <v>377</v>
      </c>
    </row>
    <row r="91" spans="11:11" ht="111" customHeight="1" x14ac:dyDescent="0.25">
      <c r="K91" s="9" t="s">
        <v>378</v>
      </c>
    </row>
    <row r="92" spans="11:11" ht="111" customHeight="1" x14ac:dyDescent="0.25">
      <c r="K92" s="9" t="s">
        <v>379</v>
      </c>
    </row>
    <row r="93" spans="11:11" ht="111" customHeight="1" x14ac:dyDescent="0.25">
      <c r="K93" s="9" t="s">
        <v>380</v>
      </c>
    </row>
    <row r="94" spans="11:11" ht="111" customHeight="1" x14ac:dyDescent="0.25">
      <c r="K94" s="13" t="s">
        <v>188</v>
      </c>
    </row>
    <row r="95" spans="11:11" ht="111" customHeight="1" x14ac:dyDescent="0.25">
      <c r="K95" s="9" t="s">
        <v>381</v>
      </c>
    </row>
    <row r="96" spans="11:11" ht="111" customHeight="1" x14ac:dyDescent="0.25">
      <c r="K96" s="9" t="s">
        <v>382</v>
      </c>
    </row>
    <row r="97" spans="11:11" ht="111" customHeight="1" x14ac:dyDescent="0.25">
      <c r="K97" s="9" t="s">
        <v>383</v>
      </c>
    </row>
    <row r="98" spans="11:11" ht="111" customHeight="1" x14ac:dyDescent="0.25">
      <c r="K98" s="9" t="s">
        <v>384</v>
      </c>
    </row>
    <row r="99" spans="11:11" ht="111" customHeight="1" x14ac:dyDescent="0.25">
      <c r="K99" s="9" t="s">
        <v>385</v>
      </c>
    </row>
    <row r="100" spans="11:11" ht="111" customHeight="1" x14ac:dyDescent="0.25">
      <c r="K100" s="13" t="s">
        <v>196</v>
      </c>
    </row>
    <row r="101" spans="11:11" ht="111" customHeight="1" x14ac:dyDescent="0.25">
      <c r="K101" s="9" t="s">
        <v>386</v>
      </c>
    </row>
    <row r="102" spans="11:11" ht="111" customHeight="1" x14ac:dyDescent="0.25">
      <c r="K102" s="9" t="s">
        <v>387</v>
      </c>
    </row>
    <row r="103" spans="11:11" ht="111" customHeight="1" x14ac:dyDescent="0.25">
      <c r="K103" s="9" t="s">
        <v>388</v>
      </c>
    </row>
    <row r="104" spans="11:11" ht="111" customHeight="1" x14ac:dyDescent="0.25">
      <c r="K104" s="9" t="s">
        <v>389</v>
      </c>
    </row>
    <row r="105" spans="11:11" ht="111" customHeight="1" x14ac:dyDescent="0.25">
      <c r="K105" s="13" t="s">
        <v>204</v>
      </c>
    </row>
    <row r="106" spans="11:11" ht="111" customHeight="1" x14ac:dyDescent="0.25">
      <c r="K106" s="9" t="s">
        <v>390</v>
      </c>
    </row>
    <row r="107" spans="11:11" ht="111" customHeight="1" x14ac:dyDescent="0.25">
      <c r="K107" s="9" t="s">
        <v>391</v>
      </c>
    </row>
    <row r="108" spans="11:11" ht="111" customHeight="1" x14ac:dyDescent="0.25">
      <c r="K108" s="9" t="s">
        <v>392</v>
      </c>
    </row>
    <row r="109" spans="11:11" ht="111" customHeight="1" x14ac:dyDescent="0.25">
      <c r="K109" s="9" t="s">
        <v>393</v>
      </c>
    </row>
    <row r="110" spans="11:11" ht="111" customHeight="1" x14ac:dyDescent="0.25">
      <c r="K110" s="9" t="s">
        <v>394</v>
      </c>
    </row>
    <row r="111" spans="11:11" ht="111" customHeight="1" x14ac:dyDescent="0.25">
      <c r="K111" s="9" t="s">
        <v>395</v>
      </c>
    </row>
    <row r="112" spans="11:11" ht="111" customHeight="1" x14ac:dyDescent="0.25">
      <c r="K112" s="9" t="s">
        <v>396</v>
      </c>
    </row>
    <row r="113" spans="11:11" ht="111" customHeight="1" x14ac:dyDescent="0.25">
      <c r="K113" s="13" t="s">
        <v>213</v>
      </c>
    </row>
    <row r="114" spans="11:11" ht="111" customHeight="1" x14ac:dyDescent="0.25">
      <c r="K114" s="9" t="s">
        <v>397</v>
      </c>
    </row>
    <row r="115" spans="11:11" ht="111" customHeight="1" x14ac:dyDescent="0.25">
      <c r="K115" s="9" t="s">
        <v>398</v>
      </c>
    </row>
    <row r="116" spans="11:11" ht="111" customHeight="1" x14ac:dyDescent="0.25">
      <c r="K116" s="9" t="s">
        <v>399</v>
      </c>
    </row>
    <row r="117" spans="11:11" ht="111" customHeight="1" x14ac:dyDescent="0.25">
      <c r="K117" s="9" t="s">
        <v>400</v>
      </c>
    </row>
    <row r="118" spans="11:11" ht="111" customHeight="1" x14ac:dyDescent="0.25">
      <c r="K118" s="9" t="s">
        <v>401</v>
      </c>
    </row>
    <row r="119" spans="11:11" ht="111" customHeight="1" x14ac:dyDescent="0.25">
      <c r="K119" s="13" t="s">
        <v>402</v>
      </c>
    </row>
    <row r="120" spans="11:11" ht="111" customHeight="1" x14ac:dyDescent="0.25">
      <c r="K120" s="13" t="s">
        <v>403</v>
      </c>
    </row>
  </sheetData>
  <autoFilter ref="A1:Q120" xr:uid="{00000000-0001-0000-0000-000000000000}"/>
  <dataValidations count="2">
    <dataValidation type="list" allowBlank="1" showInputMessage="1" showErrorMessage="1" sqref="A1" xr:uid="{FCAAF1F7-814E-4897-B541-153B3FD8AE49}">
      <formula1>$A$2:$A$12</formula1>
    </dataValidation>
    <dataValidation type="list" allowBlank="1" showInputMessage="1" showErrorMessage="1" sqref="B1" xr:uid="{43EA19C0-C2A4-47B4-9182-D0B37642654F}">
      <formula1>$B$2:$B$5</formula1>
    </dataValidation>
  </dataValidation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321F9-1291-4973-A62E-E3498D229432}">
  <dimension ref="A1:BA96"/>
  <sheetViews>
    <sheetView zoomScale="70" zoomScaleNormal="70" zoomScaleSheetLayoutView="70" zoomScalePageLayoutView="51" workbookViewId="0">
      <selection sqref="A1:B4"/>
    </sheetView>
  </sheetViews>
  <sheetFormatPr baseColWidth="10" defaultColWidth="11.42578125" defaultRowHeight="12.75" x14ac:dyDescent="0.2"/>
  <cols>
    <col min="1" max="1" width="15.28515625" style="573" customWidth="1"/>
    <col min="2" max="2" width="27.5703125" style="573" customWidth="1"/>
    <col min="3" max="3" width="27.140625" style="573" customWidth="1"/>
    <col min="4" max="4" width="15.28515625" style="573" customWidth="1"/>
    <col min="5" max="5" width="11" style="573" bestFit="1" customWidth="1"/>
    <col min="6" max="6" width="30.7109375" style="573" customWidth="1"/>
    <col min="7" max="7" width="47" style="573" customWidth="1"/>
    <col min="8" max="8" width="19.140625" style="573" customWidth="1"/>
    <col min="9" max="9" width="15.7109375" style="573" customWidth="1"/>
    <col min="10" max="10" width="15.140625" style="573" customWidth="1"/>
    <col min="11" max="11" width="10" style="573" customWidth="1"/>
    <col min="12" max="12" width="10.85546875" style="573" customWidth="1"/>
    <col min="13" max="13" width="74.5703125" style="573" customWidth="1"/>
    <col min="14" max="14" width="10.85546875" style="573" customWidth="1"/>
    <col min="15" max="15" width="12.140625" style="573" customWidth="1"/>
    <col min="16" max="16" width="14.28515625" style="573" customWidth="1"/>
    <col min="17" max="17" width="10" style="573" customWidth="1"/>
    <col min="18" max="18" width="10.42578125" style="573" customWidth="1"/>
    <col min="19" max="19" width="11.7109375" style="573" customWidth="1"/>
    <col min="20" max="20" width="46.85546875" style="573" customWidth="1"/>
    <col min="21" max="21" width="16.42578125" style="573" customWidth="1"/>
    <col min="22" max="22" width="27.140625" style="573" customWidth="1"/>
    <col min="23" max="23" width="15.42578125" style="573" customWidth="1"/>
    <col min="24" max="24" width="12.5703125" style="573" customWidth="1"/>
    <col min="25" max="25" width="13.85546875" style="573" customWidth="1"/>
    <col min="26" max="26" width="12" style="573" customWidth="1"/>
    <col min="27" max="27" width="12.42578125" style="573" customWidth="1"/>
    <col min="28" max="28" width="86" style="573" customWidth="1"/>
    <col min="29" max="29" width="15.5703125" style="573" customWidth="1"/>
    <col min="30" max="30" width="45.5703125" style="573" customWidth="1"/>
    <col min="31" max="31" width="10.7109375" style="573" bestFit="1" customWidth="1"/>
    <col min="32" max="32" width="11.140625" style="573" bestFit="1" customWidth="1"/>
    <col min="33" max="33" width="12.5703125" style="573" customWidth="1"/>
    <col min="34" max="34" width="86" style="573" customWidth="1"/>
    <col min="35" max="35" width="15" style="573" customWidth="1"/>
    <col min="36" max="36" width="45.42578125" style="573" customWidth="1"/>
    <col min="37" max="37" width="15" style="573" customWidth="1"/>
    <col min="38" max="38" width="12.85546875" style="573" customWidth="1"/>
    <col min="39" max="39" width="13.140625" style="573" customWidth="1"/>
    <col min="40" max="40" width="83.85546875" style="573" customWidth="1"/>
    <col min="41" max="41" width="15.140625" style="573" customWidth="1"/>
    <col min="42" max="42" width="47.28515625" style="573" customWidth="1"/>
    <col min="43" max="43" width="12.42578125" style="573" customWidth="1"/>
    <col min="44" max="44" width="13.140625" style="573" customWidth="1"/>
    <col min="45" max="45" width="12.5703125" style="573" customWidth="1"/>
    <col min="46" max="46" width="98.28515625" style="573" customWidth="1"/>
    <col min="47" max="47" width="16.42578125" style="573" customWidth="1"/>
    <col min="48" max="48" width="34.7109375" style="573" customWidth="1"/>
    <col min="49" max="49" width="2.42578125" style="573" customWidth="1"/>
    <col min="50" max="52" width="11.42578125" style="573" customWidth="1"/>
    <col min="53" max="16384" width="11.42578125" style="573"/>
  </cols>
  <sheetData>
    <row r="1" spans="1:53" ht="21" customHeight="1" x14ac:dyDescent="0.2">
      <c r="A1" s="918"/>
      <c r="B1" s="918"/>
      <c r="C1" s="919" t="s">
        <v>4412</v>
      </c>
      <c r="D1" s="920"/>
      <c r="E1" s="920"/>
      <c r="F1" s="920"/>
      <c r="G1" s="920"/>
      <c r="H1" s="920"/>
      <c r="I1" s="920"/>
      <c r="J1" s="920"/>
      <c r="K1" s="920"/>
      <c r="L1" s="920"/>
      <c r="M1" s="920"/>
      <c r="N1" s="920"/>
      <c r="O1" s="920"/>
      <c r="P1" s="920"/>
      <c r="Q1" s="920"/>
      <c r="R1" s="920"/>
      <c r="S1" s="920"/>
      <c r="T1" s="920"/>
      <c r="U1" s="920"/>
      <c r="V1" s="920"/>
      <c r="W1" s="920"/>
      <c r="X1" s="920"/>
      <c r="Y1" s="920"/>
      <c r="Z1" s="920"/>
      <c r="AA1" s="920"/>
      <c r="AB1" s="920"/>
      <c r="AC1" s="920"/>
      <c r="AD1" s="920"/>
      <c r="AE1" s="920"/>
      <c r="AF1" s="920"/>
      <c r="AG1" s="920"/>
      <c r="AH1" s="920"/>
      <c r="AI1" s="920"/>
      <c r="AJ1" s="920"/>
      <c r="AK1" s="920"/>
      <c r="AL1" s="920"/>
      <c r="AM1" s="920"/>
      <c r="AN1" s="920"/>
      <c r="AO1" s="920"/>
      <c r="AP1" s="920"/>
      <c r="AQ1" s="920"/>
      <c r="AR1" s="920"/>
      <c r="AS1" s="920"/>
      <c r="AT1" s="921"/>
      <c r="AU1" s="569" t="s">
        <v>4413</v>
      </c>
      <c r="AV1" s="570" t="s">
        <v>4414</v>
      </c>
      <c r="AW1" s="571"/>
      <c r="AX1" s="572"/>
      <c r="AY1" s="572"/>
      <c r="AZ1" s="572"/>
      <c r="BA1" s="572"/>
    </row>
    <row r="2" spans="1:53" ht="21" customHeight="1" x14ac:dyDescent="0.2">
      <c r="A2" s="918"/>
      <c r="B2" s="918"/>
      <c r="C2" s="922"/>
      <c r="D2" s="923"/>
      <c r="E2" s="923"/>
      <c r="F2" s="923"/>
      <c r="G2" s="923"/>
      <c r="H2" s="923"/>
      <c r="I2" s="923"/>
      <c r="J2" s="923"/>
      <c r="K2" s="923"/>
      <c r="L2" s="923"/>
      <c r="M2" s="923"/>
      <c r="N2" s="923"/>
      <c r="O2" s="923"/>
      <c r="P2" s="923"/>
      <c r="Q2" s="923"/>
      <c r="R2" s="923"/>
      <c r="S2" s="923"/>
      <c r="T2" s="923"/>
      <c r="U2" s="923"/>
      <c r="V2" s="923"/>
      <c r="W2" s="923"/>
      <c r="X2" s="923"/>
      <c r="Y2" s="923"/>
      <c r="Z2" s="923"/>
      <c r="AA2" s="923"/>
      <c r="AB2" s="923"/>
      <c r="AC2" s="923"/>
      <c r="AD2" s="923"/>
      <c r="AE2" s="923"/>
      <c r="AF2" s="923"/>
      <c r="AG2" s="923"/>
      <c r="AH2" s="923"/>
      <c r="AI2" s="923"/>
      <c r="AJ2" s="923"/>
      <c r="AK2" s="923"/>
      <c r="AL2" s="923"/>
      <c r="AM2" s="923"/>
      <c r="AN2" s="923"/>
      <c r="AO2" s="923"/>
      <c r="AP2" s="923"/>
      <c r="AQ2" s="923"/>
      <c r="AR2" s="923"/>
      <c r="AS2" s="923"/>
      <c r="AT2" s="924"/>
      <c r="AU2" s="569" t="s">
        <v>4415</v>
      </c>
      <c r="AV2" s="570">
        <v>2</v>
      </c>
      <c r="AW2" s="571"/>
      <c r="AX2" s="572"/>
      <c r="AY2" s="572"/>
      <c r="AZ2" s="572"/>
      <c r="BA2" s="572"/>
    </row>
    <row r="3" spans="1:53" ht="21" customHeight="1" x14ac:dyDescent="0.2">
      <c r="A3" s="918"/>
      <c r="B3" s="918"/>
      <c r="C3" s="922"/>
      <c r="D3" s="923"/>
      <c r="E3" s="923"/>
      <c r="F3" s="923"/>
      <c r="G3" s="923"/>
      <c r="H3" s="923"/>
      <c r="I3" s="923"/>
      <c r="J3" s="923"/>
      <c r="K3" s="923"/>
      <c r="L3" s="923"/>
      <c r="M3" s="923"/>
      <c r="N3" s="923"/>
      <c r="O3" s="923"/>
      <c r="P3" s="923"/>
      <c r="Q3" s="923"/>
      <c r="R3" s="923"/>
      <c r="S3" s="923"/>
      <c r="T3" s="923"/>
      <c r="U3" s="923"/>
      <c r="V3" s="923"/>
      <c r="W3" s="923"/>
      <c r="X3" s="923"/>
      <c r="Y3" s="923"/>
      <c r="Z3" s="923"/>
      <c r="AA3" s="923"/>
      <c r="AB3" s="923"/>
      <c r="AC3" s="923"/>
      <c r="AD3" s="923"/>
      <c r="AE3" s="923"/>
      <c r="AF3" s="923"/>
      <c r="AG3" s="923"/>
      <c r="AH3" s="923"/>
      <c r="AI3" s="923"/>
      <c r="AJ3" s="923"/>
      <c r="AK3" s="923"/>
      <c r="AL3" s="923"/>
      <c r="AM3" s="923"/>
      <c r="AN3" s="923"/>
      <c r="AO3" s="923"/>
      <c r="AP3" s="923"/>
      <c r="AQ3" s="923"/>
      <c r="AR3" s="923"/>
      <c r="AS3" s="923"/>
      <c r="AT3" s="924"/>
      <c r="AU3" s="569" t="s">
        <v>4416</v>
      </c>
      <c r="AV3" s="570" t="s">
        <v>4417</v>
      </c>
      <c r="AW3" s="571"/>
      <c r="AX3" s="572"/>
      <c r="AY3" s="572"/>
      <c r="AZ3" s="572"/>
      <c r="BA3" s="572"/>
    </row>
    <row r="4" spans="1:53" ht="21" customHeight="1" x14ac:dyDescent="0.2">
      <c r="A4" s="918"/>
      <c r="B4" s="918"/>
      <c r="C4" s="925"/>
      <c r="D4" s="926"/>
      <c r="E4" s="926"/>
      <c r="F4" s="926"/>
      <c r="G4" s="926"/>
      <c r="H4" s="926"/>
      <c r="I4" s="926"/>
      <c r="J4" s="926"/>
      <c r="K4" s="926"/>
      <c r="L4" s="926"/>
      <c r="M4" s="926"/>
      <c r="N4" s="926"/>
      <c r="O4" s="926"/>
      <c r="P4" s="926"/>
      <c r="Q4" s="926"/>
      <c r="R4" s="926"/>
      <c r="S4" s="926"/>
      <c r="T4" s="926"/>
      <c r="U4" s="926"/>
      <c r="V4" s="926"/>
      <c r="W4" s="926"/>
      <c r="X4" s="926"/>
      <c r="Y4" s="926"/>
      <c r="Z4" s="926"/>
      <c r="AA4" s="926"/>
      <c r="AB4" s="926"/>
      <c r="AC4" s="926"/>
      <c r="AD4" s="926"/>
      <c r="AE4" s="926"/>
      <c r="AF4" s="926"/>
      <c r="AG4" s="926"/>
      <c r="AH4" s="926"/>
      <c r="AI4" s="926"/>
      <c r="AJ4" s="926"/>
      <c r="AK4" s="926"/>
      <c r="AL4" s="926"/>
      <c r="AM4" s="926"/>
      <c r="AN4" s="926"/>
      <c r="AO4" s="926"/>
      <c r="AP4" s="926"/>
      <c r="AQ4" s="926"/>
      <c r="AR4" s="926"/>
      <c r="AS4" s="926"/>
      <c r="AT4" s="927"/>
      <c r="AU4" s="569" t="s">
        <v>4418</v>
      </c>
      <c r="AV4" s="570" t="s">
        <v>4419</v>
      </c>
      <c r="AW4" s="571"/>
      <c r="AX4" s="572"/>
      <c r="AY4" s="572"/>
      <c r="AZ4" s="572"/>
      <c r="BA4" s="572"/>
    </row>
    <row r="5" spans="1:53" x14ac:dyDescent="0.2">
      <c r="A5" s="928"/>
      <c r="B5" s="928"/>
      <c r="C5" s="928"/>
      <c r="D5" s="928"/>
      <c r="E5" s="928"/>
      <c r="F5" s="928"/>
      <c r="G5" s="928"/>
      <c r="H5" s="928"/>
      <c r="I5" s="928"/>
      <c r="J5" s="928"/>
      <c r="K5" s="928"/>
      <c r="L5" s="928"/>
      <c r="M5" s="928"/>
      <c r="N5" s="928"/>
      <c r="O5" s="928"/>
      <c r="P5" s="928"/>
      <c r="Q5" s="928"/>
      <c r="R5" s="928"/>
      <c r="S5" s="928"/>
      <c r="T5" s="928"/>
      <c r="U5" s="928"/>
      <c r="V5" s="928"/>
      <c r="W5" s="928"/>
      <c r="X5" s="928"/>
      <c r="Y5" s="928"/>
      <c r="Z5" s="928"/>
      <c r="AA5" s="928"/>
      <c r="AB5" s="928"/>
      <c r="AC5" s="928"/>
      <c r="AD5" s="928"/>
      <c r="AE5" s="928"/>
      <c r="AF5" s="928"/>
      <c r="AG5" s="928"/>
      <c r="AH5" s="928"/>
      <c r="AI5" s="928"/>
      <c r="AJ5" s="928"/>
      <c r="AK5" s="928"/>
      <c r="AL5" s="928"/>
      <c r="AM5" s="928"/>
      <c r="AN5" s="928"/>
      <c r="AO5" s="928"/>
      <c r="AP5" s="928"/>
      <c r="AQ5" s="928"/>
      <c r="AR5" s="928"/>
      <c r="AS5" s="928"/>
      <c r="AT5" s="928"/>
      <c r="AU5" s="928"/>
      <c r="AV5" s="574"/>
      <c r="AW5" s="571"/>
      <c r="AX5" s="572"/>
      <c r="AY5" s="572"/>
      <c r="AZ5" s="572"/>
      <c r="BA5" s="572"/>
    </row>
    <row r="6" spans="1:53" x14ac:dyDescent="0.2">
      <c r="A6" s="929" t="s">
        <v>4420</v>
      </c>
      <c r="B6" s="929"/>
      <c r="C6" s="575" t="s">
        <v>4421</v>
      </c>
      <c r="D6" s="576"/>
      <c r="E6" s="576"/>
      <c r="F6" s="574"/>
      <c r="G6" s="574"/>
      <c r="H6" s="574"/>
      <c r="I6" s="574"/>
      <c r="J6" s="574"/>
      <c r="K6" s="574"/>
      <c r="L6" s="574"/>
      <c r="M6" s="574"/>
      <c r="N6" s="574"/>
      <c r="O6" s="574"/>
      <c r="P6" s="574"/>
      <c r="Q6" s="574"/>
      <c r="R6" s="574"/>
      <c r="S6" s="574"/>
      <c r="T6" s="574"/>
      <c r="U6" s="574"/>
      <c r="V6" s="574"/>
      <c r="W6" s="574"/>
      <c r="X6" s="574"/>
      <c r="Y6" s="574"/>
      <c r="Z6" s="574"/>
      <c r="AA6" s="574"/>
      <c r="AB6" s="574"/>
      <c r="AC6" s="574"/>
      <c r="AD6" s="574"/>
      <c r="AE6" s="574"/>
      <c r="AF6" s="574"/>
      <c r="AG6" s="574"/>
      <c r="AH6" s="574"/>
      <c r="AI6" s="574"/>
      <c r="AJ6" s="574"/>
      <c r="AK6" s="574"/>
      <c r="AL6" s="574"/>
      <c r="AM6" s="574"/>
      <c r="AN6" s="574"/>
      <c r="AO6" s="574"/>
      <c r="AP6" s="574"/>
      <c r="AQ6" s="574"/>
      <c r="AR6" s="574"/>
      <c r="AS6" s="574"/>
      <c r="AT6" s="574"/>
      <c r="AU6" s="574"/>
      <c r="AV6" s="574"/>
      <c r="AW6" s="571"/>
      <c r="AX6" s="572"/>
      <c r="AY6" s="572"/>
      <c r="AZ6" s="572"/>
      <c r="BA6" s="572"/>
    </row>
    <row r="7" spans="1:53" x14ac:dyDescent="0.2">
      <c r="A7" s="574"/>
      <c r="B7" s="574"/>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574"/>
      <c r="AF7" s="574"/>
      <c r="AG7" s="574"/>
      <c r="AH7" s="574"/>
      <c r="AI7" s="574"/>
      <c r="AJ7" s="574"/>
      <c r="AK7" s="574"/>
      <c r="AL7" s="574"/>
      <c r="AM7" s="574"/>
      <c r="AN7" s="574"/>
      <c r="AO7" s="574"/>
      <c r="AP7" s="574"/>
      <c r="AQ7" s="574"/>
      <c r="AR7" s="574"/>
      <c r="AS7" s="574"/>
      <c r="AT7" s="574"/>
      <c r="AU7" s="574"/>
      <c r="AV7" s="574"/>
      <c r="AW7" s="571"/>
      <c r="AX7" s="572"/>
      <c r="AY7" s="572"/>
      <c r="AZ7" s="572"/>
      <c r="BA7" s="572"/>
    </row>
    <row r="8" spans="1:53" ht="26.25" customHeight="1" x14ac:dyDescent="0.2">
      <c r="A8" s="930" t="s">
        <v>4422</v>
      </c>
      <c r="B8" s="931"/>
      <c r="C8" s="931"/>
      <c r="D8" s="931"/>
      <c r="E8" s="931"/>
      <c r="F8" s="931"/>
      <c r="G8" s="931"/>
      <c r="H8" s="931"/>
      <c r="I8" s="931"/>
      <c r="J8" s="931"/>
      <c r="K8" s="931"/>
      <c r="L8" s="932"/>
      <c r="M8" s="933" t="s">
        <v>4423</v>
      </c>
      <c r="N8" s="934"/>
      <c r="O8" s="934"/>
      <c r="P8" s="934"/>
      <c r="Q8" s="934"/>
      <c r="R8" s="934"/>
      <c r="S8" s="934"/>
      <c r="T8" s="934"/>
      <c r="U8" s="934"/>
      <c r="V8" s="934"/>
      <c r="W8" s="934"/>
      <c r="X8" s="934"/>
      <c r="Y8" s="935"/>
      <c r="Z8" s="936" t="s">
        <v>4424</v>
      </c>
      <c r="AA8" s="936"/>
      <c r="AB8" s="936"/>
      <c r="AC8" s="936"/>
      <c r="AD8" s="936"/>
      <c r="AE8" s="936"/>
      <c r="AF8" s="936"/>
      <c r="AG8" s="936"/>
      <c r="AH8" s="936"/>
      <c r="AI8" s="936"/>
      <c r="AJ8" s="936"/>
      <c r="AK8" s="936"/>
      <c r="AL8" s="936"/>
      <c r="AM8" s="936"/>
      <c r="AN8" s="936"/>
      <c r="AO8" s="936"/>
      <c r="AP8" s="936"/>
      <c r="AQ8" s="936"/>
      <c r="AR8" s="936"/>
      <c r="AS8" s="936"/>
      <c r="AT8" s="936"/>
      <c r="AU8" s="936"/>
      <c r="AV8" s="936"/>
      <c r="AW8" s="577"/>
    </row>
    <row r="9" spans="1:53" s="580" customFormat="1" ht="46.5" customHeight="1" x14ac:dyDescent="0.25">
      <c r="A9" s="907" t="s">
        <v>4425</v>
      </c>
      <c r="B9" s="907" t="s">
        <v>4426</v>
      </c>
      <c r="C9" s="907" t="s">
        <v>4427</v>
      </c>
      <c r="D9" s="907" t="s">
        <v>4428</v>
      </c>
      <c r="E9" s="907" t="s">
        <v>4429</v>
      </c>
      <c r="F9" s="907" t="s">
        <v>4430</v>
      </c>
      <c r="G9" s="908" t="s">
        <v>4431</v>
      </c>
      <c r="H9" s="908" t="s">
        <v>4432</v>
      </c>
      <c r="I9" s="914" t="s">
        <v>4433</v>
      </c>
      <c r="J9" s="942" t="s">
        <v>4434</v>
      </c>
      <c r="K9" s="943"/>
      <c r="L9" s="943"/>
      <c r="M9" s="940" t="s">
        <v>4435</v>
      </c>
      <c r="N9" s="940" t="s">
        <v>4436</v>
      </c>
      <c r="O9" s="940" t="s">
        <v>4437</v>
      </c>
      <c r="P9" s="912" t="s">
        <v>4438</v>
      </c>
      <c r="Q9" s="912"/>
      <c r="R9" s="912"/>
      <c r="S9" s="913" t="s">
        <v>4439</v>
      </c>
      <c r="T9" s="915" t="s">
        <v>4440</v>
      </c>
      <c r="U9" s="916"/>
      <c r="V9" s="916"/>
      <c r="W9" s="916"/>
      <c r="X9" s="916"/>
      <c r="Y9" s="917"/>
      <c r="Z9" s="909" t="s">
        <v>4441</v>
      </c>
      <c r="AA9" s="910"/>
      <c r="AB9" s="910"/>
      <c r="AC9" s="910"/>
      <c r="AD9" s="911"/>
      <c r="AE9" s="909" t="s">
        <v>4442</v>
      </c>
      <c r="AF9" s="910"/>
      <c r="AG9" s="910"/>
      <c r="AH9" s="910"/>
      <c r="AI9" s="910"/>
      <c r="AJ9" s="911"/>
      <c r="AK9" s="909" t="s">
        <v>4443</v>
      </c>
      <c r="AL9" s="910"/>
      <c r="AM9" s="910"/>
      <c r="AN9" s="910"/>
      <c r="AO9" s="910"/>
      <c r="AP9" s="911"/>
      <c r="AQ9" s="909" t="s">
        <v>4444</v>
      </c>
      <c r="AR9" s="910"/>
      <c r="AS9" s="910"/>
      <c r="AT9" s="910"/>
      <c r="AU9" s="910"/>
      <c r="AV9" s="911"/>
      <c r="AW9" s="579"/>
    </row>
    <row r="10" spans="1:53" ht="46.5" customHeight="1" x14ac:dyDescent="0.2">
      <c r="A10" s="908"/>
      <c r="B10" s="908"/>
      <c r="C10" s="908"/>
      <c r="D10" s="908"/>
      <c r="E10" s="908"/>
      <c r="F10" s="908"/>
      <c r="G10" s="941"/>
      <c r="H10" s="941"/>
      <c r="I10" s="940"/>
      <c r="J10" s="581" t="s">
        <v>4445</v>
      </c>
      <c r="K10" s="581" t="s">
        <v>4446</v>
      </c>
      <c r="L10" s="581" t="s">
        <v>4447</v>
      </c>
      <c r="M10" s="940"/>
      <c r="N10" s="940"/>
      <c r="O10" s="940"/>
      <c r="P10" s="581" t="s">
        <v>4445</v>
      </c>
      <c r="Q10" s="581" t="s">
        <v>4446</v>
      </c>
      <c r="R10" s="581" t="s">
        <v>4447</v>
      </c>
      <c r="S10" s="914"/>
      <c r="T10" s="581" t="s">
        <v>4448</v>
      </c>
      <c r="U10" s="581" t="s">
        <v>4449</v>
      </c>
      <c r="V10" s="581" t="s">
        <v>4450</v>
      </c>
      <c r="W10" s="581" t="s">
        <v>451</v>
      </c>
      <c r="X10" s="578" t="s">
        <v>4451</v>
      </c>
      <c r="Y10" s="578" t="s">
        <v>4452</v>
      </c>
      <c r="Z10" s="582" t="s">
        <v>4453</v>
      </c>
      <c r="AA10" s="581" t="s">
        <v>4454</v>
      </c>
      <c r="AB10" s="582" t="s">
        <v>4455</v>
      </c>
      <c r="AC10" s="582" t="s">
        <v>4456</v>
      </c>
      <c r="AD10" s="583" t="s">
        <v>4457</v>
      </c>
      <c r="AE10" s="582" t="s">
        <v>4453</v>
      </c>
      <c r="AF10" s="582" t="s">
        <v>4454</v>
      </c>
      <c r="AG10" s="582" t="s">
        <v>4458</v>
      </c>
      <c r="AH10" s="582" t="s">
        <v>4455</v>
      </c>
      <c r="AI10" s="582" t="s">
        <v>4456</v>
      </c>
      <c r="AJ10" s="583" t="s">
        <v>4457</v>
      </c>
      <c r="AK10" s="582" t="s">
        <v>4453</v>
      </c>
      <c r="AL10" s="582" t="s">
        <v>4454</v>
      </c>
      <c r="AM10" s="582" t="s">
        <v>4458</v>
      </c>
      <c r="AN10" s="582" t="s">
        <v>4455</v>
      </c>
      <c r="AO10" s="582" t="s">
        <v>4456</v>
      </c>
      <c r="AP10" s="583" t="s">
        <v>4457</v>
      </c>
      <c r="AQ10" s="582" t="s">
        <v>4453</v>
      </c>
      <c r="AR10" s="582" t="s">
        <v>4454</v>
      </c>
      <c r="AS10" s="582" t="s">
        <v>4458</v>
      </c>
      <c r="AT10" s="582" t="s">
        <v>4455</v>
      </c>
      <c r="AU10" s="582" t="s">
        <v>4456</v>
      </c>
      <c r="AV10" s="583" t="s">
        <v>4457</v>
      </c>
    </row>
    <row r="11" spans="1:53" s="602" customFormat="1" ht="267.75" x14ac:dyDescent="0.2">
      <c r="A11" s="832" t="s">
        <v>212</v>
      </c>
      <c r="B11" s="832" t="s">
        <v>4459</v>
      </c>
      <c r="C11" s="585" t="s">
        <v>4460</v>
      </c>
      <c r="D11" s="586" t="s">
        <v>2118</v>
      </c>
      <c r="E11" s="587" t="s">
        <v>4461</v>
      </c>
      <c r="F11" s="585" t="s">
        <v>4462</v>
      </c>
      <c r="G11" s="585" t="s">
        <v>4463</v>
      </c>
      <c r="H11" s="588" t="s">
        <v>4464</v>
      </c>
      <c r="I11" s="589" t="s">
        <v>4465</v>
      </c>
      <c r="J11" s="588" t="s">
        <v>4466</v>
      </c>
      <c r="K11" s="588" t="s">
        <v>4467</v>
      </c>
      <c r="L11" s="590" t="str">
        <f>VLOOKUP(J11,'[7]2. Anexos'!$B$35:$G$41,(HLOOKUP(K11,'[7]2. Anexos'!$C$35:$G$36,2,0)),0)</f>
        <v>Alto</v>
      </c>
      <c r="M11" s="585" t="s">
        <v>4468</v>
      </c>
      <c r="N11" s="588" t="s">
        <v>4469</v>
      </c>
      <c r="O11" s="588" t="s">
        <v>4470</v>
      </c>
      <c r="P11" s="588" t="s">
        <v>4466</v>
      </c>
      <c r="Q11" s="591" t="s">
        <v>4467</v>
      </c>
      <c r="R11" s="592" t="str">
        <f>VLOOKUP(P11,'[7]2. Anexos'!$B$35:$G$41,(HLOOKUP(Q11,'[7]2. Anexos'!$C$35:$G$36,2,0)),0)</f>
        <v>Alto</v>
      </c>
      <c r="S11" s="593" t="s">
        <v>4471</v>
      </c>
      <c r="T11" s="585" t="s">
        <v>4468</v>
      </c>
      <c r="U11" s="588" t="s">
        <v>4472</v>
      </c>
      <c r="V11" s="586" t="s">
        <v>4473</v>
      </c>
      <c r="W11" s="594">
        <v>1</v>
      </c>
      <c r="X11" s="595">
        <v>44985</v>
      </c>
      <c r="Y11" s="595">
        <v>45291</v>
      </c>
      <c r="Z11" s="596">
        <v>45016</v>
      </c>
      <c r="AA11" s="597">
        <v>0.1</v>
      </c>
      <c r="AB11" s="585" t="s">
        <v>4474</v>
      </c>
      <c r="AC11" s="588" t="s">
        <v>4475</v>
      </c>
      <c r="AD11" s="591" t="s">
        <v>4476</v>
      </c>
      <c r="AE11" s="598">
        <v>45107</v>
      </c>
      <c r="AF11" s="597">
        <v>0.3</v>
      </c>
      <c r="AG11" s="597">
        <v>0.4</v>
      </c>
      <c r="AH11" s="585" t="s">
        <v>4477</v>
      </c>
      <c r="AI11" s="588" t="s">
        <v>4478</v>
      </c>
      <c r="AJ11" s="585" t="s">
        <v>4479</v>
      </c>
      <c r="AK11" s="598">
        <v>45199</v>
      </c>
      <c r="AL11" s="597">
        <v>0.3</v>
      </c>
      <c r="AM11" s="597">
        <v>0.7</v>
      </c>
      <c r="AN11" s="599" t="s">
        <v>4480</v>
      </c>
      <c r="AO11" s="588" t="s">
        <v>4475</v>
      </c>
      <c r="AP11" s="585" t="s">
        <v>4481</v>
      </c>
      <c r="AQ11" s="596">
        <v>45290</v>
      </c>
      <c r="AR11" s="597">
        <v>0.3</v>
      </c>
      <c r="AS11" s="597">
        <v>1</v>
      </c>
      <c r="AT11" s="600" t="s">
        <v>4482</v>
      </c>
      <c r="AU11" s="601" t="s">
        <v>4475</v>
      </c>
      <c r="AV11" s="600" t="s">
        <v>4483</v>
      </c>
    </row>
    <row r="12" spans="1:53" s="602" customFormat="1" ht="242.25" x14ac:dyDescent="0.2">
      <c r="A12" s="847"/>
      <c r="B12" s="847"/>
      <c r="C12" s="599" t="s">
        <v>4484</v>
      </c>
      <c r="D12" s="586" t="s">
        <v>2118</v>
      </c>
      <c r="E12" s="603" t="s">
        <v>4485</v>
      </c>
      <c r="F12" s="599" t="s">
        <v>4486</v>
      </c>
      <c r="G12" s="599" t="s">
        <v>4487</v>
      </c>
      <c r="H12" s="604" t="s">
        <v>4488</v>
      </c>
      <c r="I12" s="605" t="s">
        <v>4489</v>
      </c>
      <c r="J12" s="604" t="s">
        <v>4490</v>
      </c>
      <c r="K12" s="604" t="s">
        <v>4491</v>
      </c>
      <c r="L12" s="606" t="str">
        <f>VLOOKUP(J12,'[7]2. Anexos'!$B$35:$G$41,(HLOOKUP(K12,'[7]2. Anexos'!$C$35:$G$36,2,0)),0)</f>
        <v>Moderado</v>
      </c>
      <c r="M12" s="585" t="s">
        <v>4492</v>
      </c>
      <c r="N12" s="604" t="s">
        <v>4469</v>
      </c>
      <c r="O12" s="604" t="s">
        <v>4470</v>
      </c>
      <c r="P12" s="604" t="s">
        <v>4466</v>
      </c>
      <c r="Q12" s="604" t="s">
        <v>4491</v>
      </c>
      <c r="R12" s="606" t="str">
        <f>VLOOKUP(P12,'[7]2. Anexos'!$B$35:$G$41,(HLOOKUP(Q12,'[7]2. Anexos'!$C$35:$G$36,2,0)),0)</f>
        <v>Moderado</v>
      </c>
      <c r="S12" s="607" t="s">
        <v>4493</v>
      </c>
      <c r="T12" s="608" t="s">
        <v>4492</v>
      </c>
      <c r="U12" s="604" t="s">
        <v>4494</v>
      </c>
      <c r="V12" s="609" t="s">
        <v>4495</v>
      </c>
      <c r="W12" s="610">
        <v>1</v>
      </c>
      <c r="X12" s="595">
        <v>44985</v>
      </c>
      <c r="Y12" s="611">
        <v>45291</v>
      </c>
      <c r="Z12" s="612">
        <v>45016</v>
      </c>
      <c r="AA12" s="613">
        <v>1</v>
      </c>
      <c r="AB12" s="608" t="s">
        <v>4496</v>
      </c>
      <c r="AC12" s="609" t="s">
        <v>4475</v>
      </c>
      <c r="AD12" s="614" t="s">
        <v>4476</v>
      </c>
      <c r="AE12" s="598">
        <v>45107</v>
      </c>
      <c r="AF12" s="615">
        <v>1</v>
      </c>
      <c r="AG12" s="615">
        <v>1</v>
      </c>
      <c r="AH12" s="585" t="s">
        <v>4497</v>
      </c>
      <c r="AI12" s="604" t="s">
        <v>4475</v>
      </c>
      <c r="AJ12" s="585" t="s">
        <v>4479</v>
      </c>
      <c r="AK12" s="598">
        <v>45199</v>
      </c>
      <c r="AL12" s="615">
        <v>1</v>
      </c>
      <c r="AM12" s="615">
        <v>1</v>
      </c>
      <c r="AN12" s="599" t="s">
        <v>4498</v>
      </c>
      <c r="AO12" s="604" t="s">
        <v>4475</v>
      </c>
      <c r="AP12" s="585" t="s">
        <v>4499</v>
      </c>
      <c r="AQ12" s="596">
        <v>45290</v>
      </c>
      <c r="AR12" s="615">
        <v>1</v>
      </c>
      <c r="AS12" s="615">
        <v>1</v>
      </c>
      <c r="AT12" s="599" t="s">
        <v>4500</v>
      </c>
      <c r="AU12" s="604" t="s">
        <v>4475</v>
      </c>
      <c r="AV12" s="600" t="s">
        <v>4483</v>
      </c>
    </row>
    <row r="13" spans="1:53" s="602" customFormat="1" ht="331.5" x14ac:dyDescent="0.2">
      <c r="A13" s="847"/>
      <c r="B13" s="847"/>
      <c r="C13" s="599" t="s">
        <v>4501</v>
      </c>
      <c r="D13" s="586" t="s">
        <v>2118</v>
      </c>
      <c r="E13" s="603" t="s">
        <v>4502</v>
      </c>
      <c r="F13" s="599" t="s">
        <v>4503</v>
      </c>
      <c r="G13" s="616" t="s">
        <v>4504</v>
      </c>
      <c r="H13" s="588" t="s">
        <v>4464</v>
      </c>
      <c r="I13" s="605" t="s">
        <v>4505</v>
      </c>
      <c r="J13" s="604" t="s">
        <v>4490</v>
      </c>
      <c r="K13" s="604" t="s">
        <v>4506</v>
      </c>
      <c r="L13" s="590" t="str">
        <f>VLOOKUP(J13,'[7]2. Anexos'!$B$35:$G$41,(HLOOKUP(K13,'[7]2. Anexos'!$C$35:$G$36,2,0)),0)</f>
        <v>Moderado</v>
      </c>
      <c r="M13" s="585" t="s">
        <v>4507</v>
      </c>
      <c r="N13" s="604" t="s">
        <v>4508</v>
      </c>
      <c r="O13" s="604" t="s">
        <v>4509</v>
      </c>
      <c r="P13" s="604" t="s">
        <v>4466</v>
      </c>
      <c r="Q13" s="604" t="s">
        <v>4491</v>
      </c>
      <c r="R13" s="590" t="str">
        <f>VLOOKUP(P13,'[7]2. Anexos'!$B$35:$G$41,(HLOOKUP(Q13,'[7]2. Anexos'!$C$35:$G$36,2,0)),0)</f>
        <v>Moderado</v>
      </c>
      <c r="S13" s="607" t="s">
        <v>4493</v>
      </c>
      <c r="T13" s="585" t="s">
        <v>4510</v>
      </c>
      <c r="U13" s="609" t="s">
        <v>4511</v>
      </c>
      <c r="V13" s="609" t="s">
        <v>4512</v>
      </c>
      <c r="W13" s="610">
        <v>1</v>
      </c>
      <c r="X13" s="595">
        <v>44985</v>
      </c>
      <c r="Y13" s="611">
        <v>45291</v>
      </c>
      <c r="Z13" s="612">
        <v>45016</v>
      </c>
      <c r="AA13" s="615">
        <v>1</v>
      </c>
      <c r="AB13" s="599" t="s">
        <v>4513</v>
      </c>
      <c r="AC13" s="604" t="s">
        <v>4478</v>
      </c>
      <c r="AD13" s="591" t="s">
        <v>4476</v>
      </c>
      <c r="AE13" s="598">
        <v>45107</v>
      </c>
      <c r="AF13" s="615">
        <v>1</v>
      </c>
      <c r="AG13" s="615">
        <v>1</v>
      </c>
      <c r="AH13" s="599" t="s">
        <v>4514</v>
      </c>
      <c r="AI13" s="604" t="s">
        <v>4475</v>
      </c>
      <c r="AJ13" s="585" t="s">
        <v>4479</v>
      </c>
      <c r="AK13" s="598">
        <v>45199</v>
      </c>
      <c r="AL13" s="615">
        <v>1</v>
      </c>
      <c r="AM13" s="615">
        <v>1</v>
      </c>
      <c r="AN13" s="599" t="s">
        <v>4515</v>
      </c>
      <c r="AO13" s="604" t="s">
        <v>4478</v>
      </c>
      <c r="AP13" s="585" t="s">
        <v>4499</v>
      </c>
      <c r="AQ13" s="596">
        <v>45290</v>
      </c>
      <c r="AR13" s="613">
        <v>1</v>
      </c>
      <c r="AS13" s="613">
        <v>1</v>
      </c>
      <c r="AT13" s="617" t="s">
        <v>4516</v>
      </c>
      <c r="AU13" s="604" t="s">
        <v>4478</v>
      </c>
      <c r="AV13" s="600" t="s">
        <v>4483</v>
      </c>
    </row>
    <row r="14" spans="1:53" s="602" customFormat="1" ht="306" x14ac:dyDescent="0.2">
      <c r="A14" s="847"/>
      <c r="B14" s="847"/>
      <c r="C14" s="937" t="s">
        <v>4460</v>
      </c>
      <c r="D14" s="832" t="s">
        <v>2118</v>
      </c>
      <c r="E14" s="845" t="s">
        <v>4517</v>
      </c>
      <c r="F14" s="937" t="s">
        <v>4518</v>
      </c>
      <c r="G14" s="937" t="s">
        <v>4519</v>
      </c>
      <c r="H14" s="832" t="s">
        <v>4464</v>
      </c>
      <c r="I14" s="866" t="s">
        <v>4520</v>
      </c>
      <c r="J14" s="832" t="s">
        <v>4466</v>
      </c>
      <c r="K14" s="832" t="s">
        <v>4506</v>
      </c>
      <c r="L14" s="836" t="str">
        <f>VLOOKUP(J14,'[8]2. Anexos'!$B$35:$G$41,(HLOOKUP(K14,'[8]2. Anexos'!$C$35:$G$36,2,0)),0)</f>
        <v>Moderado</v>
      </c>
      <c r="M14" s="599" t="s">
        <v>4521</v>
      </c>
      <c r="N14" s="604" t="s">
        <v>4469</v>
      </c>
      <c r="O14" s="604" t="s">
        <v>4470</v>
      </c>
      <c r="P14" s="832" t="s">
        <v>4522</v>
      </c>
      <c r="Q14" s="832" t="s">
        <v>4506</v>
      </c>
      <c r="R14" s="836" t="str">
        <f>VLOOKUP(P14,'[8]2. Anexos'!$B$35:$G$41,(HLOOKUP(Q14,'[8]2. Anexos'!$C$35:$G$36,2,0)),0)</f>
        <v>Moderado</v>
      </c>
      <c r="S14" s="870" t="s">
        <v>4493</v>
      </c>
      <c r="T14" s="621" t="s">
        <v>4521</v>
      </c>
      <c r="U14" s="609" t="s">
        <v>4523</v>
      </c>
      <c r="V14" s="622" t="s">
        <v>4524</v>
      </c>
      <c r="W14" s="623">
        <v>1</v>
      </c>
      <c r="X14" s="595">
        <v>44985</v>
      </c>
      <c r="Y14" s="611">
        <v>45291</v>
      </c>
      <c r="Z14" s="612">
        <v>45016</v>
      </c>
      <c r="AA14" s="615"/>
      <c r="AB14" s="599" t="s">
        <v>4525</v>
      </c>
      <c r="AC14" s="832" t="s">
        <v>4475</v>
      </c>
      <c r="AD14" s="591" t="s">
        <v>4476</v>
      </c>
      <c r="AE14" s="598">
        <v>45107</v>
      </c>
      <c r="AF14" s="615">
        <v>0.2</v>
      </c>
      <c r="AG14" s="615">
        <v>0.2</v>
      </c>
      <c r="AH14" s="599" t="s">
        <v>4526</v>
      </c>
      <c r="AI14" s="832" t="s">
        <v>4478</v>
      </c>
      <c r="AJ14" s="591" t="s">
        <v>4479</v>
      </c>
      <c r="AK14" s="624">
        <v>45199</v>
      </c>
      <c r="AL14" s="613">
        <v>0.6</v>
      </c>
      <c r="AM14" s="613">
        <v>0.8</v>
      </c>
      <c r="AN14" s="599" t="s">
        <v>4527</v>
      </c>
      <c r="AO14" s="832" t="s">
        <v>4475</v>
      </c>
      <c r="AP14" s="585" t="s">
        <v>4528</v>
      </c>
      <c r="AQ14" s="596">
        <v>45290</v>
      </c>
      <c r="AR14" s="615">
        <v>0.2</v>
      </c>
      <c r="AS14" s="615">
        <v>1</v>
      </c>
      <c r="AT14" s="599" t="s">
        <v>4529</v>
      </c>
      <c r="AU14" s="832" t="s">
        <v>4475</v>
      </c>
      <c r="AV14" s="600" t="s">
        <v>4483</v>
      </c>
    </row>
    <row r="15" spans="1:53" s="602" customFormat="1" ht="293.25" x14ac:dyDescent="0.2">
      <c r="A15" s="847"/>
      <c r="B15" s="847"/>
      <c r="C15" s="938"/>
      <c r="D15" s="847"/>
      <c r="E15" s="869"/>
      <c r="F15" s="938"/>
      <c r="G15" s="938"/>
      <c r="H15" s="847"/>
      <c r="I15" s="867"/>
      <c r="J15" s="847"/>
      <c r="K15" s="847"/>
      <c r="L15" s="851"/>
      <c r="M15" s="599" t="s">
        <v>4530</v>
      </c>
      <c r="N15" s="604" t="s">
        <v>4469</v>
      </c>
      <c r="O15" s="604" t="s">
        <v>4470</v>
      </c>
      <c r="P15" s="847"/>
      <c r="Q15" s="847"/>
      <c r="R15" s="851"/>
      <c r="S15" s="872"/>
      <c r="T15" s="599" t="s">
        <v>4530</v>
      </c>
      <c r="U15" s="609" t="s">
        <v>4523</v>
      </c>
      <c r="V15" s="609" t="s">
        <v>4531</v>
      </c>
      <c r="W15" s="615">
        <v>1</v>
      </c>
      <c r="X15" s="595">
        <v>44985</v>
      </c>
      <c r="Y15" s="611">
        <v>45291</v>
      </c>
      <c r="Z15" s="612">
        <v>45016</v>
      </c>
      <c r="AA15" s="615">
        <v>0.25</v>
      </c>
      <c r="AB15" s="625" t="s">
        <v>4532</v>
      </c>
      <c r="AC15" s="847"/>
      <c r="AD15" s="591" t="s">
        <v>4476</v>
      </c>
      <c r="AE15" s="598">
        <v>45107</v>
      </c>
      <c r="AF15" s="615">
        <v>0.25</v>
      </c>
      <c r="AG15" s="615">
        <v>0.5</v>
      </c>
      <c r="AH15" s="585" t="s">
        <v>4533</v>
      </c>
      <c r="AI15" s="847"/>
      <c r="AJ15" s="585" t="s">
        <v>4479</v>
      </c>
      <c r="AK15" s="624">
        <v>45199</v>
      </c>
      <c r="AL15" s="615">
        <v>0.25</v>
      </c>
      <c r="AM15" s="615">
        <v>0.75</v>
      </c>
      <c r="AN15" s="599" t="s">
        <v>4534</v>
      </c>
      <c r="AO15" s="847"/>
      <c r="AP15" s="585" t="s">
        <v>4499</v>
      </c>
      <c r="AQ15" s="596">
        <v>45290</v>
      </c>
      <c r="AR15" s="615">
        <v>0.25</v>
      </c>
      <c r="AS15" s="615">
        <v>1</v>
      </c>
      <c r="AT15" s="599" t="s">
        <v>4535</v>
      </c>
      <c r="AU15" s="847"/>
      <c r="AV15" s="600" t="s">
        <v>4536</v>
      </c>
    </row>
    <row r="16" spans="1:53" s="602" customFormat="1" ht="280.5" x14ac:dyDescent="0.2">
      <c r="A16" s="847"/>
      <c r="B16" s="847"/>
      <c r="C16" s="938"/>
      <c r="D16" s="847"/>
      <c r="E16" s="869"/>
      <c r="F16" s="938"/>
      <c r="G16" s="938"/>
      <c r="H16" s="847"/>
      <c r="I16" s="867"/>
      <c r="J16" s="847"/>
      <c r="K16" s="847"/>
      <c r="L16" s="851"/>
      <c r="M16" s="599" t="s">
        <v>4537</v>
      </c>
      <c r="N16" s="604" t="s">
        <v>4469</v>
      </c>
      <c r="O16" s="604" t="s">
        <v>4470</v>
      </c>
      <c r="P16" s="847"/>
      <c r="Q16" s="847"/>
      <c r="R16" s="851"/>
      <c r="S16" s="872"/>
      <c r="T16" s="599" t="s">
        <v>4537</v>
      </c>
      <c r="U16" s="609" t="s">
        <v>4538</v>
      </c>
      <c r="V16" s="609" t="s">
        <v>4539</v>
      </c>
      <c r="W16" s="615">
        <v>1</v>
      </c>
      <c r="X16" s="595">
        <v>44985</v>
      </c>
      <c r="Y16" s="611">
        <v>45291</v>
      </c>
      <c r="Z16" s="612">
        <v>45016</v>
      </c>
      <c r="AA16" s="615"/>
      <c r="AB16" s="599" t="s">
        <v>4540</v>
      </c>
      <c r="AC16" s="847"/>
      <c r="AD16" s="591" t="s">
        <v>4476</v>
      </c>
      <c r="AE16" s="598">
        <v>45107</v>
      </c>
      <c r="AF16" s="613">
        <v>0.5</v>
      </c>
      <c r="AG16" s="613">
        <v>0.5</v>
      </c>
      <c r="AH16" s="585" t="s">
        <v>4541</v>
      </c>
      <c r="AI16" s="847"/>
      <c r="AJ16" s="585" t="s">
        <v>4542</v>
      </c>
      <c r="AK16" s="624">
        <v>45199</v>
      </c>
      <c r="AL16" s="613" t="s">
        <v>4543</v>
      </c>
      <c r="AM16" s="613">
        <v>1</v>
      </c>
      <c r="AN16" s="599" t="s">
        <v>4544</v>
      </c>
      <c r="AO16" s="847"/>
      <c r="AP16" s="614" t="s">
        <v>4545</v>
      </c>
      <c r="AQ16" s="596">
        <v>45290</v>
      </c>
      <c r="AR16" s="615">
        <v>1</v>
      </c>
      <c r="AS16" s="615">
        <v>1</v>
      </c>
      <c r="AT16" s="599" t="s">
        <v>4546</v>
      </c>
      <c r="AU16" s="847"/>
      <c r="AV16" s="599" t="s">
        <v>4547</v>
      </c>
    </row>
    <row r="17" spans="1:48" s="602" customFormat="1" ht="318.75" x14ac:dyDescent="0.2">
      <c r="A17" s="833"/>
      <c r="B17" s="833"/>
      <c r="C17" s="939"/>
      <c r="D17" s="833"/>
      <c r="E17" s="846"/>
      <c r="F17" s="939"/>
      <c r="G17" s="939"/>
      <c r="H17" s="833"/>
      <c r="I17" s="868"/>
      <c r="J17" s="833"/>
      <c r="K17" s="833"/>
      <c r="L17" s="837"/>
      <c r="M17" s="599" t="s">
        <v>4548</v>
      </c>
      <c r="N17" s="604" t="s">
        <v>4508</v>
      </c>
      <c r="O17" s="604" t="s">
        <v>4470</v>
      </c>
      <c r="P17" s="833"/>
      <c r="Q17" s="833"/>
      <c r="R17" s="837"/>
      <c r="S17" s="871"/>
      <c r="T17" s="599" t="s">
        <v>4548</v>
      </c>
      <c r="U17" s="604" t="s">
        <v>4549</v>
      </c>
      <c r="V17" s="604" t="s">
        <v>4550</v>
      </c>
      <c r="W17" s="627">
        <v>1</v>
      </c>
      <c r="X17" s="595">
        <v>44985</v>
      </c>
      <c r="Y17" s="611">
        <v>45291</v>
      </c>
      <c r="Z17" s="612">
        <v>45016</v>
      </c>
      <c r="AA17" s="615">
        <v>1</v>
      </c>
      <c r="AB17" s="628" t="s">
        <v>4551</v>
      </c>
      <c r="AC17" s="833"/>
      <c r="AD17" s="591" t="s">
        <v>4476</v>
      </c>
      <c r="AE17" s="598">
        <v>45107</v>
      </c>
      <c r="AF17" s="615">
        <v>1</v>
      </c>
      <c r="AG17" s="615">
        <v>1</v>
      </c>
      <c r="AH17" s="585" t="s">
        <v>4552</v>
      </c>
      <c r="AI17" s="833"/>
      <c r="AJ17" s="585" t="s">
        <v>4479</v>
      </c>
      <c r="AK17" s="624">
        <v>45199</v>
      </c>
      <c r="AL17" s="615">
        <v>1</v>
      </c>
      <c r="AM17" s="615">
        <v>1</v>
      </c>
      <c r="AN17" s="599" t="s">
        <v>4553</v>
      </c>
      <c r="AO17" s="833"/>
      <c r="AP17" s="585" t="s">
        <v>4499</v>
      </c>
      <c r="AQ17" s="596">
        <v>45290</v>
      </c>
      <c r="AR17" s="615">
        <v>1</v>
      </c>
      <c r="AS17" s="615">
        <v>1</v>
      </c>
      <c r="AT17" s="585" t="s">
        <v>4554</v>
      </c>
      <c r="AU17" s="833"/>
      <c r="AV17" s="600" t="s">
        <v>4483</v>
      </c>
    </row>
    <row r="18" spans="1:48" s="602" customFormat="1" ht="395.25" x14ac:dyDescent="0.2">
      <c r="A18" s="832" t="s">
        <v>4555</v>
      </c>
      <c r="B18" s="832" t="s">
        <v>4556</v>
      </c>
      <c r="C18" s="629" t="s">
        <v>4557</v>
      </c>
      <c r="D18" s="584" t="s">
        <v>4558</v>
      </c>
      <c r="E18" s="618" t="s">
        <v>4559</v>
      </c>
      <c r="F18" s="584" t="s">
        <v>4560</v>
      </c>
      <c r="G18" s="584" t="s">
        <v>4561</v>
      </c>
      <c r="H18" s="584" t="s">
        <v>4488</v>
      </c>
      <c r="I18" s="619" t="s">
        <v>4489</v>
      </c>
      <c r="J18" s="584" t="s">
        <v>4466</v>
      </c>
      <c r="K18" s="584" t="s">
        <v>4491</v>
      </c>
      <c r="L18" s="620" t="str">
        <f>VLOOKUP(J18,'[9]2. Anexos'!$B$35:$G$41,(HLOOKUP(K18,'[9]2. Anexos'!$C$35:$G$36,2,0)),0)</f>
        <v>Moderado</v>
      </c>
      <c r="M18" s="630" t="s">
        <v>4562</v>
      </c>
      <c r="N18" s="604" t="s">
        <v>4469</v>
      </c>
      <c r="O18" s="604" t="s">
        <v>4470</v>
      </c>
      <c r="P18" s="614" t="s">
        <v>4466</v>
      </c>
      <c r="Q18" s="614" t="s">
        <v>4491</v>
      </c>
      <c r="R18" s="590" t="str">
        <f>VLOOKUP(P18,'[9]2. Anexos'!$B$35:$G$41,(HLOOKUP(Q18,'[9]2. Anexos'!$C$35:$G$36,2,0)),0)</f>
        <v>Moderado</v>
      </c>
      <c r="S18" s="607" t="s">
        <v>4493</v>
      </c>
      <c r="T18" s="630" t="s">
        <v>4562</v>
      </c>
      <c r="U18" s="614" t="s">
        <v>4563</v>
      </c>
      <c r="V18" s="614" t="s">
        <v>4564</v>
      </c>
      <c r="W18" s="627">
        <v>1</v>
      </c>
      <c r="X18" s="611">
        <v>44985</v>
      </c>
      <c r="Y18" s="611">
        <v>45291</v>
      </c>
      <c r="Z18" s="624">
        <v>45027</v>
      </c>
      <c r="AA18" s="615"/>
      <c r="AB18" s="614" t="s">
        <v>4565</v>
      </c>
      <c r="AC18" s="604" t="s">
        <v>4475</v>
      </c>
      <c r="AD18" s="614" t="s">
        <v>4566</v>
      </c>
      <c r="AE18" s="612">
        <v>45120</v>
      </c>
      <c r="AF18" s="631">
        <v>0.5</v>
      </c>
      <c r="AG18" s="631">
        <v>0.5</v>
      </c>
      <c r="AH18" s="614" t="s">
        <v>4567</v>
      </c>
      <c r="AI18" s="604" t="s">
        <v>4475</v>
      </c>
      <c r="AJ18" s="614" t="s">
        <v>4568</v>
      </c>
      <c r="AK18" s="612">
        <v>45208</v>
      </c>
      <c r="AL18" s="631" t="s">
        <v>4543</v>
      </c>
      <c r="AM18" s="631">
        <v>0.5</v>
      </c>
      <c r="AN18" s="614" t="s">
        <v>4569</v>
      </c>
      <c r="AO18" s="604" t="s">
        <v>4475</v>
      </c>
      <c r="AP18" s="614" t="s">
        <v>4570</v>
      </c>
      <c r="AQ18" s="612">
        <v>45296</v>
      </c>
      <c r="AR18" s="631">
        <v>0.5</v>
      </c>
      <c r="AS18" s="631">
        <v>1</v>
      </c>
      <c r="AT18" s="599" t="s">
        <v>4571</v>
      </c>
      <c r="AU18" s="604" t="s">
        <v>4475</v>
      </c>
      <c r="AV18" s="614" t="s">
        <v>4572</v>
      </c>
    </row>
    <row r="19" spans="1:48" s="602" customFormat="1" ht="369.75" x14ac:dyDescent="0.2">
      <c r="A19" s="847"/>
      <c r="B19" s="847"/>
      <c r="C19" s="840" t="s">
        <v>4573</v>
      </c>
      <c r="D19" s="832" t="s">
        <v>4558</v>
      </c>
      <c r="E19" s="845" t="s">
        <v>4574</v>
      </c>
      <c r="F19" s="588" t="s">
        <v>4575</v>
      </c>
      <c r="G19" s="832" t="s">
        <v>4576</v>
      </c>
      <c r="H19" s="832" t="s">
        <v>4488</v>
      </c>
      <c r="I19" s="866" t="s">
        <v>4489</v>
      </c>
      <c r="J19" s="832" t="s">
        <v>4466</v>
      </c>
      <c r="K19" s="832" t="s">
        <v>4491</v>
      </c>
      <c r="L19" s="836" t="str">
        <f>VLOOKUP(J19,'[9]2. Anexos'!$B$35:$G$41,(HLOOKUP(K19,'[9]2. Anexos'!$C$35:$G$36,2,0)),0)</f>
        <v>Moderado</v>
      </c>
      <c r="M19" s="632" t="s">
        <v>4577</v>
      </c>
      <c r="N19" s="832" t="s">
        <v>4469</v>
      </c>
      <c r="O19" s="832" t="s">
        <v>4470</v>
      </c>
      <c r="P19" s="832" t="s">
        <v>4522</v>
      </c>
      <c r="Q19" s="832" t="s">
        <v>4491</v>
      </c>
      <c r="R19" s="836" t="str">
        <f>VLOOKUP(P19,'[9]2. Anexos'!$B$35:$G$41,(HLOOKUP(Q19,'[9]2. Anexos'!$C$35:$G$36,2,0)),0)</f>
        <v>Bajo</v>
      </c>
      <c r="S19" s="870" t="s">
        <v>4493</v>
      </c>
      <c r="T19" s="632" t="s">
        <v>4578</v>
      </c>
      <c r="U19" s="614" t="s">
        <v>4579</v>
      </c>
      <c r="V19" s="632" t="s">
        <v>4580</v>
      </c>
      <c r="W19" s="627">
        <v>1</v>
      </c>
      <c r="X19" s="611">
        <v>44985</v>
      </c>
      <c r="Y19" s="611">
        <v>45291</v>
      </c>
      <c r="Z19" s="624">
        <v>45027</v>
      </c>
      <c r="AA19" s="615"/>
      <c r="AB19" s="614" t="s">
        <v>4581</v>
      </c>
      <c r="AC19" s="832" t="s">
        <v>4475</v>
      </c>
      <c r="AD19" s="614" t="s">
        <v>4566</v>
      </c>
      <c r="AE19" s="612">
        <v>45120</v>
      </c>
      <c r="AF19" s="631">
        <v>0.5</v>
      </c>
      <c r="AG19" s="631">
        <v>0.5</v>
      </c>
      <c r="AH19" s="614" t="s">
        <v>4582</v>
      </c>
      <c r="AI19" s="832" t="s">
        <v>4475</v>
      </c>
      <c r="AJ19" s="614" t="s">
        <v>4583</v>
      </c>
      <c r="AK19" s="612">
        <v>45208</v>
      </c>
      <c r="AL19" s="631" t="s">
        <v>4543</v>
      </c>
      <c r="AM19" s="631">
        <v>0.5</v>
      </c>
      <c r="AN19" s="614" t="s">
        <v>4581</v>
      </c>
      <c r="AO19" s="832" t="s">
        <v>4475</v>
      </c>
      <c r="AP19" s="614" t="s">
        <v>4570</v>
      </c>
      <c r="AQ19" s="612">
        <v>45296</v>
      </c>
      <c r="AR19" s="631">
        <v>0.5</v>
      </c>
      <c r="AS19" s="631">
        <v>1</v>
      </c>
      <c r="AT19" s="599" t="s">
        <v>4584</v>
      </c>
      <c r="AU19" s="832" t="s">
        <v>4475</v>
      </c>
      <c r="AV19" s="614" t="s">
        <v>4572</v>
      </c>
    </row>
    <row r="20" spans="1:48" s="602" customFormat="1" ht="344.25" x14ac:dyDescent="0.2">
      <c r="A20" s="833"/>
      <c r="B20" s="833"/>
      <c r="C20" s="841"/>
      <c r="D20" s="833"/>
      <c r="E20" s="846"/>
      <c r="F20" s="614" t="s">
        <v>4585</v>
      </c>
      <c r="G20" s="833"/>
      <c r="H20" s="833"/>
      <c r="I20" s="868"/>
      <c r="J20" s="833"/>
      <c r="K20" s="833"/>
      <c r="L20" s="837"/>
      <c r="M20" s="614" t="s">
        <v>4586</v>
      </c>
      <c r="N20" s="833"/>
      <c r="O20" s="833"/>
      <c r="P20" s="833"/>
      <c r="Q20" s="833"/>
      <c r="R20" s="837"/>
      <c r="S20" s="871"/>
      <c r="T20" s="614" t="s">
        <v>4586</v>
      </c>
      <c r="U20" s="614" t="s">
        <v>4587</v>
      </c>
      <c r="V20" s="632" t="s">
        <v>4588</v>
      </c>
      <c r="W20" s="627">
        <v>1</v>
      </c>
      <c r="X20" s="611">
        <v>44985</v>
      </c>
      <c r="Y20" s="611">
        <v>45291</v>
      </c>
      <c r="Z20" s="624">
        <v>45027</v>
      </c>
      <c r="AA20" s="615">
        <v>0.18</v>
      </c>
      <c r="AB20" s="614" t="s">
        <v>4589</v>
      </c>
      <c r="AC20" s="833"/>
      <c r="AD20" s="614" t="s">
        <v>4590</v>
      </c>
      <c r="AE20" s="612">
        <v>45120</v>
      </c>
      <c r="AF20" s="631">
        <v>0.27</v>
      </c>
      <c r="AG20" s="633">
        <v>0.45</v>
      </c>
      <c r="AH20" s="614" t="s">
        <v>4591</v>
      </c>
      <c r="AI20" s="833"/>
      <c r="AJ20" s="614" t="s">
        <v>4583</v>
      </c>
      <c r="AK20" s="612">
        <v>45208</v>
      </c>
      <c r="AL20" s="631">
        <v>0.27</v>
      </c>
      <c r="AM20" s="633">
        <v>0.72</v>
      </c>
      <c r="AN20" s="614" t="s">
        <v>4592</v>
      </c>
      <c r="AO20" s="833"/>
      <c r="AP20" s="614" t="s">
        <v>4593</v>
      </c>
      <c r="AQ20" s="612">
        <v>45296</v>
      </c>
      <c r="AR20" s="631">
        <v>0.28000000000000003</v>
      </c>
      <c r="AS20" s="631">
        <f>AM20+AR20</f>
        <v>1</v>
      </c>
      <c r="AT20" s="599" t="s">
        <v>4594</v>
      </c>
      <c r="AU20" s="833"/>
      <c r="AV20" s="614" t="s">
        <v>4572</v>
      </c>
    </row>
    <row r="21" spans="1:48" s="602" customFormat="1" ht="204" x14ac:dyDescent="0.2">
      <c r="A21" s="614" t="s">
        <v>4595</v>
      </c>
      <c r="B21" s="614" t="s">
        <v>4596</v>
      </c>
      <c r="C21" s="614" t="s">
        <v>4597</v>
      </c>
      <c r="D21" s="632" t="s">
        <v>4598</v>
      </c>
      <c r="E21" s="626" t="s">
        <v>4599</v>
      </c>
      <c r="F21" s="614" t="s">
        <v>4600</v>
      </c>
      <c r="G21" s="634" t="s">
        <v>4601</v>
      </c>
      <c r="H21" s="604" t="s">
        <v>4464</v>
      </c>
      <c r="I21" s="635" t="s">
        <v>4489</v>
      </c>
      <c r="J21" s="614" t="s">
        <v>4490</v>
      </c>
      <c r="K21" s="614" t="s">
        <v>4491</v>
      </c>
      <c r="L21" s="590" t="str">
        <f>VLOOKUP(J21,'[10]2. Anexos'!$B$35:$G$41,(HLOOKUP(K21,'[10]2. Anexos'!$C$35:$G$36,2,0)),0)</f>
        <v>Moderado</v>
      </c>
      <c r="M21" s="614" t="s">
        <v>4602</v>
      </c>
      <c r="N21" s="604" t="s">
        <v>4469</v>
      </c>
      <c r="O21" s="604" t="s">
        <v>4470</v>
      </c>
      <c r="P21" s="614" t="s">
        <v>4466</v>
      </c>
      <c r="Q21" s="614" t="s">
        <v>4491</v>
      </c>
      <c r="R21" s="590" t="str">
        <f>VLOOKUP(P21,'[10]2. Anexos'!$B$35:$G$41,(HLOOKUP(Q21,'[10]2. Anexos'!$C$35:$G$36,2,0)),0)</f>
        <v>Moderado</v>
      </c>
      <c r="S21" s="607" t="s">
        <v>4493</v>
      </c>
      <c r="T21" s="614" t="s">
        <v>4602</v>
      </c>
      <c r="U21" s="614" t="s">
        <v>4603</v>
      </c>
      <c r="V21" s="614" t="s">
        <v>4604</v>
      </c>
      <c r="W21" s="627">
        <v>1</v>
      </c>
      <c r="X21" s="611">
        <v>44985</v>
      </c>
      <c r="Y21" s="611">
        <v>45291</v>
      </c>
      <c r="Z21" s="612">
        <v>45027</v>
      </c>
      <c r="AA21" s="615">
        <v>0.25</v>
      </c>
      <c r="AB21" s="614" t="s">
        <v>4605</v>
      </c>
      <c r="AC21" s="604" t="s">
        <v>4475</v>
      </c>
      <c r="AD21" s="636" t="s">
        <v>4606</v>
      </c>
      <c r="AE21" s="612">
        <v>45117</v>
      </c>
      <c r="AF21" s="615">
        <v>0.25</v>
      </c>
      <c r="AG21" s="615">
        <v>0.5</v>
      </c>
      <c r="AH21" s="599" t="s">
        <v>4607</v>
      </c>
      <c r="AI21" s="604" t="s">
        <v>4475</v>
      </c>
      <c r="AJ21" s="637" t="s">
        <v>4608</v>
      </c>
      <c r="AK21" s="612">
        <v>45201</v>
      </c>
      <c r="AL21" s="615">
        <v>0.25</v>
      </c>
      <c r="AM21" s="615">
        <v>0.75</v>
      </c>
      <c r="AN21" s="614" t="s">
        <v>4609</v>
      </c>
      <c r="AO21" s="604" t="s">
        <v>4475</v>
      </c>
      <c r="AP21" s="637" t="s">
        <v>4610</v>
      </c>
      <c r="AQ21" s="612">
        <v>45296</v>
      </c>
      <c r="AR21" s="615">
        <v>0.25</v>
      </c>
      <c r="AS21" s="615">
        <v>1</v>
      </c>
      <c r="AT21" s="614" t="s">
        <v>4611</v>
      </c>
      <c r="AU21" s="604" t="s">
        <v>4475</v>
      </c>
      <c r="AV21" s="637" t="s">
        <v>4612</v>
      </c>
    </row>
    <row r="22" spans="1:48" s="602" customFormat="1" ht="255" x14ac:dyDescent="0.2">
      <c r="A22" s="638" t="s">
        <v>147</v>
      </c>
      <c r="B22" s="638" t="s">
        <v>4613</v>
      </c>
      <c r="C22" s="638" t="s">
        <v>4614</v>
      </c>
      <c r="D22" s="608" t="s">
        <v>4615</v>
      </c>
      <c r="E22" s="639" t="s">
        <v>4616</v>
      </c>
      <c r="F22" s="591" t="s">
        <v>4617</v>
      </c>
      <c r="G22" s="588" t="s">
        <v>4618</v>
      </c>
      <c r="H22" s="608" t="s">
        <v>4488</v>
      </c>
      <c r="I22" s="640" t="s">
        <v>4465</v>
      </c>
      <c r="J22" s="608" t="s">
        <v>4466</v>
      </c>
      <c r="K22" s="608" t="s">
        <v>4506</v>
      </c>
      <c r="L22" s="590" t="str">
        <f>VLOOKUP(J22,'[11]2. Anexos'!$B$35:$G$41,(HLOOKUP(K22,'[11]2. Anexos'!$C$35:$G$36,2,0)),0)</f>
        <v>Moderado</v>
      </c>
      <c r="M22" s="591" t="s">
        <v>4619</v>
      </c>
      <c r="N22" s="588" t="s">
        <v>4469</v>
      </c>
      <c r="O22" s="588" t="s">
        <v>4470</v>
      </c>
      <c r="P22" s="608" t="s">
        <v>4522</v>
      </c>
      <c r="Q22" s="608" t="s">
        <v>4506</v>
      </c>
      <c r="R22" s="590" t="str">
        <f>VLOOKUP(P22,'[11]2. Anexos'!$B$35:$G$41,(HLOOKUP(Q22,'[11]2. Anexos'!$C$35:$G$36,2,0)),0)</f>
        <v>Moderado</v>
      </c>
      <c r="S22" s="641" t="s">
        <v>4493</v>
      </c>
      <c r="T22" s="642" t="s">
        <v>4620</v>
      </c>
      <c r="U22" s="591" t="s">
        <v>4621</v>
      </c>
      <c r="V22" s="591" t="s">
        <v>4622</v>
      </c>
      <c r="W22" s="597">
        <v>1</v>
      </c>
      <c r="X22" s="595">
        <v>45196</v>
      </c>
      <c r="Y22" s="595">
        <v>44926</v>
      </c>
      <c r="Z22" s="624">
        <v>45030</v>
      </c>
      <c r="AA22" s="615" t="s">
        <v>4543</v>
      </c>
      <c r="AB22" s="614" t="s">
        <v>4623</v>
      </c>
      <c r="AC22" s="604" t="s">
        <v>4475</v>
      </c>
      <c r="AD22" s="614" t="s">
        <v>4624</v>
      </c>
      <c r="AE22" s="643">
        <v>45114</v>
      </c>
      <c r="AF22" s="644"/>
      <c r="AG22" s="628"/>
      <c r="AH22" s="625" t="s">
        <v>4625</v>
      </c>
      <c r="AI22" s="645" t="s">
        <v>4475</v>
      </c>
      <c r="AJ22" s="599" t="s">
        <v>4626</v>
      </c>
      <c r="AK22" s="624">
        <v>45210</v>
      </c>
      <c r="AL22" s="615"/>
      <c r="AM22" s="615"/>
      <c r="AN22" s="614" t="s">
        <v>4627</v>
      </c>
      <c r="AO22" s="604" t="s">
        <v>4475</v>
      </c>
      <c r="AP22" s="614" t="s">
        <v>4628</v>
      </c>
      <c r="AQ22" s="624">
        <v>44931</v>
      </c>
      <c r="AR22" s="615">
        <v>1</v>
      </c>
      <c r="AS22" s="615">
        <v>1</v>
      </c>
      <c r="AT22" s="614" t="s">
        <v>4629</v>
      </c>
      <c r="AU22" s="604" t="s">
        <v>4475</v>
      </c>
      <c r="AV22" s="614" t="s">
        <v>4630</v>
      </c>
    </row>
    <row r="23" spans="1:48" s="602" customFormat="1" ht="178.5" x14ac:dyDescent="0.2">
      <c r="A23" s="840" t="s">
        <v>4631</v>
      </c>
      <c r="B23" s="840" t="s">
        <v>4632</v>
      </c>
      <c r="C23" s="832" t="s">
        <v>4633</v>
      </c>
      <c r="D23" s="874" t="s">
        <v>2062</v>
      </c>
      <c r="E23" s="845" t="s">
        <v>4634</v>
      </c>
      <c r="F23" s="832" t="s">
        <v>4635</v>
      </c>
      <c r="G23" s="832" t="s">
        <v>4636</v>
      </c>
      <c r="H23" s="832" t="s">
        <v>4464</v>
      </c>
      <c r="I23" s="866" t="s">
        <v>4489</v>
      </c>
      <c r="J23" s="832" t="s">
        <v>4637</v>
      </c>
      <c r="K23" s="832" t="s">
        <v>4467</v>
      </c>
      <c r="L23" s="836" t="str">
        <f>VLOOKUP(J23,'[12]2. Anexos'!$B$35:$G$41,(HLOOKUP(K23,'[12]2. Anexos'!$C$35:$G$36,2,0)),0)</f>
        <v>Alto</v>
      </c>
      <c r="M23" s="614" t="s">
        <v>4638</v>
      </c>
      <c r="N23" s="604" t="s">
        <v>4469</v>
      </c>
      <c r="O23" s="604" t="s">
        <v>4470</v>
      </c>
      <c r="P23" s="848" t="s">
        <v>4466</v>
      </c>
      <c r="Q23" s="832" t="s">
        <v>4467</v>
      </c>
      <c r="R23" s="836" t="str">
        <f>VLOOKUP(P23,'[12]2. Anexos'!$B$35:$G$41,(HLOOKUP(Q23,'[12]2. Anexos'!$C$35:$G$36,2,0)),0)</f>
        <v>Alto</v>
      </c>
      <c r="S23" s="870" t="s">
        <v>4493</v>
      </c>
      <c r="T23" s="614" t="s">
        <v>4638</v>
      </c>
      <c r="U23" s="604" t="s">
        <v>4639</v>
      </c>
      <c r="V23" s="604" t="s">
        <v>4640</v>
      </c>
      <c r="W23" s="627">
        <v>1</v>
      </c>
      <c r="X23" s="611">
        <v>44985</v>
      </c>
      <c r="Y23" s="611">
        <v>45291</v>
      </c>
      <c r="Z23" s="612">
        <v>45019</v>
      </c>
      <c r="AA23" s="615">
        <v>0.18179999999999999</v>
      </c>
      <c r="AB23" s="614" t="s">
        <v>4641</v>
      </c>
      <c r="AC23" s="832" t="s">
        <v>4475</v>
      </c>
      <c r="AD23" s="614" t="s">
        <v>4642</v>
      </c>
      <c r="AE23" s="612">
        <v>45114</v>
      </c>
      <c r="AF23" s="615">
        <v>0.2727</v>
      </c>
      <c r="AG23" s="615">
        <v>0.45450000000000002</v>
      </c>
      <c r="AH23" s="614" t="s">
        <v>4643</v>
      </c>
      <c r="AI23" s="832" t="s">
        <v>4475</v>
      </c>
      <c r="AJ23" s="614" t="s">
        <v>4644</v>
      </c>
      <c r="AK23" s="612">
        <v>45205</v>
      </c>
      <c r="AL23" s="615">
        <v>0.27</v>
      </c>
      <c r="AM23" s="615">
        <v>0.72719999999999996</v>
      </c>
      <c r="AN23" s="599" t="s">
        <v>4645</v>
      </c>
      <c r="AO23" s="832" t="s">
        <v>4475</v>
      </c>
      <c r="AP23" s="599" t="s">
        <v>4646</v>
      </c>
      <c r="AQ23" s="612">
        <v>45294</v>
      </c>
      <c r="AR23" s="615">
        <v>0.28000000000000003</v>
      </c>
      <c r="AS23" s="615">
        <v>1</v>
      </c>
      <c r="AT23" s="599" t="s">
        <v>4647</v>
      </c>
      <c r="AU23" s="832" t="s">
        <v>4475</v>
      </c>
      <c r="AV23" s="599" t="s">
        <v>4648</v>
      </c>
    </row>
    <row r="24" spans="1:48" s="602" customFormat="1" ht="191.25" x14ac:dyDescent="0.2">
      <c r="A24" s="844"/>
      <c r="B24" s="844"/>
      <c r="C24" s="847"/>
      <c r="D24" s="874"/>
      <c r="E24" s="869"/>
      <c r="F24" s="847"/>
      <c r="G24" s="847"/>
      <c r="H24" s="847"/>
      <c r="I24" s="867"/>
      <c r="J24" s="847"/>
      <c r="K24" s="847"/>
      <c r="L24" s="851"/>
      <c r="M24" s="614" t="s">
        <v>4649</v>
      </c>
      <c r="N24" s="604" t="s">
        <v>4469</v>
      </c>
      <c r="O24" s="604" t="s">
        <v>4470</v>
      </c>
      <c r="P24" s="849"/>
      <c r="Q24" s="847"/>
      <c r="R24" s="851"/>
      <c r="S24" s="872"/>
      <c r="T24" s="614" t="s">
        <v>4649</v>
      </c>
      <c r="U24" s="604" t="s">
        <v>4650</v>
      </c>
      <c r="V24" s="604" t="s">
        <v>4651</v>
      </c>
      <c r="W24" s="627">
        <v>1</v>
      </c>
      <c r="X24" s="611">
        <v>44985</v>
      </c>
      <c r="Y24" s="611">
        <v>45291</v>
      </c>
      <c r="Z24" s="612">
        <v>45019</v>
      </c>
      <c r="AA24" s="615">
        <v>0.25</v>
      </c>
      <c r="AB24" s="614" t="s">
        <v>4652</v>
      </c>
      <c r="AC24" s="847"/>
      <c r="AD24" s="614" t="s">
        <v>4642</v>
      </c>
      <c r="AE24" s="612">
        <v>45114</v>
      </c>
      <c r="AF24" s="615">
        <v>0.25</v>
      </c>
      <c r="AG24" s="615">
        <v>0.5</v>
      </c>
      <c r="AH24" s="614" t="s">
        <v>4653</v>
      </c>
      <c r="AI24" s="847"/>
      <c r="AJ24" s="614" t="s">
        <v>4644</v>
      </c>
      <c r="AK24" s="612">
        <v>45205</v>
      </c>
      <c r="AL24" s="615">
        <v>0.25</v>
      </c>
      <c r="AM24" s="615">
        <v>0.75</v>
      </c>
      <c r="AN24" s="599" t="s">
        <v>4654</v>
      </c>
      <c r="AO24" s="847"/>
      <c r="AP24" s="599" t="s">
        <v>4646</v>
      </c>
      <c r="AQ24" s="612">
        <v>45294</v>
      </c>
      <c r="AR24" s="615">
        <v>0.25</v>
      </c>
      <c r="AS24" s="615">
        <v>1</v>
      </c>
      <c r="AT24" s="599" t="s">
        <v>4655</v>
      </c>
      <c r="AU24" s="847"/>
      <c r="AV24" s="599" t="s">
        <v>4648</v>
      </c>
    </row>
    <row r="25" spans="1:48" s="602" customFormat="1" ht="229.5" x14ac:dyDescent="0.2">
      <c r="A25" s="844"/>
      <c r="B25" s="844"/>
      <c r="C25" s="833"/>
      <c r="D25" s="874"/>
      <c r="E25" s="846"/>
      <c r="F25" s="833"/>
      <c r="G25" s="833"/>
      <c r="H25" s="833"/>
      <c r="I25" s="868"/>
      <c r="J25" s="833"/>
      <c r="K25" s="833"/>
      <c r="L25" s="837"/>
      <c r="M25" s="614" t="s">
        <v>4656</v>
      </c>
      <c r="N25" s="604" t="s">
        <v>4469</v>
      </c>
      <c r="O25" s="604" t="s">
        <v>4470</v>
      </c>
      <c r="P25" s="850"/>
      <c r="Q25" s="833"/>
      <c r="R25" s="837"/>
      <c r="S25" s="871"/>
      <c r="T25" s="614" t="s">
        <v>4656</v>
      </c>
      <c r="U25" s="604" t="s">
        <v>4657</v>
      </c>
      <c r="V25" s="604" t="s">
        <v>4658</v>
      </c>
      <c r="W25" s="627">
        <v>1</v>
      </c>
      <c r="X25" s="611">
        <v>44985</v>
      </c>
      <c r="Y25" s="611">
        <v>45260</v>
      </c>
      <c r="Z25" s="612">
        <v>45019</v>
      </c>
      <c r="AA25" s="615">
        <v>0.2</v>
      </c>
      <c r="AB25" s="614" t="s">
        <v>4659</v>
      </c>
      <c r="AC25" s="833"/>
      <c r="AD25" s="614" t="s">
        <v>4642</v>
      </c>
      <c r="AE25" s="612">
        <v>45114</v>
      </c>
      <c r="AF25" s="615">
        <v>0.3</v>
      </c>
      <c r="AG25" s="615">
        <v>0.5</v>
      </c>
      <c r="AH25" s="646" t="s">
        <v>4660</v>
      </c>
      <c r="AI25" s="833"/>
      <c r="AJ25" s="614" t="s">
        <v>4644</v>
      </c>
      <c r="AK25" s="612">
        <v>45205</v>
      </c>
      <c r="AL25" s="615">
        <v>0.2</v>
      </c>
      <c r="AM25" s="615">
        <v>0.7</v>
      </c>
      <c r="AN25" s="599" t="s">
        <v>4661</v>
      </c>
      <c r="AO25" s="833"/>
      <c r="AP25" s="599" t="s">
        <v>4646</v>
      </c>
      <c r="AQ25" s="612">
        <v>45294</v>
      </c>
      <c r="AR25" s="615">
        <v>0.3</v>
      </c>
      <c r="AS25" s="615">
        <v>1</v>
      </c>
      <c r="AT25" s="599" t="s">
        <v>4662</v>
      </c>
      <c r="AU25" s="833"/>
      <c r="AV25" s="599" t="s">
        <v>4648</v>
      </c>
    </row>
    <row r="26" spans="1:48" s="602" customFormat="1" ht="165.75" x14ac:dyDescent="0.2">
      <c r="A26" s="844"/>
      <c r="B26" s="844"/>
      <c r="C26" s="832" t="s">
        <v>4633</v>
      </c>
      <c r="D26" s="832" t="s">
        <v>2062</v>
      </c>
      <c r="E26" s="845" t="s">
        <v>4663</v>
      </c>
      <c r="F26" s="614" t="s">
        <v>4664</v>
      </c>
      <c r="G26" s="832" t="s">
        <v>4665</v>
      </c>
      <c r="H26" s="832" t="s">
        <v>4464</v>
      </c>
      <c r="I26" s="866" t="s">
        <v>4505</v>
      </c>
      <c r="J26" s="832" t="s">
        <v>4637</v>
      </c>
      <c r="K26" s="832" t="s">
        <v>4467</v>
      </c>
      <c r="L26" s="836" t="str">
        <f>VLOOKUP(J26,'[12]2. Anexos'!$B$35:$G$41,(HLOOKUP(K26,'[12]2. Anexos'!$C$35:$G$36,2,0)),0)</f>
        <v>Alto</v>
      </c>
      <c r="M26" s="614" t="s">
        <v>4666</v>
      </c>
      <c r="N26" s="604" t="s">
        <v>4469</v>
      </c>
      <c r="O26" s="604" t="s">
        <v>4470</v>
      </c>
      <c r="P26" s="848" t="s">
        <v>4466</v>
      </c>
      <c r="Q26" s="832" t="s">
        <v>4467</v>
      </c>
      <c r="R26" s="836" t="str">
        <f>VLOOKUP(P26,'[12]2. Anexos'!$B$35:$G$41,(HLOOKUP(Q26,'[12]2. Anexos'!$C$35:$G$36,2,0)),0)</f>
        <v>Alto</v>
      </c>
      <c r="S26" s="870" t="s">
        <v>4493</v>
      </c>
      <c r="T26" s="614" t="s">
        <v>4666</v>
      </c>
      <c r="U26" s="604" t="s">
        <v>4667</v>
      </c>
      <c r="V26" s="604" t="s">
        <v>4668</v>
      </c>
      <c r="W26" s="610">
        <v>1</v>
      </c>
      <c r="X26" s="611">
        <v>45047</v>
      </c>
      <c r="Y26" s="611">
        <v>45291</v>
      </c>
      <c r="Z26" s="612">
        <v>45019</v>
      </c>
      <c r="AA26" s="631"/>
      <c r="AB26" s="614" t="s">
        <v>4669</v>
      </c>
      <c r="AC26" s="832" t="s">
        <v>4475</v>
      </c>
      <c r="AD26" s="614" t="s">
        <v>4670</v>
      </c>
      <c r="AE26" s="612">
        <v>45114</v>
      </c>
      <c r="AF26" s="615">
        <v>0.33329999999999999</v>
      </c>
      <c r="AG26" s="615">
        <v>0.33329999999999999</v>
      </c>
      <c r="AH26" s="614" t="s">
        <v>4671</v>
      </c>
      <c r="AI26" s="832" t="s">
        <v>4475</v>
      </c>
      <c r="AJ26" s="614" t="s">
        <v>4644</v>
      </c>
      <c r="AK26" s="612">
        <v>45205</v>
      </c>
      <c r="AL26" s="615">
        <v>0.33</v>
      </c>
      <c r="AM26" s="615">
        <v>0.66659999999999997</v>
      </c>
      <c r="AN26" s="599" t="s">
        <v>4672</v>
      </c>
      <c r="AO26" s="832" t="s">
        <v>4475</v>
      </c>
      <c r="AP26" s="599" t="s">
        <v>4646</v>
      </c>
      <c r="AQ26" s="612">
        <v>45294</v>
      </c>
      <c r="AR26" s="615">
        <v>0.33329999999999999</v>
      </c>
      <c r="AS26" s="615">
        <v>1</v>
      </c>
      <c r="AT26" s="599" t="s">
        <v>4673</v>
      </c>
      <c r="AU26" s="832" t="s">
        <v>4475</v>
      </c>
      <c r="AV26" s="599" t="s">
        <v>4648</v>
      </c>
    </row>
    <row r="27" spans="1:48" s="602" customFormat="1" ht="186.75" customHeight="1" x14ac:dyDescent="0.2">
      <c r="A27" s="844"/>
      <c r="B27" s="844"/>
      <c r="C27" s="833"/>
      <c r="D27" s="833"/>
      <c r="E27" s="846"/>
      <c r="F27" s="614" t="s">
        <v>4674</v>
      </c>
      <c r="G27" s="833"/>
      <c r="H27" s="833"/>
      <c r="I27" s="868"/>
      <c r="J27" s="833"/>
      <c r="K27" s="833"/>
      <c r="L27" s="837"/>
      <c r="M27" s="614" t="s">
        <v>4675</v>
      </c>
      <c r="N27" s="604" t="s">
        <v>4469</v>
      </c>
      <c r="O27" s="604" t="s">
        <v>4470</v>
      </c>
      <c r="P27" s="850"/>
      <c r="Q27" s="833"/>
      <c r="R27" s="837"/>
      <c r="S27" s="871"/>
      <c r="T27" s="614" t="s">
        <v>4675</v>
      </c>
      <c r="U27" s="604" t="s">
        <v>4676</v>
      </c>
      <c r="V27" s="647" t="s">
        <v>4677</v>
      </c>
      <c r="W27" s="648">
        <v>1</v>
      </c>
      <c r="X27" s="611">
        <v>45017</v>
      </c>
      <c r="Y27" s="611">
        <v>45291</v>
      </c>
      <c r="Z27" s="612">
        <v>45019</v>
      </c>
      <c r="AA27" s="631"/>
      <c r="AB27" s="614" t="s">
        <v>4678</v>
      </c>
      <c r="AC27" s="833"/>
      <c r="AD27" s="614" t="s">
        <v>4670</v>
      </c>
      <c r="AE27" s="612">
        <v>45114</v>
      </c>
      <c r="AF27" s="615">
        <v>0.5</v>
      </c>
      <c r="AG27" s="615">
        <v>0.5</v>
      </c>
      <c r="AH27" s="614" t="s">
        <v>4679</v>
      </c>
      <c r="AI27" s="833"/>
      <c r="AJ27" s="614" t="s">
        <v>4644</v>
      </c>
      <c r="AK27" s="612">
        <v>45205</v>
      </c>
      <c r="AL27" s="615">
        <v>0.05</v>
      </c>
      <c r="AM27" s="615">
        <v>0.55000000000000004</v>
      </c>
      <c r="AN27" s="599" t="s">
        <v>4680</v>
      </c>
      <c r="AO27" s="833"/>
      <c r="AP27" s="599" t="s">
        <v>4646</v>
      </c>
      <c r="AQ27" s="612">
        <v>45294</v>
      </c>
      <c r="AR27" s="615">
        <v>0.45</v>
      </c>
      <c r="AS27" s="615">
        <v>1</v>
      </c>
      <c r="AT27" s="599" t="s">
        <v>4681</v>
      </c>
      <c r="AU27" s="833"/>
      <c r="AV27" s="599" t="s">
        <v>4648</v>
      </c>
    </row>
    <row r="28" spans="1:48" s="602" customFormat="1" ht="255" x14ac:dyDescent="0.2">
      <c r="A28" s="844"/>
      <c r="B28" s="844"/>
      <c r="C28" s="832" t="s">
        <v>4633</v>
      </c>
      <c r="D28" s="832" t="s">
        <v>4682</v>
      </c>
      <c r="E28" s="832" t="s">
        <v>4683</v>
      </c>
      <c r="F28" s="614" t="s">
        <v>4684</v>
      </c>
      <c r="G28" s="848" t="s">
        <v>4685</v>
      </c>
      <c r="H28" s="832" t="s">
        <v>4464</v>
      </c>
      <c r="I28" s="866" t="s">
        <v>4520</v>
      </c>
      <c r="J28" s="832" t="s">
        <v>4686</v>
      </c>
      <c r="K28" s="832" t="s">
        <v>4467</v>
      </c>
      <c r="L28" s="836" t="str">
        <f>VLOOKUP(J28,'[13]2. Anexos'!$B$35:$G$41,(HLOOKUP(K28,'[13]2. Anexos'!$C$35:$G$36,2,0)),0)</f>
        <v>Alto</v>
      </c>
      <c r="M28" s="649" t="s">
        <v>4687</v>
      </c>
      <c r="N28" s="591" t="s">
        <v>4469</v>
      </c>
      <c r="O28" s="588" t="s">
        <v>4470</v>
      </c>
      <c r="P28" s="832" t="s">
        <v>4522</v>
      </c>
      <c r="Q28" s="832" t="s">
        <v>4467</v>
      </c>
      <c r="R28" s="836" t="str">
        <f>VLOOKUP(P28,'[13]2. Anexos'!$B$35:$G$41,(HLOOKUP(Q28,'[13]2. Anexos'!$C$35:$G$36,2,0)),0)</f>
        <v>Alto</v>
      </c>
      <c r="S28" s="870" t="s">
        <v>4493</v>
      </c>
      <c r="T28" s="614" t="s">
        <v>4687</v>
      </c>
      <c r="U28" s="609" t="s">
        <v>4688</v>
      </c>
      <c r="V28" s="609" t="s">
        <v>4689</v>
      </c>
      <c r="W28" s="609" t="s">
        <v>4690</v>
      </c>
      <c r="X28" s="611">
        <v>45040</v>
      </c>
      <c r="Y28" s="650">
        <v>45291</v>
      </c>
      <c r="Z28" s="612">
        <v>45019</v>
      </c>
      <c r="AA28" s="615">
        <v>0</v>
      </c>
      <c r="AB28" s="614" t="s">
        <v>4691</v>
      </c>
      <c r="AC28" s="832" t="s">
        <v>4475</v>
      </c>
      <c r="AD28" s="614" t="s">
        <v>4692</v>
      </c>
      <c r="AE28" s="612">
        <v>45114</v>
      </c>
      <c r="AF28" s="615">
        <v>0.25</v>
      </c>
      <c r="AG28" s="615">
        <v>0.25</v>
      </c>
      <c r="AH28" s="614" t="s">
        <v>4693</v>
      </c>
      <c r="AI28" s="832" t="s">
        <v>4475</v>
      </c>
      <c r="AJ28" s="614" t="s">
        <v>4644</v>
      </c>
      <c r="AK28" s="612">
        <v>45205</v>
      </c>
      <c r="AL28" s="615">
        <v>0.35</v>
      </c>
      <c r="AM28" s="615">
        <v>0.6</v>
      </c>
      <c r="AN28" s="599" t="s">
        <v>4694</v>
      </c>
      <c r="AO28" s="832" t="s">
        <v>4475</v>
      </c>
      <c r="AP28" s="599" t="s">
        <v>4646</v>
      </c>
      <c r="AQ28" s="612">
        <v>45294</v>
      </c>
      <c r="AR28" s="615">
        <v>0.4</v>
      </c>
      <c r="AS28" s="615">
        <v>1</v>
      </c>
      <c r="AT28" s="599" t="s">
        <v>4695</v>
      </c>
      <c r="AU28" s="832" t="s">
        <v>4475</v>
      </c>
      <c r="AV28" s="599" t="s">
        <v>4648</v>
      </c>
    </row>
    <row r="29" spans="1:48" ht="293.25" x14ac:dyDescent="0.2">
      <c r="A29" s="844"/>
      <c r="B29" s="844"/>
      <c r="C29" s="847"/>
      <c r="D29" s="847"/>
      <c r="E29" s="847"/>
      <c r="F29" s="614" t="s">
        <v>4696</v>
      </c>
      <c r="G29" s="849"/>
      <c r="H29" s="847"/>
      <c r="I29" s="867"/>
      <c r="J29" s="847"/>
      <c r="K29" s="847"/>
      <c r="L29" s="851"/>
      <c r="M29" s="649" t="s">
        <v>4697</v>
      </c>
      <c r="N29" s="591" t="s">
        <v>4469</v>
      </c>
      <c r="O29" s="588" t="s">
        <v>4470</v>
      </c>
      <c r="P29" s="847"/>
      <c r="Q29" s="847"/>
      <c r="R29" s="851"/>
      <c r="S29" s="872"/>
      <c r="T29" s="649" t="s">
        <v>4697</v>
      </c>
      <c r="U29" s="651" t="s">
        <v>4698</v>
      </c>
      <c r="V29" s="609" t="s">
        <v>4699</v>
      </c>
      <c r="W29" s="610" t="s">
        <v>4700</v>
      </c>
      <c r="X29" s="611">
        <v>45040</v>
      </c>
      <c r="Y29" s="650">
        <v>45291</v>
      </c>
      <c r="Z29" s="612">
        <v>45019</v>
      </c>
      <c r="AA29" s="615">
        <v>0</v>
      </c>
      <c r="AB29" s="614" t="s">
        <v>4701</v>
      </c>
      <c r="AC29" s="847"/>
      <c r="AD29" s="614" t="s">
        <v>4702</v>
      </c>
      <c r="AE29" s="652">
        <v>45114</v>
      </c>
      <c r="AF29" s="613">
        <v>0</v>
      </c>
      <c r="AG29" s="613">
        <v>0</v>
      </c>
      <c r="AH29" s="649" t="s">
        <v>4703</v>
      </c>
      <c r="AI29" s="847"/>
      <c r="AJ29" s="614" t="s">
        <v>4644</v>
      </c>
      <c r="AK29" s="612">
        <v>45205</v>
      </c>
      <c r="AL29" s="613">
        <v>0.34710000000000002</v>
      </c>
      <c r="AM29" s="613">
        <v>0.34710000000000002</v>
      </c>
      <c r="AN29" s="599" t="s">
        <v>4704</v>
      </c>
      <c r="AO29" s="847"/>
      <c r="AP29" s="599" t="s">
        <v>4705</v>
      </c>
      <c r="AQ29" s="612">
        <v>45294</v>
      </c>
      <c r="AR29" s="613">
        <v>0.52</v>
      </c>
      <c r="AS29" s="613">
        <v>1</v>
      </c>
      <c r="AT29" s="617" t="s">
        <v>4706</v>
      </c>
      <c r="AU29" s="847"/>
      <c r="AV29" s="617" t="s">
        <v>4707</v>
      </c>
    </row>
    <row r="30" spans="1:48" ht="409.5" x14ac:dyDescent="0.2">
      <c r="A30" s="844"/>
      <c r="B30" s="844"/>
      <c r="C30" s="847"/>
      <c r="D30" s="847"/>
      <c r="E30" s="847"/>
      <c r="F30" s="614" t="s">
        <v>4708</v>
      </c>
      <c r="G30" s="849"/>
      <c r="H30" s="847"/>
      <c r="I30" s="867"/>
      <c r="J30" s="847"/>
      <c r="K30" s="847"/>
      <c r="L30" s="851"/>
      <c r="M30" s="649" t="s">
        <v>4709</v>
      </c>
      <c r="N30" s="604" t="s">
        <v>4469</v>
      </c>
      <c r="O30" s="604" t="s">
        <v>4470</v>
      </c>
      <c r="P30" s="847"/>
      <c r="Q30" s="847"/>
      <c r="R30" s="851"/>
      <c r="S30" s="872"/>
      <c r="T30" s="649" t="s">
        <v>4709</v>
      </c>
      <c r="U30" s="609" t="s">
        <v>4710</v>
      </c>
      <c r="V30" s="586" t="s">
        <v>4711</v>
      </c>
      <c r="W30" s="586" t="s">
        <v>4712</v>
      </c>
      <c r="X30" s="611">
        <v>44985</v>
      </c>
      <c r="Y30" s="653">
        <v>45046</v>
      </c>
      <c r="Z30" s="612">
        <v>45019</v>
      </c>
      <c r="AA30" s="615">
        <v>1</v>
      </c>
      <c r="AB30" s="614" t="s">
        <v>4713</v>
      </c>
      <c r="AC30" s="847"/>
      <c r="AD30" s="614" t="s">
        <v>4642</v>
      </c>
      <c r="AE30" s="612">
        <v>45114</v>
      </c>
      <c r="AF30" s="631"/>
      <c r="AG30" s="631"/>
      <c r="AH30" s="614" t="s">
        <v>4714</v>
      </c>
      <c r="AI30" s="847"/>
      <c r="AJ30" s="614" t="s">
        <v>4644</v>
      </c>
      <c r="AK30" s="612">
        <v>45205</v>
      </c>
      <c r="AL30" s="615">
        <v>0</v>
      </c>
      <c r="AM30" s="615">
        <v>1</v>
      </c>
      <c r="AN30" s="599" t="s">
        <v>4714</v>
      </c>
      <c r="AO30" s="847"/>
      <c r="AP30" s="599" t="s">
        <v>4646</v>
      </c>
      <c r="AQ30" s="612">
        <v>45294</v>
      </c>
      <c r="AR30" s="615">
        <v>0</v>
      </c>
      <c r="AS30" s="615">
        <v>1</v>
      </c>
      <c r="AT30" s="599" t="s">
        <v>4714</v>
      </c>
      <c r="AU30" s="847"/>
      <c r="AV30" s="599" t="s">
        <v>4648</v>
      </c>
    </row>
    <row r="31" spans="1:48" ht="178.5" x14ac:dyDescent="0.2">
      <c r="A31" s="844"/>
      <c r="B31" s="844"/>
      <c r="C31" s="847"/>
      <c r="D31" s="847"/>
      <c r="E31" s="847"/>
      <c r="F31" s="614" t="s">
        <v>4715</v>
      </c>
      <c r="G31" s="849"/>
      <c r="H31" s="847"/>
      <c r="I31" s="867"/>
      <c r="J31" s="847"/>
      <c r="K31" s="847"/>
      <c r="L31" s="851"/>
      <c r="M31" s="649" t="s">
        <v>4716</v>
      </c>
      <c r="N31" s="604" t="s">
        <v>4469</v>
      </c>
      <c r="O31" s="604" t="s">
        <v>4470</v>
      </c>
      <c r="P31" s="847"/>
      <c r="Q31" s="847"/>
      <c r="R31" s="851"/>
      <c r="S31" s="872"/>
      <c r="T31" s="649" t="s">
        <v>4716</v>
      </c>
      <c r="U31" s="609" t="s">
        <v>4710</v>
      </c>
      <c r="V31" s="654" t="s">
        <v>4717</v>
      </c>
      <c r="W31" s="654" t="s">
        <v>4718</v>
      </c>
      <c r="X31" s="611">
        <v>45040</v>
      </c>
      <c r="Y31" s="650">
        <v>45107</v>
      </c>
      <c r="Z31" s="612">
        <v>45019</v>
      </c>
      <c r="AA31" s="615">
        <v>0</v>
      </c>
      <c r="AB31" s="614" t="s">
        <v>4719</v>
      </c>
      <c r="AC31" s="847"/>
      <c r="AD31" s="614" t="s">
        <v>4692</v>
      </c>
      <c r="AE31" s="612">
        <v>45114</v>
      </c>
      <c r="AF31" s="615">
        <v>1</v>
      </c>
      <c r="AG31" s="615">
        <v>1</v>
      </c>
      <c r="AH31" s="614" t="s">
        <v>4720</v>
      </c>
      <c r="AI31" s="847"/>
      <c r="AJ31" s="614" t="s">
        <v>4644</v>
      </c>
      <c r="AK31" s="612">
        <v>45205</v>
      </c>
      <c r="AL31" s="615">
        <v>0</v>
      </c>
      <c r="AM31" s="615">
        <v>1</v>
      </c>
      <c r="AN31" s="599" t="s">
        <v>4721</v>
      </c>
      <c r="AO31" s="847"/>
      <c r="AP31" s="599" t="s">
        <v>4646</v>
      </c>
      <c r="AQ31" s="612">
        <v>45294</v>
      </c>
      <c r="AR31" s="615">
        <v>0</v>
      </c>
      <c r="AS31" s="615">
        <v>1</v>
      </c>
      <c r="AT31" s="599" t="s">
        <v>4721</v>
      </c>
      <c r="AU31" s="847"/>
      <c r="AV31" s="599" t="s">
        <v>4648</v>
      </c>
    </row>
    <row r="32" spans="1:48" ht="191.25" x14ac:dyDescent="0.2">
      <c r="A32" s="844"/>
      <c r="B32" s="844"/>
      <c r="C32" s="833"/>
      <c r="D32" s="833"/>
      <c r="E32" s="833"/>
      <c r="F32" s="614" t="s">
        <v>4722</v>
      </c>
      <c r="G32" s="850"/>
      <c r="H32" s="833"/>
      <c r="I32" s="868"/>
      <c r="J32" s="833"/>
      <c r="K32" s="833"/>
      <c r="L32" s="837"/>
      <c r="M32" s="649" t="s">
        <v>4723</v>
      </c>
      <c r="N32" s="604" t="s">
        <v>4469</v>
      </c>
      <c r="O32" s="604" t="s">
        <v>4470</v>
      </c>
      <c r="P32" s="833"/>
      <c r="Q32" s="833"/>
      <c r="R32" s="837"/>
      <c r="S32" s="871"/>
      <c r="T32" s="649" t="s">
        <v>4723</v>
      </c>
      <c r="U32" s="609" t="s">
        <v>4688</v>
      </c>
      <c r="V32" s="609" t="s">
        <v>4724</v>
      </c>
      <c r="W32" s="609" t="s">
        <v>4725</v>
      </c>
      <c r="X32" s="611">
        <v>44985</v>
      </c>
      <c r="Y32" s="650">
        <v>45291</v>
      </c>
      <c r="Z32" s="612">
        <v>45019</v>
      </c>
      <c r="AA32" s="613">
        <v>0</v>
      </c>
      <c r="AB32" s="649" t="s">
        <v>4726</v>
      </c>
      <c r="AC32" s="833"/>
      <c r="AD32" s="614" t="s">
        <v>4692</v>
      </c>
      <c r="AE32" s="612">
        <v>45114</v>
      </c>
      <c r="AF32" s="615">
        <v>1</v>
      </c>
      <c r="AG32" s="615">
        <v>1</v>
      </c>
      <c r="AH32" s="614" t="s">
        <v>4727</v>
      </c>
      <c r="AI32" s="833"/>
      <c r="AJ32" s="614" t="s">
        <v>4644</v>
      </c>
      <c r="AK32" s="612">
        <v>45205</v>
      </c>
      <c r="AL32" s="615">
        <v>0</v>
      </c>
      <c r="AM32" s="615">
        <v>1</v>
      </c>
      <c r="AN32" s="599" t="s">
        <v>4721</v>
      </c>
      <c r="AO32" s="833"/>
      <c r="AP32" s="599" t="s">
        <v>4646</v>
      </c>
      <c r="AQ32" s="612">
        <v>45294</v>
      </c>
      <c r="AR32" s="615">
        <v>0</v>
      </c>
      <c r="AS32" s="615">
        <v>1</v>
      </c>
      <c r="AT32" s="599" t="s">
        <v>4721</v>
      </c>
      <c r="AU32" s="833"/>
      <c r="AV32" s="599" t="s">
        <v>4648</v>
      </c>
    </row>
    <row r="33" spans="1:48" s="602" customFormat="1" ht="395.25" x14ac:dyDescent="0.2">
      <c r="A33" s="841"/>
      <c r="B33" s="841"/>
      <c r="C33" s="632" t="s">
        <v>4728</v>
      </c>
      <c r="D33" s="604" t="s">
        <v>3303</v>
      </c>
      <c r="E33" s="655" t="s">
        <v>4729</v>
      </c>
      <c r="F33" s="632" t="s">
        <v>4730</v>
      </c>
      <c r="G33" s="632" t="s">
        <v>4731</v>
      </c>
      <c r="H33" s="614" t="s">
        <v>4464</v>
      </c>
      <c r="I33" s="635" t="s">
        <v>4505</v>
      </c>
      <c r="J33" s="614" t="s">
        <v>4466</v>
      </c>
      <c r="K33" s="614" t="s">
        <v>4506</v>
      </c>
      <c r="L33" s="590" t="str">
        <f>VLOOKUP(J33,'[14]2. Anexos'!$B$35:$G$41,(HLOOKUP(K33,'[14]2. Anexos'!$C$35:$G$36,2,0)),0)</f>
        <v>Moderado</v>
      </c>
      <c r="M33" s="599" t="s">
        <v>4732</v>
      </c>
      <c r="N33" s="604" t="s">
        <v>4469</v>
      </c>
      <c r="O33" s="604" t="s">
        <v>4470</v>
      </c>
      <c r="P33" s="614" t="s">
        <v>4522</v>
      </c>
      <c r="Q33" s="614" t="s">
        <v>4506</v>
      </c>
      <c r="R33" s="590" t="str">
        <f>VLOOKUP(P33,'[14]2. Anexos'!$B$35:$G$41,(HLOOKUP(Q33,'[14]2. Anexos'!$C$35:$G$36,2,0)),0)</f>
        <v>Moderado</v>
      </c>
      <c r="S33" s="607" t="s">
        <v>4493</v>
      </c>
      <c r="T33" s="599" t="s">
        <v>4733</v>
      </c>
      <c r="U33" s="604" t="s">
        <v>4734</v>
      </c>
      <c r="V33" s="604" t="s">
        <v>4735</v>
      </c>
      <c r="W33" s="656">
        <v>1</v>
      </c>
      <c r="X33" s="611">
        <v>44985</v>
      </c>
      <c r="Y33" s="611">
        <v>45291</v>
      </c>
      <c r="Z33" s="612">
        <v>45019</v>
      </c>
      <c r="AA33" s="631">
        <v>1</v>
      </c>
      <c r="AB33" s="599" t="s">
        <v>4736</v>
      </c>
      <c r="AC33" s="604" t="s">
        <v>4475</v>
      </c>
      <c r="AD33" s="599" t="s">
        <v>4737</v>
      </c>
      <c r="AE33" s="612">
        <v>45111</v>
      </c>
      <c r="AF33" s="631">
        <v>1</v>
      </c>
      <c r="AG33" s="631">
        <v>1</v>
      </c>
      <c r="AH33" s="599" t="s">
        <v>4738</v>
      </c>
      <c r="AI33" s="604" t="s">
        <v>4475</v>
      </c>
      <c r="AJ33" s="599" t="s">
        <v>4739</v>
      </c>
      <c r="AK33" s="612">
        <v>45205</v>
      </c>
      <c r="AL33" s="615">
        <v>1</v>
      </c>
      <c r="AM33" s="615">
        <v>1</v>
      </c>
      <c r="AN33" s="599" t="s">
        <v>4740</v>
      </c>
      <c r="AO33" s="604" t="s">
        <v>4475</v>
      </c>
      <c r="AP33" s="599" t="s">
        <v>4646</v>
      </c>
      <c r="AQ33" s="612">
        <v>45294</v>
      </c>
      <c r="AR33" s="615">
        <v>1</v>
      </c>
      <c r="AS33" s="615">
        <v>1</v>
      </c>
      <c r="AT33" s="599" t="s">
        <v>4741</v>
      </c>
      <c r="AU33" s="604" t="s">
        <v>4475</v>
      </c>
      <c r="AV33" s="599" t="s">
        <v>4648</v>
      </c>
    </row>
    <row r="34" spans="1:48" s="602" customFormat="1" ht="242.25" x14ac:dyDescent="0.2">
      <c r="A34" s="848" t="s">
        <v>4742</v>
      </c>
      <c r="B34" s="832" t="s">
        <v>4743</v>
      </c>
      <c r="C34" s="649" t="s">
        <v>4744</v>
      </c>
      <c r="D34" s="604" t="s">
        <v>4745</v>
      </c>
      <c r="E34" s="604" t="s">
        <v>4746</v>
      </c>
      <c r="F34" s="614" t="s">
        <v>4747</v>
      </c>
      <c r="G34" s="604" t="s">
        <v>4748</v>
      </c>
      <c r="H34" s="614" t="s">
        <v>4488</v>
      </c>
      <c r="I34" s="635" t="s">
        <v>4505</v>
      </c>
      <c r="J34" s="614" t="s">
        <v>4686</v>
      </c>
      <c r="K34" s="614" t="s">
        <v>4506</v>
      </c>
      <c r="L34" s="590" t="str">
        <f>VLOOKUP(J34,'[15]2. Anexos'!$B$35:$G$41,(HLOOKUP(K34,'[15]2. Anexos'!$C$35:$G$36,2,0)),0)</f>
        <v>Alto</v>
      </c>
      <c r="M34" s="617" t="s">
        <v>4749</v>
      </c>
      <c r="N34" s="604" t="s">
        <v>4469</v>
      </c>
      <c r="O34" s="604" t="s">
        <v>4470</v>
      </c>
      <c r="P34" s="614" t="s">
        <v>4490</v>
      </c>
      <c r="Q34" s="614" t="s">
        <v>4506</v>
      </c>
      <c r="R34" s="590" t="str">
        <f>VLOOKUP(P34,'[15]2. Anexos'!$B$35:$G$41,(HLOOKUP(Q34,'[15]2. Anexos'!$C$35:$G$36,2,0)),0)</f>
        <v>Moderado</v>
      </c>
      <c r="S34" s="607" t="s">
        <v>4493</v>
      </c>
      <c r="T34" s="617" t="s">
        <v>4749</v>
      </c>
      <c r="U34" s="604" t="s">
        <v>4750</v>
      </c>
      <c r="V34" s="604" t="s">
        <v>4751</v>
      </c>
      <c r="W34" s="627">
        <v>1</v>
      </c>
      <c r="X34" s="611">
        <v>44999</v>
      </c>
      <c r="Y34" s="611">
        <v>45291</v>
      </c>
      <c r="Z34" s="624">
        <v>45016</v>
      </c>
      <c r="AA34" s="615">
        <v>1</v>
      </c>
      <c r="AB34" s="616" t="s">
        <v>4752</v>
      </c>
      <c r="AC34" s="604" t="s">
        <v>4475</v>
      </c>
      <c r="AD34" s="614" t="s">
        <v>4753</v>
      </c>
      <c r="AE34" s="624">
        <v>45107</v>
      </c>
      <c r="AF34" s="615">
        <v>1</v>
      </c>
      <c r="AG34" s="615">
        <v>1</v>
      </c>
      <c r="AH34" s="616" t="s">
        <v>4754</v>
      </c>
      <c r="AI34" s="604" t="s">
        <v>4475</v>
      </c>
      <c r="AJ34" s="614" t="s">
        <v>4755</v>
      </c>
      <c r="AK34" s="612">
        <v>45199</v>
      </c>
      <c r="AL34" s="615">
        <v>1</v>
      </c>
      <c r="AM34" s="615">
        <v>1</v>
      </c>
      <c r="AN34" s="616" t="s">
        <v>4756</v>
      </c>
      <c r="AO34" s="604" t="s">
        <v>4475</v>
      </c>
      <c r="AP34" s="616" t="s">
        <v>4757</v>
      </c>
      <c r="AQ34" s="624">
        <v>45291</v>
      </c>
      <c r="AR34" s="615">
        <v>1</v>
      </c>
      <c r="AS34" s="615">
        <v>1</v>
      </c>
      <c r="AT34" s="616" t="s">
        <v>4758</v>
      </c>
      <c r="AU34" s="604" t="s">
        <v>4475</v>
      </c>
      <c r="AV34" s="616" t="s">
        <v>4759</v>
      </c>
    </row>
    <row r="35" spans="1:48" s="602" customFormat="1" ht="178.5" customHeight="1" x14ac:dyDescent="0.2">
      <c r="A35" s="849"/>
      <c r="B35" s="847"/>
      <c r="C35" s="875" t="s">
        <v>4760</v>
      </c>
      <c r="D35" s="848" t="s">
        <v>4745</v>
      </c>
      <c r="E35" s="848" t="s">
        <v>4761</v>
      </c>
      <c r="F35" s="834" t="s">
        <v>4762</v>
      </c>
      <c r="G35" s="832" t="s">
        <v>4763</v>
      </c>
      <c r="H35" s="875" t="s">
        <v>4488</v>
      </c>
      <c r="I35" s="889" t="s">
        <v>4505</v>
      </c>
      <c r="J35" s="834" t="s">
        <v>4466</v>
      </c>
      <c r="K35" s="834" t="s">
        <v>4467</v>
      </c>
      <c r="L35" s="836" t="str">
        <f>VLOOKUP(J35,'[15]2. Anexos'!$B$35:$G$41,(HLOOKUP(K35,'[15]2. Anexos'!$C$35:$G$36,2,0)),0)</f>
        <v>Alto</v>
      </c>
      <c r="M35" s="617" t="s">
        <v>4764</v>
      </c>
      <c r="N35" s="657" t="s">
        <v>4469</v>
      </c>
      <c r="O35" s="657" t="s">
        <v>4470</v>
      </c>
      <c r="P35" s="848" t="s">
        <v>4522</v>
      </c>
      <c r="Q35" s="848" t="s">
        <v>4467</v>
      </c>
      <c r="R35" s="836" t="str">
        <f>VLOOKUP(P35,'[15]2. Anexos'!$B$35:$G$41,(HLOOKUP(Q35,'[15]2. Anexos'!$C$35:$G$36,2,0)),0)</f>
        <v>Alto</v>
      </c>
      <c r="S35" s="870" t="s">
        <v>4493</v>
      </c>
      <c r="T35" s="617" t="s">
        <v>4764</v>
      </c>
      <c r="U35" s="604" t="s">
        <v>4765</v>
      </c>
      <c r="V35" s="604" t="s">
        <v>4766</v>
      </c>
      <c r="W35" s="615">
        <v>1</v>
      </c>
      <c r="X35" s="611">
        <v>44999</v>
      </c>
      <c r="Y35" s="611">
        <v>45291</v>
      </c>
      <c r="Z35" s="624">
        <v>45016</v>
      </c>
      <c r="AA35" s="615">
        <f>+(7/7)*1</f>
        <v>1</v>
      </c>
      <c r="AB35" s="616" t="s">
        <v>4767</v>
      </c>
      <c r="AC35" s="832" t="s">
        <v>4475</v>
      </c>
      <c r="AD35" s="614" t="s">
        <v>4753</v>
      </c>
      <c r="AE35" s="624">
        <v>45107</v>
      </c>
      <c r="AF35" s="615">
        <v>1</v>
      </c>
      <c r="AG35" s="615">
        <v>1</v>
      </c>
      <c r="AH35" s="616" t="s">
        <v>4768</v>
      </c>
      <c r="AI35" s="832" t="s">
        <v>4475</v>
      </c>
      <c r="AJ35" s="614" t="s">
        <v>4755</v>
      </c>
      <c r="AK35" s="612">
        <v>45199</v>
      </c>
      <c r="AL35" s="615">
        <v>1</v>
      </c>
      <c r="AM35" s="615">
        <v>1</v>
      </c>
      <c r="AN35" s="616" t="s">
        <v>4769</v>
      </c>
      <c r="AO35" s="832" t="s">
        <v>4475</v>
      </c>
      <c r="AP35" s="616" t="s">
        <v>4770</v>
      </c>
      <c r="AQ35" s="653">
        <v>45291</v>
      </c>
      <c r="AR35" s="615">
        <v>1</v>
      </c>
      <c r="AS35" s="615">
        <v>1</v>
      </c>
      <c r="AT35" s="616" t="s">
        <v>4771</v>
      </c>
      <c r="AU35" s="832" t="s">
        <v>4475</v>
      </c>
      <c r="AV35" s="616" t="s">
        <v>4759</v>
      </c>
    </row>
    <row r="36" spans="1:48" s="602" customFormat="1" ht="165.75" x14ac:dyDescent="0.2">
      <c r="A36" s="849"/>
      <c r="B36" s="847"/>
      <c r="C36" s="880"/>
      <c r="D36" s="849"/>
      <c r="E36" s="849"/>
      <c r="F36" s="873"/>
      <c r="G36" s="847"/>
      <c r="H36" s="880"/>
      <c r="I36" s="906"/>
      <c r="J36" s="873"/>
      <c r="K36" s="873"/>
      <c r="L36" s="851"/>
      <c r="M36" s="617" t="s">
        <v>4772</v>
      </c>
      <c r="N36" s="657" t="s">
        <v>4469</v>
      </c>
      <c r="O36" s="657" t="s">
        <v>4470</v>
      </c>
      <c r="P36" s="849"/>
      <c r="Q36" s="849"/>
      <c r="R36" s="851"/>
      <c r="S36" s="872"/>
      <c r="T36" s="617" t="s">
        <v>4773</v>
      </c>
      <c r="U36" s="604" t="s">
        <v>4765</v>
      </c>
      <c r="V36" s="604" t="s">
        <v>4774</v>
      </c>
      <c r="W36" s="615">
        <v>1</v>
      </c>
      <c r="X36" s="611">
        <v>44999</v>
      </c>
      <c r="Y36" s="611">
        <v>45291</v>
      </c>
      <c r="Z36" s="624">
        <v>45016</v>
      </c>
      <c r="AA36" s="615">
        <f>+(3/3)*1</f>
        <v>1</v>
      </c>
      <c r="AB36" s="614" t="s">
        <v>4775</v>
      </c>
      <c r="AC36" s="847"/>
      <c r="AD36" s="614" t="s">
        <v>4753</v>
      </c>
      <c r="AE36" s="624">
        <v>45107</v>
      </c>
      <c r="AF36" s="615">
        <v>1</v>
      </c>
      <c r="AG36" s="615">
        <v>1</v>
      </c>
      <c r="AH36" s="616" t="s">
        <v>4776</v>
      </c>
      <c r="AI36" s="847"/>
      <c r="AJ36" s="614" t="s">
        <v>4755</v>
      </c>
      <c r="AK36" s="612">
        <v>45199</v>
      </c>
      <c r="AL36" s="615">
        <v>1</v>
      </c>
      <c r="AM36" s="615">
        <v>1</v>
      </c>
      <c r="AN36" s="616" t="s">
        <v>4777</v>
      </c>
      <c r="AO36" s="847"/>
      <c r="AP36" s="616" t="s">
        <v>4778</v>
      </c>
      <c r="AQ36" s="653">
        <v>45291</v>
      </c>
      <c r="AR36" s="615">
        <v>1</v>
      </c>
      <c r="AS36" s="615">
        <v>1</v>
      </c>
      <c r="AT36" s="616" t="s">
        <v>4779</v>
      </c>
      <c r="AU36" s="847"/>
      <c r="AV36" s="616" t="s">
        <v>4759</v>
      </c>
    </row>
    <row r="37" spans="1:48" s="602" customFormat="1" ht="178.5" x14ac:dyDescent="0.2">
      <c r="A37" s="850"/>
      <c r="B37" s="833"/>
      <c r="C37" s="876"/>
      <c r="D37" s="850"/>
      <c r="E37" s="850"/>
      <c r="F37" s="835"/>
      <c r="G37" s="833"/>
      <c r="H37" s="876"/>
      <c r="I37" s="890"/>
      <c r="J37" s="835"/>
      <c r="K37" s="835"/>
      <c r="L37" s="837"/>
      <c r="M37" s="617" t="s">
        <v>4780</v>
      </c>
      <c r="N37" s="660" t="s">
        <v>4469</v>
      </c>
      <c r="O37" s="660" t="s">
        <v>4470</v>
      </c>
      <c r="P37" s="850"/>
      <c r="Q37" s="850"/>
      <c r="R37" s="837"/>
      <c r="S37" s="871"/>
      <c r="T37" s="617" t="s">
        <v>4780</v>
      </c>
      <c r="U37" s="604" t="s">
        <v>4765</v>
      </c>
      <c r="V37" s="604" t="s">
        <v>4781</v>
      </c>
      <c r="W37" s="627">
        <v>1</v>
      </c>
      <c r="X37" s="611">
        <v>44999</v>
      </c>
      <c r="Y37" s="611">
        <v>45291</v>
      </c>
      <c r="Z37" s="624">
        <v>45016</v>
      </c>
      <c r="AA37" s="615">
        <v>1</v>
      </c>
      <c r="AB37" s="614" t="s">
        <v>4782</v>
      </c>
      <c r="AC37" s="833"/>
      <c r="AD37" s="614" t="s">
        <v>4753</v>
      </c>
      <c r="AE37" s="624">
        <v>45107</v>
      </c>
      <c r="AF37" s="615">
        <v>1</v>
      </c>
      <c r="AG37" s="615">
        <v>1</v>
      </c>
      <c r="AH37" s="616" t="s">
        <v>4783</v>
      </c>
      <c r="AI37" s="833"/>
      <c r="AJ37" s="614" t="s">
        <v>4755</v>
      </c>
      <c r="AK37" s="612">
        <v>45199</v>
      </c>
      <c r="AL37" s="615">
        <v>1</v>
      </c>
      <c r="AM37" s="615">
        <v>1</v>
      </c>
      <c r="AN37" s="616" t="s">
        <v>4784</v>
      </c>
      <c r="AO37" s="833"/>
      <c r="AP37" s="616" t="s">
        <v>4785</v>
      </c>
      <c r="AQ37" s="624">
        <v>45291</v>
      </c>
      <c r="AR37" s="615">
        <v>1</v>
      </c>
      <c r="AS37" s="615">
        <v>1</v>
      </c>
      <c r="AT37" s="616" t="s">
        <v>4786</v>
      </c>
      <c r="AU37" s="833"/>
      <c r="AV37" s="616" t="s">
        <v>4759</v>
      </c>
    </row>
    <row r="38" spans="1:48" s="602" customFormat="1" ht="255" x14ac:dyDescent="0.2">
      <c r="A38" s="881" t="s">
        <v>4787</v>
      </c>
      <c r="B38" s="874" t="s">
        <v>4788</v>
      </c>
      <c r="C38" s="884" t="s">
        <v>4789</v>
      </c>
      <c r="D38" s="832" t="s">
        <v>4790</v>
      </c>
      <c r="E38" s="900" t="s">
        <v>4791</v>
      </c>
      <c r="F38" s="881" t="s">
        <v>4792</v>
      </c>
      <c r="G38" s="905" t="s">
        <v>4793</v>
      </c>
      <c r="H38" s="832" t="s">
        <v>4488</v>
      </c>
      <c r="I38" s="889" t="s">
        <v>4489</v>
      </c>
      <c r="J38" s="832" t="s">
        <v>4637</v>
      </c>
      <c r="K38" s="832" t="s">
        <v>4467</v>
      </c>
      <c r="L38" s="836" t="str">
        <f>VLOOKUP(J38,'[16]2. Anexos'!$B$35:$G$41,(HLOOKUP(K38,'[16]2. Anexos'!$C$35:$G$36,2,0)),0)</f>
        <v>Alto</v>
      </c>
      <c r="M38" s="662" t="s">
        <v>4794</v>
      </c>
      <c r="N38" s="647" t="s">
        <v>4469</v>
      </c>
      <c r="O38" s="647" t="s">
        <v>4470</v>
      </c>
      <c r="P38" s="832" t="s">
        <v>4522</v>
      </c>
      <c r="Q38" s="832" t="s">
        <v>4467</v>
      </c>
      <c r="R38" s="836" t="str">
        <f>VLOOKUP(P38,'[17]2. Anexos'!$B$35:$G$41,(HLOOKUP(Q38,'[17]2. Anexos'!$C$35:$G$36,2,0)),0)</f>
        <v>Alto</v>
      </c>
      <c r="S38" s="870" t="s">
        <v>4493</v>
      </c>
      <c r="T38" s="662" t="s">
        <v>4794</v>
      </c>
      <c r="U38" s="649" t="s">
        <v>4795</v>
      </c>
      <c r="V38" s="649" t="s">
        <v>4796</v>
      </c>
      <c r="W38" s="627">
        <v>1</v>
      </c>
      <c r="X38" s="650">
        <v>44985</v>
      </c>
      <c r="Y38" s="650">
        <v>45291</v>
      </c>
      <c r="Z38" s="652">
        <v>45033</v>
      </c>
      <c r="AA38" s="613">
        <v>1</v>
      </c>
      <c r="AB38" s="617" t="s">
        <v>4797</v>
      </c>
      <c r="AC38" s="832" t="s">
        <v>4475</v>
      </c>
      <c r="AD38" s="599" t="s">
        <v>4798</v>
      </c>
      <c r="AE38" s="652">
        <v>45119</v>
      </c>
      <c r="AF38" s="613">
        <v>1</v>
      </c>
      <c r="AG38" s="613">
        <v>1</v>
      </c>
      <c r="AH38" s="663" t="s">
        <v>4799</v>
      </c>
      <c r="AI38" s="832" t="s">
        <v>4800</v>
      </c>
      <c r="AJ38" s="599" t="s">
        <v>4801</v>
      </c>
      <c r="AK38" s="624">
        <v>45204</v>
      </c>
      <c r="AL38" s="615">
        <v>1</v>
      </c>
      <c r="AM38" s="615">
        <v>1</v>
      </c>
      <c r="AN38" s="599" t="s">
        <v>4802</v>
      </c>
      <c r="AO38" s="832" t="s">
        <v>4475</v>
      </c>
      <c r="AP38" s="599" t="s">
        <v>4803</v>
      </c>
      <c r="AQ38" s="624">
        <v>45294</v>
      </c>
      <c r="AR38" s="615">
        <v>1</v>
      </c>
      <c r="AS38" s="615">
        <v>1</v>
      </c>
      <c r="AT38" s="599" t="s">
        <v>4804</v>
      </c>
      <c r="AU38" s="903" t="s">
        <v>4475</v>
      </c>
      <c r="AV38" s="599" t="s">
        <v>4805</v>
      </c>
    </row>
    <row r="39" spans="1:48" s="672" customFormat="1" ht="409.5" customHeight="1" x14ac:dyDescent="0.2">
      <c r="A39" s="881"/>
      <c r="B39" s="874"/>
      <c r="C39" s="884"/>
      <c r="D39" s="847"/>
      <c r="E39" s="900"/>
      <c r="F39" s="881"/>
      <c r="G39" s="905"/>
      <c r="H39" s="847"/>
      <c r="I39" s="906"/>
      <c r="J39" s="847"/>
      <c r="K39" s="847"/>
      <c r="L39" s="851"/>
      <c r="M39" s="664" t="s">
        <v>4806</v>
      </c>
      <c r="N39" s="665" t="s">
        <v>4469</v>
      </c>
      <c r="O39" s="665" t="s">
        <v>4470</v>
      </c>
      <c r="P39" s="847"/>
      <c r="Q39" s="847"/>
      <c r="R39" s="837"/>
      <c r="S39" s="872"/>
      <c r="T39" s="664" t="s">
        <v>4806</v>
      </c>
      <c r="U39" s="666" t="s">
        <v>4795</v>
      </c>
      <c r="V39" s="666" t="s">
        <v>4807</v>
      </c>
      <c r="W39" s="667">
        <v>1</v>
      </c>
      <c r="X39" s="668">
        <v>44985</v>
      </c>
      <c r="Y39" s="668">
        <v>45291</v>
      </c>
      <c r="Z39" s="669">
        <v>45033</v>
      </c>
      <c r="AA39" s="670">
        <v>0.33329999999999999</v>
      </c>
      <c r="AB39" s="664" t="s">
        <v>4808</v>
      </c>
      <c r="AC39" s="833"/>
      <c r="AD39" s="664" t="s">
        <v>4809</v>
      </c>
      <c r="AE39" s="669">
        <v>45119</v>
      </c>
      <c r="AF39" s="670">
        <v>0.5</v>
      </c>
      <c r="AG39" s="670">
        <v>0.83</v>
      </c>
      <c r="AH39" s="664" t="s">
        <v>4810</v>
      </c>
      <c r="AI39" s="833"/>
      <c r="AJ39" s="664" t="s">
        <v>4811</v>
      </c>
      <c r="AK39" s="671">
        <v>45204</v>
      </c>
      <c r="AL39" s="670">
        <v>1</v>
      </c>
      <c r="AM39" s="670">
        <v>1</v>
      </c>
      <c r="AN39" s="664" t="s">
        <v>4812</v>
      </c>
      <c r="AO39" s="833"/>
      <c r="AP39" s="664" t="s">
        <v>4813</v>
      </c>
      <c r="AQ39" s="624">
        <v>45294</v>
      </c>
      <c r="AR39" s="670">
        <v>1</v>
      </c>
      <c r="AS39" s="670">
        <v>1</v>
      </c>
      <c r="AT39" s="599" t="s">
        <v>4814</v>
      </c>
      <c r="AU39" s="904"/>
      <c r="AV39" s="599" t="s">
        <v>4805</v>
      </c>
    </row>
    <row r="40" spans="1:48" s="602" customFormat="1" ht="280.5" x14ac:dyDescent="0.2">
      <c r="A40" s="881"/>
      <c r="B40" s="874"/>
      <c r="C40" s="882" t="s">
        <v>4815</v>
      </c>
      <c r="D40" s="832" t="s">
        <v>4790</v>
      </c>
      <c r="E40" s="900" t="s">
        <v>4816</v>
      </c>
      <c r="F40" s="882" t="s">
        <v>4817</v>
      </c>
      <c r="G40" s="905" t="s">
        <v>4818</v>
      </c>
      <c r="H40" s="832" t="s">
        <v>4488</v>
      </c>
      <c r="I40" s="866" t="s">
        <v>4505</v>
      </c>
      <c r="J40" s="848" t="s">
        <v>4819</v>
      </c>
      <c r="K40" s="832" t="s">
        <v>4467</v>
      </c>
      <c r="L40" s="836" t="str">
        <f>VLOOKUP(J40,'[16]2. Anexos'!$B$35:$G$41,(HLOOKUP(K40,'[16]2. Anexos'!$C$35:$G$36,2,0)),0)</f>
        <v>Alto</v>
      </c>
      <c r="M40" s="617" t="s">
        <v>4820</v>
      </c>
      <c r="N40" s="604" t="s">
        <v>4469</v>
      </c>
      <c r="O40" s="604" t="s">
        <v>4470</v>
      </c>
      <c r="P40" s="832" t="s">
        <v>4466</v>
      </c>
      <c r="Q40" s="832" t="s">
        <v>4467</v>
      </c>
      <c r="R40" s="836" t="str">
        <f>VLOOKUP(P40,'[17]2. Anexos'!$B$35:$G$41,(HLOOKUP(Q40,'[17]2. Anexos'!$C$35:$G$36,2,0)),0)</f>
        <v>Alto</v>
      </c>
      <c r="S40" s="870" t="s">
        <v>4493</v>
      </c>
      <c r="T40" s="617" t="s">
        <v>4820</v>
      </c>
      <c r="U40" s="649" t="s">
        <v>4821</v>
      </c>
      <c r="V40" s="649" t="s">
        <v>4822</v>
      </c>
      <c r="W40" s="627">
        <v>1</v>
      </c>
      <c r="X40" s="650">
        <v>44985</v>
      </c>
      <c r="Y40" s="650">
        <v>45291</v>
      </c>
      <c r="Z40" s="652">
        <v>45033</v>
      </c>
      <c r="AA40" s="613">
        <v>0.08</v>
      </c>
      <c r="AB40" s="617" t="s">
        <v>4823</v>
      </c>
      <c r="AC40" s="832" t="s">
        <v>4475</v>
      </c>
      <c r="AD40" s="599" t="s">
        <v>4824</v>
      </c>
      <c r="AE40" s="673">
        <v>45119</v>
      </c>
      <c r="AF40" s="613">
        <v>0.75</v>
      </c>
      <c r="AG40" s="613">
        <v>0.85</v>
      </c>
      <c r="AH40" s="617" t="s">
        <v>4825</v>
      </c>
      <c r="AI40" s="832" t="s">
        <v>4475</v>
      </c>
      <c r="AJ40" s="599" t="s">
        <v>4826</v>
      </c>
      <c r="AK40" s="624">
        <v>45204</v>
      </c>
      <c r="AL40" s="674">
        <v>0</v>
      </c>
      <c r="AM40" s="674">
        <v>0.85</v>
      </c>
      <c r="AN40" s="599" t="s">
        <v>4827</v>
      </c>
      <c r="AO40" s="832" t="s">
        <v>4475</v>
      </c>
      <c r="AP40" s="599" t="s">
        <v>4828</v>
      </c>
      <c r="AQ40" s="624">
        <v>45294</v>
      </c>
      <c r="AR40" s="670">
        <v>0.17</v>
      </c>
      <c r="AS40" s="670">
        <v>1</v>
      </c>
      <c r="AT40" s="599" t="s">
        <v>4829</v>
      </c>
      <c r="AU40" s="903" t="s">
        <v>4475</v>
      </c>
      <c r="AV40" s="599" t="s">
        <v>4805</v>
      </c>
    </row>
    <row r="41" spans="1:48" s="672" customFormat="1" ht="408" customHeight="1" x14ac:dyDescent="0.2">
      <c r="A41" s="881"/>
      <c r="B41" s="874"/>
      <c r="C41" s="882"/>
      <c r="D41" s="833"/>
      <c r="E41" s="900"/>
      <c r="F41" s="882"/>
      <c r="G41" s="905"/>
      <c r="H41" s="833"/>
      <c r="I41" s="868"/>
      <c r="J41" s="850"/>
      <c r="K41" s="833"/>
      <c r="L41" s="837"/>
      <c r="M41" s="664" t="s">
        <v>4806</v>
      </c>
      <c r="N41" s="665" t="s">
        <v>4469</v>
      </c>
      <c r="O41" s="665" t="s">
        <v>4470</v>
      </c>
      <c r="P41" s="833"/>
      <c r="Q41" s="833"/>
      <c r="R41" s="837"/>
      <c r="S41" s="871"/>
      <c r="T41" s="664" t="s">
        <v>4806</v>
      </c>
      <c r="U41" s="666" t="s">
        <v>4795</v>
      </c>
      <c r="V41" s="666" t="s">
        <v>4830</v>
      </c>
      <c r="W41" s="667">
        <v>1</v>
      </c>
      <c r="X41" s="668">
        <v>44985</v>
      </c>
      <c r="Y41" s="668">
        <v>45291</v>
      </c>
      <c r="Z41" s="669">
        <v>45033</v>
      </c>
      <c r="AA41" s="670">
        <v>0.33329999999999999</v>
      </c>
      <c r="AB41" s="664" t="s">
        <v>4831</v>
      </c>
      <c r="AC41" s="833"/>
      <c r="AD41" s="664" t="s">
        <v>4832</v>
      </c>
      <c r="AE41" s="671">
        <v>45119</v>
      </c>
      <c r="AF41" s="670">
        <v>0.5</v>
      </c>
      <c r="AG41" s="670">
        <v>0.83</v>
      </c>
      <c r="AH41" s="664" t="s">
        <v>4833</v>
      </c>
      <c r="AI41" s="833"/>
      <c r="AJ41" s="664" t="s">
        <v>4834</v>
      </c>
      <c r="AK41" s="671">
        <v>45204</v>
      </c>
      <c r="AL41" s="670">
        <v>1</v>
      </c>
      <c r="AM41" s="670">
        <v>1</v>
      </c>
      <c r="AN41" s="664" t="s">
        <v>4812</v>
      </c>
      <c r="AO41" s="833"/>
      <c r="AP41" s="664" t="s">
        <v>4813</v>
      </c>
      <c r="AQ41" s="624">
        <v>45294</v>
      </c>
      <c r="AR41" s="670">
        <v>1</v>
      </c>
      <c r="AS41" s="670">
        <v>1</v>
      </c>
      <c r="AT41" s="599" t="s">
        <v>4814</v>
      </c>
      <c r="AU41" s="904"/>
      <c r="AV41" s="599" t="s">
        <v>4805</v>
      </c>
    </row>
    <row r="42" spans="1:48" s="681" customFormat="1" ht="280.5" x14ac:dyDescent="0.2">
      <c r="A42" s="848" t="s">
        <v>4835</v>
      </c>
      <c r="B42" s="860" t="s">
        <v>4836</v>
      </c>
      <c r="C42" s="649" t="s">
        <v>4837</v>
      </c>
      <c r="D42" s="609" t="s">
        <v>2629</v>
      </c>
      <c r="E42" s="675" t="s">
        <v>4838</v>
      </c>
      <c r="F42" s="649" t="s">
        <v>4839</v>
      </c>
      <c r="G42" s="675" t="s">
        <v>4840</v>
      </c>
      <c r="H42" s="649" t="s">
        <v>4464</v>
      </c>
      <c r="I42" s="676" t="s">
        <v>4489</v>
      </c>
      <c r="J42" s="649" t="s">
        <v>4686</v>
      </c>
      <c r="K42" s="649" t="s">
        <v>4506</v>
      </c>
      <c r="L42" s="677" t="str">
        <f>VLOOKUP(J42,'[18]2. Anexos'!$B$35:$G$41,(HLOOKUP(K42,'[18]2. Anexos'!$C$35:$G$36,2,0)),0)</f>
        <v>Alto</v>
      </c>
      <c r="M42" s="617" t="s">
        <v>4841</v>
      </c>
      <c r="N42" s="609" t="s">
        <v>4469</v>
      </c>
      <c r="O42" s="609" t="s">
        <v>4470</v>
      </c>
      <c r="P42" s="649" t="s">
        <v>4490</v>
      </c>
      <c r="Q42" s="649" t="s">
        <v>4506</v>
      </c>
      <c r="R42" s="677" t="str">
        <f>VLOOKUP(P42,'[18]2. Anexos'!$B$35:$G$41,(HLOOKUP(Q42,'[18]2. Anexos'!$C$35:$G$36,2,0)),0)</f>
        <v>Moderado</v>
      </c>
      <c r="S42" s="607" t="s">
        <v>4493</v>
      </c>
      <c r="T42" s="617" t="s">
        <v>4841</v>
      </c>
      <c r="U42" s="649" t="s">
        <v>4842</v>
      </c>
      <c r="V42" s="649" t="s">
        <v>4843</v>
      </c>
      <c r="W42" s="610">
        <v>1</v>
      </c>
      <c r="X42" s="650">
        <v>44985</v>
      </c>
      <c r="Y42" s="650">
        <v>45291</v>
      </c>
      <c r="Z42" s="673">
        <v>45020</v>
      </c>
      <c r="AA42" s="613">
        <v>0.25</v>
      </c>
      <c r="AB42" s="617" t="s">
        <v>4844</v>
      </c>
      <c r="AC42" s="609" t="s">
        <v>4475</v>
      </c>
      <c r="AD42" s="678" t="s">
        <v>4845</v>
      </c>
      <c r="AE42" s="652">
        <v>45113</v>
      </c>
      <c r="AF42" s="679">
        <v>0.25</v>
      </c>
      <c r="AG42" s="679">
        <v>0.5</v>
      </c>
      <c r="AH42" s="649" t="s">
        <v>4846</v>
      </c>
      <c r="AI42" s="609" t="s">
        <v>4475</v>
      </c>
      <c r="AJ42" s="680" t="s">
        <v>4847</v>
      </c>
      <c r="AK42" s="652">
        <v>45203</v>
      </c>
      <c r="AL42" s="679">
        <v>0.25</v>
      </c>
      <c r="AM42" s="679">
        <v>0.75</v>
      </c>
      <c r="AN42" s="649" t="s">
        <v>4848</v>
      </c>
      <c r="AO42" s="609" t="s">
        <v>4475</v>
      </c>
      <c r="AP42" s="680" t="s">
        <v>4849</v>
      </c>
      <c r="AQ42" s="652">
        <v>45296</v>
      </c>
      <c r="AR42" s="679">
        <v>0.25</v>
      </c>
      <c r="AS42" s="679">
        <v>1</v>
      </c>
      <c r="AT42" s="617" t="s">
        <v>4850</v>
      </c>
      <c r="AU42" s="609" t="s">
        <v>4475</v>
      </c>
      <c r="AV42" s="680" t="s">
        <v>4851</v>
      </c>
    </row>
    <row r="43" spans="1:48" s="681" customFormat="1" ht="191.25" x14ac:dyDescent="0.2">
      <c r="A43" s="849"/>
      <c r="B43" s="861"/>
      <c r="C43" s="649" t="s">
        <v>4852</v>
      </c>
      <c r="D43" s="682" t="s">
        <v>2629</v>
      </c>
      <c r="E43" s="675" t="s">
        <v>4853</v>
      </c>
      <c r="F43" s="649" t="s">
        <v>4854</v>
      </c>
      <c r="G43" s="675" t="s">
        <v>4855</v>
      </c>
      <c r="H43" s="649" t="s">
        <v>4464</v>
      </c>
      <c r="I43" s="676" t="s">
        <v>4489</v>
      </c>
      <c r="J43" s="649" t="s">
        <v>4686</v>
      </c>
      <c r="K43" s="649" t="s">
        <v>4506</v>
      </c>
      <c r="L43" s="677" t="str">
        <f>VLOOKUP(J43,'[18]2. Anexos'!$B$35:$G$41,(HLOOKUP(K43,'[18]2. Anexos'!$C$35:$G$36,2,0)),0)</f>
        <v>Alto</v>
      </c>
      <c r="M43" s="617" t="s">
        <v>4856</v>
      </c>
      <c r="N43" s="609" t="s">
        <v>4469</v>
      </c>
      <c r="O43" s="609" t="s">
        <v>4470</v>
      </c>
      <c r="P43" s="649" t="s">
        <v>4490</v>
      </c>
      <c r="Q43" s="649" t="s">
        <v>4506</v>
      </c>
      <c r="R43" s="677" t="str">
        <f>VLOOKUP(P43,'[18]2. Anexos'!$B$35:$G$41,(HLOOKUP(Q43,'[18]2. Anexos'!$C$35:$G$36,2,0)),0)</f>
        <v>Moderado</v>
      </c>
      <c r="S43" s="607" t="s">
        <v>4493</v>
      </c>
      <c r="T43" s="617" t="s">
        <v>4857</v>
      </c>
      <c r="U43" s="649" t="s">
        <v>4858</v>
      </c>
      <c r="V43" s="649" t="s">
        <v>4859</v>
      </c>
      <c r="W43" s="610">
        <v>1</v>
      </c>
      <c r="X43" s="650">
        <v>44985</v>
      </c>
      <c r="Y43" s="650">
        <v>45291</v>
      </c>
      <c r="Z43" s="673">
        <v>45020</v>
      </c>
      <c r="AA43" s="613">
        <v>0.1</v>
      </c>
      <c r="AB43" s="617" t="s">
        <v>4860</v>
      </c>
      <c r="AC43" s="609" t="s">
        <v>4475</v>
      </c>
      <c r="AD43" s="617" t="s">
        <v>4861</v>
      </c>
      <c r="AE43" s="652">
        <v>45113</v>
      </c>
      <c r="AF43" s="679">
        <v>0.3</v>
      </c>
      <c r="AG43" s="679">
        <v>0.4</v>
      </c>
      <c r="AH43" s="649" t="s">
        <v>4862</v>
      </c>
      <c r="AI43" s="609" t="s">
        <v>4475</v>
      </c>
      <c r="AJ43" s="680" t="s">
        <v>4847</v>
      </c>
      <c r="AK43" s="652">
        <v>45203</v>
      </c>
      <c r="AL43" s="679">
        <v>0.3</v>
      </c>
      <c r="AM43" s="679">
        <v>0.7</v>
      </c>
      <c r="AN43" s="649" t="s">
        <v>4863</v>
      </c>
      <c r="AO43" s="609" t="s">
        <v>4475</v>
      </c>
      <c r="AP43" s="680" t="s">
        <v>4849</v>
      </c>
      <c r="AQ43" s="652">
        <v>45296</v>
      </c>
      <c r="AR43" s="679">
        <v>0.3</v>
      </c>
      <c r="AS43" s="679">
        <v>1</v>
      </c>
      <c r="AT43" s="617" t="s">
        <v>4864</v>
      </c>
      <c r="AU43" s="609" t="s">
        <v>4475</v>
      </c>
      <c r="AV43" s="680" t="s">
        <v>4851</v>
      </c>
    </row>
    <row r="44" spans="1:48" s="681" customFormat="1" ht="306" x14ac:dyDescent="0.2">
      <c r="A44" s="849"/>
      <c r="B44" s="861"/>
      <c r="C44" s="860" t="s">
        <v>4837</v>
      </c>
      <c r="D44" s="848" t="s">
        <v>2629</v>
      </c>
      <c r="E44" s="898" t="s">
        <v>4865</v>
      </c>
      <c r="F44" s="901" t="s">
        <v>4866</v>
      </c>
      <c r="G44" s="898" t="s">
        <v>4867</v>
      </c>
      <c r="H44" s="848" t="s">
        <v>4868</v>
      </c>
      <c r="I44" s="898" t="s">
        <v>4489</v>
      </c>
      <c r="J44" s="848" t="s">
        <v>4686</v>
      </c>
      <c r="K44" s="848" t="s">
        <v>4506</v>
      </c>
      <c r="L44" s="895" t="str">
        <f>VLOOKUP(J44,'[18]2. Anexos'!$B$35:$G$41,(HLOOKUP(K44,'[18]2. Anexos'!$C$35:$G$36,2,0)),0)</f>
        <v>Alto</v>
      </c>
      <c r="M44" s="617" t="s">
        <v>4869</v>
      </c>
      <c r="N44" s="657" t="s">
        <v>4469</v>
      </c>
      <c r="O44" s="657" t="s">
        <v>4470</v>
      </c>
      <c r="P44" s="848" t="s">
        <v>4522</v>
      </c>
      <c r="Q44" s="848" t="s">
        <v>4506</v>
      </c>
      <c r="R44" s="898" t="str">
        <f>VLOOKUP(P44,'[18]2. Anexos'!$B$35:$G$41,(HLOOKUP(Q44,'[18]2. Anexos'!$C$35:$G$36,2,0)),0)</f>
        <v>Moderado</v>
      </c>
      <c r="S44" s="848" t="s">
        <v>4493</v>
      </c>
      <c r="T44" s="617" t="s">
        <v>4869</v>
      </c>
      <c r="U44" s="657" t="s">
        <v>4870</v>
      </c>
      <c r="V44" s="649" t="s">
        <v>4871</v>
      </c>
      <c r="W44" s="610">
        <v>1</v>
      </c>
      <c r="X44" s="650">
        <v>44985</v>
      </c>
      <c r="Y44" s="650">
        <v>45291</v>
      </c>
      <c r="Z44" s="673">
        <v>45020</v>
      </c>
      <c r="AA44" s="613">
        <v>0.18</v>
      </c>
      <c r="AB44" s="617" t="s">
        <v>4872</v>
      </c>
      <c r="AC44" s="848" t="s">
        <v>4475</v>
      </c>
      <c r="AD44" s="617" t="s">
        <v>4873</v>
      </c>
      <c r="AE44" s="652">
        <v>45113</v>
      </c>
      <c r="AF44" s="679">
        <v>0.27</v>
      </c>
      <c r="AG44" s="679">
        <v>0.45</v>
      </c>
      <c r="AH44" s="649" t="s">
        <v>4874</v>
      </c>
      <c r="AI44" s="848" t="s">
        <v>4475</v>
      </c>
      <c r="AJ44" s="680" t="s">
        <v>4847</v>
      </c>
      <c r="AK44" s="652">
        <v>45203</v>
      </c>
      <c r="AL44" s="679">
        <v>0.27</v>
      </c>
      <c r="AM44" s="679">
        <v>0.72</v>
      </c>
      <c r="AN44" s="649" t="s">
        <v>4875</v>
      </c>
      <c r="AO44" s="848" t="s">
        <v>4475</v>
      </c>
      <c r="AP44" s="680" t="s">
        <v>4849</v>
      </c>
      <c r="AQ44" s="652">
        <v>45296</v>
      </c>
      <c r="AR44" s="679">
        <v>0.28000000000000003</v>
      </c>
      <c r="AS44" s="679">
        <v>1</v>
      </c>
      <c r="AT44" s="617" t="s">
        <v>4876</v>
      </c>
      <c r="AU44" s="848" t="s">
        <v>4475</v>
      </c>
      <c r="AV44" s="680" t="s">
        <v>4851</v>
      </c>
    </row>
    <row r="45" spans="1:48" s="681" customFormat="1" ht="267.75" x14ac:dyDescent="0.2">
      <c r="A45" s="849"/>
      <c r="B45" s="861"/>
      <c r="C45" s="861"/>
      <c r="D45" s="849"/>
      <c r="E45" s="855"/>
      <c r="F45" s="902"/>
      <c r="G45" s="855"/>
      <c r="H45" s="849"/>
      <c r="I45" s="899"/>
      <c r="J45" s="849"/>
      <c r="K45" s="849"/>
      <c r="L45" s="896"/>
      <c r="M45" s="617" t="s">
        <v>4877</v>
      </c>
      <c r="N45" s="660" t="s">
        <v>4469</v>
      </c>
      <c r="O45" s="660" t="s">
        <v>4470</v>
      </c>
      <c r="P45" s="849"/>
      <c r="Q45" s="849"/>
      <c r="R45" s="899"/>
      <c r="S45" s="849"/>
      <c r="T45" s="617" t="s">
        <v>4877</v>
      </c>
      <c r="U45" s="657" t="s">
        <v>4870</v>
      </c>
      <c r="V45" s="649" t="s">
        <v>4878</v>
      </c>
      <c r="W45" s="610">
        <v>1</v>
      </c>
      <c r="X45" s="650">
        <v>44985</v>
      </c>
      <c r="Y45" s="650">
        <v>45291</v>
      </c>
      <c r="Z45" s="673">
        <v>45020</v>
      </c>
      <c r="AA45" s="613">
        <v>0.18</v>
      </c>
      <c r="AB45" s="617" t="s">
        <v>4879</v>
      </c>
      <c r="AC45" s="849"/>
      <c r="AD45" s="617" t="s">
        <v>4861</v>
      </c>
      <c r="AE45" s="652">
        <v>45113</v>
      </c>
      <c r="AF45" s="679">
        <v>0.27</v>
      </c>
      <c r="AG45" s="679">
        <v>0.45</v>
      </c>
      <c r="AH45" s="649" t="s">
        <v>4880</v>
      </c>
      <c r="AI45" s="849"/>
      <c r="AJ45" s="680" t="s">
        <v>4847</v>
      </c>
      <c r="AK45" s="652">
        <v>45203</v>
      </c>
      <c r="AL45" s="679">
        <v>0.27</v>
      </c>
      <c r="AM45" s="679">
        <v>0.72</v>
      </c>
      <c r="AN45" s="649" t="s">
        <v>4881</v>
      </c>
      <c r="AO45" s="849"/>
      <c r="AP45" s="680" t="s">
        <v>4849</v>
      </c>
      <c r="AQ45" s="652">
        <v>45296</v>
      </c>
      <c r="AR45" s="679">
        <v>0.28000000000000003</v>
      </c>
      <c r="AS45" s="679">
        <v>1</v>
      </c>
      <c r="AT45" s="617" t="s">
        <v>4882</v>
      </c>
      <c r="AU45" s="849"/>
      <c r="AV45" s="680" t="s">
        <v>4851</v>
      </c>
    </row>
    <row r="46" spans="1:48" s="684" customFormat="1" ht="344.25" x14ac:dyDescent="0.2">
      <c r="A46" s="850"/>
      <c r="B46" s="862"/>
      <c r="C46" s="862"/>
      <c r="D46" s="850"/>
      <c r="E46" s="856"/>
      <c r="F46" s="683" t="s">
        <v>4883</v>
      </c>
      <c r="G46" s="856" t="s">
        <v>4884</v>
      </c>
      <c r="H46" s="849"/>
      <c r="I46" s="899"/>
      <c r="J46" s="850"/>
      <c r="K46" s="850"/>
      <c r="L46" s="897"/>
      <c r="M46" s="617" t="s">
        <v>4885</v>
      </c>
      <c r="N46" s="609" t="s">
        <v>4469</v>
      </c>
      <c r="O46" s="609" t="s">
        <v>4470</v>
      </c>
      <c r="P46" s="849"/>
      <c r="Q46" s="849"/>
      <c r="R46" s="899"/>
      <c r="S46" s="849"/>
      <c r="T46" s="617" t="s">
        <v>4885</v>
      </c>
      <c r="U46" s="660" t="s">
        <v>4870</v>
      </c>
      <c r="V46" s="649" t="s">
        <v>4886</v>
      </c>
      <c r="W46" s="610">
        <v>1</v>
      </c>
      <c r="X46" s="650">
        <v>44985</v>
      </c>
      <c r="Y46" s="650">
        <v>45291</v>
      </c>
      <c r="Z46" s="673">
        <v>45020</v>
      </c>
      <c r="AA46" s="613">
        <v>0.18</v>
      </c>
      <c r="AB46" s="617" t="s">
        <v>4887</v>
      </c>
      <c r="AC46" s="850"/>
      <c r="AD46" s="617" t="s">
        <v>4861</v>
      </c>
      <c r="AE46" s="652">
        <v>45113</v>
      </c>
      <c r="AF46" s="679">
        <v>0.27</v>
      </c>
      <c r="AG46" s="679">
        <v>0.45</v>
      </c>
      <c r="AH46" s="649" t="s">
        <v>4887</v>
      </c>
      <c r="AI46" s="850"/>
      <c r="AJ46" s="680" t="s">
        <v>4847</v>
      </c>
      <c r="AK46" s="652">
        <v>45203</v>
      </c>
      <c r="AL46" s="679">
        <v>0.27</v>
      </c>
      <c r="AM46" s="679">
        <v>0.72</v>
      </c>
      <c r="AN46" s="649" t="s">
        <v>4887</v>
      </c>
      <c r="AO46" s="850"/>
      <c r="AP46" s="680" t="s">
        <v>4849</v>
      </c>
      <c r="AQ46" s="652">
        <v>45296</v>
      </c>
      <c r="AR46" s="679">
        <v>0.28000000000000003</v>
      </c>
      <c r="AS46" s="679">
        <v>1</v>
      </c>
      <c r="AT46" s="617" t="s">
        <v>4887</v>
      </c>
      <c r="AU46" s="850"/>
      <c r="AV46" s="680" t="s">
        <v>4851</v>
      </c>
    </row>
    <row r="47" spans="1:48" s="602" customFormat="1" ht="191.25" x14ac:dyDescent="0.2">
      <c r="A47" s="832" t="s">
        <v>4888</v>
      </c>
      <c r="B47" s="840" t="s">
        <v>4889</v>
      </c>
      <c r="C47" s="893" t="s">
        <v>4890</v>
      </c>
      <c r="D47" s="887" t="s">
        <v>4598</v>
      </c>
      <c r="E47" s="845" t="s">
        <v>4891</v>
      </c>
      <c r="F47" s="632" t="s">
        <v>4892</v>
      </c>
      <c r="G47" s="887" t="s">
        <v>4893</v>
      </c>
      <c r="H47" s="834" t="s">
        <v>4464</v>
      </c>
      <c r="I47" s="889" t="s">
        <v>4894</v>
      </c>
      <c r="J47" s="834" t="s">
        <v>4686</v>
      </c>
      <c r="K47" s="834" t="s">
        <v>4506</v>
      </c>
      <c r="L47" s="836" t="str">
        <f>VLOOKUP(J47,'[19]2. Anexos'!$B$35:$G$41,(HLOOKUP(K47,'[19]2. Anexos'!$C$35:$G$36,2,0)),0)</f>
        <v>Alto</v>
      </c>
      <c r="M47" s="614" t="s">
        <v>4895</v>
      </c>
      <c r="N47" s="604" t="s">
        <v>4469</v>
      </c>
      <c r="O47" s="604" t="s">
        <v>4470</v>
      </c>
      <c r="P47" s="834" t="s">
        <v>4466</v>
      </c>
      <c r="Q47" s="834" t="s">
        <v>4506</v>
      </c>
      <c r="R47" s="836" t="str">
        <f>VLOOKUP(P47,'[19]2. Anexos'!$B$35:$G$41,(HLOOKUP(Q47,'[19]2. Anexos'!$C$35:$G$36,2,0)),0)</f>
        <v>Moderado</v>
      </c>
      <c r="S47" s="838" t="s">
        <v>4493</v>
      </c>
      <c r="T47" s="614" t="s">
        <v>4895</v>
      </c>
      <c r="U47" s="632" t="s">
        <v>4896</v>
      </c>
      <c r="V47" s="632" t="s">
        <v>4897</v>
      </c>
      <c r="W47" s="627">
        <v>1</v>
      </c>
      <c r="X47" s="611">
        <v>44985</v>
      </c>
      <c r="Y47" s="611">
        <v>45291</v>
      </c>
      <c r="Z47" s="612">
        <v>45027</v>
      </c>
      <c r="AA47" s="613">
        <v>0.25</v>
      </c>
      <c r="AB47" s="614" t="s">
        <v>4898</v>
      </c>
      <c r="AC47" s="848" t="s">
        <v>4475</v>
      </c>
      <c r="AD47" s="614" t="s">
        <v>4899</v>
      </c>
      <c r="AE47" s="612">
        <v>45117</v>
      </c>
      <c r="AF47" s="613">
        <v>0.25</v>
      </c>
      <c r="AG47" s="615">
        <v>0.5</v>
      </c>
      <c r="AH47" s="599" t="s">
        <v>4900</v>
      </c>
      <c r="AI47" s="848" t="s">
        <v>4475</v>
      </c>
      <c r="AJ47" s="599" t="s">
        <v>4901</v>
      </c>
      <c r="AK47" s="612">
        <v>45201</v>
      </c>
      <c r="AL47" s="615">
        <v>0.25</v>
      </c>
      <c r="AM47" s="615">
        <v>0.75</v>
      </c>
      <c r="AN47" s="614" t="s">
        <v>4902</v>
      </c>
      <c r="AO47" s="832" t="s">
        <v>4475</v>
      </c>
      <c r="AP47" s="599" t="s">
        <v>4903</v>
      </c>
      <c r="AQ47" s="624">
        <v>45296</v>
      </c>
      <c r="AR47" s="615">
        <v>0.25</v>
      </c>
      <c r="AS47" s="615">
        <v>1</v>
      </c>
      <c r="AT47" s="614" t="s">
        <v>4904</v>
      </c>
      <c r="AU47" s="832" t="s">
        <v>4475</v>
      </c>
      <c r="AV47" s="599" t="s">
        <v>4905</v>
      </c>
    </row>
    <row r="48" spans="1:48" s="602" customFormat="1" ht="153" x14ac:dyDescent="0.2">
      <c r="A48" s="847"/>
      <c r="B48" s="844"/>
      <c r="C48" s="894"/>
      <c r="D48" s="888"/>
      <c r="E48" s="846"/>
      <c r="F48" s="632" t="s">
        <v>4906</v>
      </c>
      <c r="G48" s="888"/>
      <c r="H48" s="835"/>
      <c r="I48" s="890"/>
      <c r="J48" s="835"/>
      <c r="K48" s="835"/>
      <c r="L48" s="837"/>
      <c r="M48" s="614" t="s">
        <v>4907</v>
      </c>
      <c r="N48" s="604" t="s">
        <v>4469</v>
      </c>
      <c r="O48" s="604" t="s">
        <v>4470</v>
      </c>
      <c r="P48" s="835"/>
      <c r="Q48" s="835"/>
      <c r="R48" s="837"/>
      <c r="S48" s="839"/>
      <c r="T48" s="614" t="s">
        <v>4907</v>
      </c>
      <c r="U48" s="632" t="s">
        <v>4908</v>
      </c>
      <c r="V48" s="632" t="s">
        <v>4909</v>
      </c>
      <c r="W48" s="656">
        <v>1</v>
      </c>
      <c r="X48" s="611">
        <v>44985</v>
      </c>
      <c r="Y48" s="611">
        <v>45291</v>
      </c>
      <c r="Z48" s="612">
        <v>45027</v>
      </c>
      <c r="AA48" s="613">
        <v>0.25</v>
      </c>
      <c r="AB48" s="614" t="s">
        <v>4910</v>
      </c>
      <c r="AC48" s="850"/>
      <c r="AD48" s="614" t="s">
        <v>4899</v>
      </c>
      <c r="AE48" s="612">
        <v>45117</v>
      </c>
      <c r="AF48" s="613">
        <v>0.25</v>
      </c>
      <c r="AG48" s="615">
        <v>0.5</v>
      </c>
      <c r="AH48" s="599" t="s">
        <v>4911</v>
      </c>
      <c r="AI48" s="850"/>
      <c r="AJ48" s="599" t="s">
        <v>4901</v>
      </c>
      <c r="AK48" s="612">
        <v>45201</v>
      </c>
      <c r="AL48" s="615">
        <v>0.25</v>
      </c>
      <c r="AM48" s="615">
        <v>0.75</v>
      </c>
      <c r="AN48" s="614" t="s">
        <v>4912</v>
      </c>
      <c r="AO48" s="833"/>
      <c r="AP48" s="599" t="s">
        <v>4903</v>
      </c>
      <c r="AQ48" s="624">
        <v>45296</v>
      </c>
      <c r="AR48" s="615">
        <v>0.25</v>
      </c>
      <c r="AS48" s="615">
        <v>1</v>
      </c>
      <c r="AT48" s="614" t="s">
        <v>4913</v>
      </c>
      <c r="AU48" s="833"/>
      <c r="AV48" s="599" t="s">
        <v>4905</v>
      </c>
    </row>
    <row r="49" spans="1:48" s="602" customFormat="1" ht="191.25" x14ac:dyDescent="0.2">
      <c r="A49" s="847"/>
      <c r="B49" s="844"/>
      <c r="C49" s="881" t="s">
        <v>4914</v>
      </c>
      <c r="D49" s="881" t="s">
        <v>4598</v>
      </c>
      <c r="E49" s="900" t="s">
        <v>4915</v>
      </c>
      <c r="F49" s="608" t="s">
        <v>4916</v>
      </c>
      <c r="G49" s="874" t="s">
        <v>4917</v>
      </c>
      <c r="H49" s="881" t="s">
        <v>4464</v>
      </c>
      <c r="I49" s="891" t="s">
        <v>4520</v>
      </c>
      <c r="J49" s="892" t="s">
        <v>4686</v>
      </c>
      <c r="K49" s="881" t="s">
        <v>4506</v>
      </c>
      <c r="L49" s="878" t="str">
        <f>VLOOKUP(J49,'[20]2. Anexos'!$B$35:$G$41,(HLOOKUP(K49,'[20]2. Anexos'!$C$35:$G$36,2,0)),0)</f>
        <v>Alto</v>
      </c>
      <c r="M49" s="591" t="s">
        <v>4918</v>
      </c>
      <c r="N49" s="588" t="s">
        <v>4469</v>
      </c>
      <c r="O49" s="588" t="s">
        <v>4470</v>
      </c>
      <c r="P49" s="881" t="s">
        <v>4490</v>
      </c>
      <c r="Q49" s="881" t="s">
        <v>4506</v>
      </c>
      <c r="R49" s="878" t="str">
        <f>VLOOKUP(P49,'[20]2. Anexos'!$B$35:$G$41,(HLOOKUP(Q49,'[20]2. Anexos'!$C$35:$G$36,2,0)),0)</f>
        <v>Moderado</v>
      </c>
      <c r="S49" s="883" t="s">
        <v>4493</v>
      </c>
      <c r="T49" s="591" t="s">
        <v>4918</v>
      </c>
      <c r="U49" s="591" t="s">
        <v>4919</v>
      </c>
      <c r="V49" s="608" t="s">
        <v>4920</v>
      </c>
      <c r="W49" s="686">
        <v>1</v>
      </c>
      <c r="X49" s="611">
        <v>44985</v>
      </c>
      <c r="Y49" s="595">
        <v>45291</v>
      </c>
      <c r="Z49" s="612">
        <v>45027</v>
      </c>
      <c r="AA49" s="615">
        <v>0.25</v>
      </c>
      <c r="AB49" s="614" t="s">
        <v>4921</v>
      </c>
      <c r="AC49" s="832" t="s">
        <v>4475</v>
      </c>
      <c r="AD49" s="614" t="s">
        <v>4899</v>
      </c>
      <c r="AE49" s="612">
        <v>45117</v>
      </c>
      <c r="AF49" s="615">
        <v>0.25</v>
      </c>
      <c r="AG49" s="615">
        <v>0.5</v>
      </c>
      <c r="AH49" s="585" t="s">
        <v>4922</v>
      </c>
      <c r="AI49" s="848" t="s">
        <v>4475</v>
      </c>
      <c r="AJ49" s="599" t="s">
        <v>4901</v>
      </c>
      <c r="AK49" s="612">
        <v>45201</v>
      </c>
      <c r="AL49" s="615">
        <v>0.25</v>
      </c>
      <c r="AM49" s="615">
        <v>0.75</v>
      </c>
      <c r="AN49" s="585" t="s">
        <v>4923</v>
      </c>
      <c r="AO49" s="848" t="s">
        <v>4475</v>
      </c>
      <c r="AP49" s="599" t="s">
        <v>4903</v>
      </c>
      <c r="AQ49" s="624">
        <v>45296</v>
      </c>
      <c r="AR49" s="615">
        <v>0.25</v>
      </c>
      <c r="AS49" s="615">
        <v>1</v>
      </c>
      <c r="AT49" s="614" t="s">
        <v>4924</v>
      </c>
      <c r="AU49" s="848" t="s">
        <v>4475</v>
      </c>
      <c r="AV49" s="599" t="s">
        <v>4905</v>
      </c>
    </row>
    <row r="50" spans="1:48" s="602" customFormat="1" ht="165.75" x14ac:dyDescent="0.2">
      <c r="A50" s="847"/>
      <c r="B50" s="844"/>
      <c r="C50" s="881"/>
      <c r="D50" s="881"/>
      <c r="E50" s="900"/>
      <c r="F50" s="608" t="s">
        <v>4925</v>
      </c>
      <c r="G50" s="874"/>
      <c r="H50" s="881"/>
      <c r="I50" s="891"/>
      <c r="J50" s="892"/>
      <c r="K50" s="881"/>
      <c r="L50" s="878"/>
      <c r="M50" s="591" t="s">
        <v>4926</v>
      </c>
      <c r="N50" s="588" t="s">
        <v>4469</v>
      </c>
      <c r="O50" s="588" t="s">
        <v>4470</v>
      </c>
      <c r="P50" s="881"/>
      <c r="Q50" s="881"/>
      <c r="R50" s="878"/>
      <c r="S50" s="883"/>
      <c r="T50" s="591" t="s">
        <v>4926</v>
      </c>
      <c r="U50" s="591" t="s">
        <v>4927</v>
      </c>
      <c r="V50" s="608" t="s">
        <v>4928</v>
      </c>
      <c r="W50" s="686">
        <v>1</v>
      </c>
      <c r="X50" s="611">
        <v>44985</v>
      </c>
      <c r="Y50" s="595">
        <v>45291</v>
      </c>
      <c r="Z50" s="612">
        <v>45027</v>
      </c>
      <c r="AA50" s="615"/>
      <c r="AB50" s="614" t="s">
        <v>4929</v>
      </c>
      <c r="AC50" s="847"/>
      <c r="AD50" s="614" t="s">
        <v>4624</v>
      </c>
      <c r="AE50" s="612">
        <v>45117</v>
      </c>
      <c r="AF50" s="615">
        <v>0.5</v>
      </c>
      <c r="AG50" s="615">
        <v>0.5</v>
      </c>
      <c r="AH50" s="585" t="s">
        <v>4930</v>
      </c>
      <c r="AI50" s="849"/>
      <c r="AJ50" s="599" t="s">
        <v>4901</v>
      </c>
      <c r="AK50" s="612">
        <v>45201</v>
      </c>
      <c r="AL50" s="615" t="s">
        <v>4543</v>
      </c>
      <c r="AM50" s="615">
        <v>0.5</v>
      </c>
      <c r="AN50" s="599" t="s">
        <v>4929</v>
      </c>
      <c r="AO50" s="849"/>
      <c r="AP50" s="599" t="s">
        <v>4931</v>
      </c>
      <c r="AQ50" s="624">
        <v>45296</v>
      </c>
      <c r="AR50" s="615">
        <v>0.5</v>
      </c>
      <c r="AS50" s="615">
        <v>1</v>
      </c>
      <c r="AT50" s="614" t="s">
        <v>4932</v>
      </c>
      <c r="AU50" s="849"/>
      <c r="AV50" s="599" t="s">
        <v>4905</v>
      </c>
    </row>
    <row r="51" spans="1:48" s="602" customFormat="1" ht="178.5" x14ac:dyDescent="0.2">
      <c r="A51" s="847"/>
      <c r="B51" s="844"/>
      <c r="C51" s="881"/>
      <c r="D51" s="881"/>
      <c r="E51" s="900"/>
      <c r="F51" s="881" t="s">
        <v>4933</v>
      </c>
      <c r="G51" s="874"/>
      <c r="H51" s="881"/>
      <c r="I51" s="891"/>
      <c r="J51" s="892"/>
      <c r="K51" s="881"/>
      <c r="L51" s="878"/>
      <c r="M51" s="591" t="s">
        <v>4934</v>
      </c>
      <c r="N51" s="588" t="s">
        <v>4469</v>
      </c>
      <c r="O51" s="588" t="s">
        <v>4470</v>
      </c>
      <c r="P51" s="881"/>
      <c r="Q51" s="881"/>
      <c r="R51" s="878"/>
      <c r="S51" s="883"/>
      <c r="T51" s="591" t="s">
        <v>4934</v>
      </c>
      <c r="U51" s="591" t="s">
        <v>4935</v>
      </c>
      <c r="V51" s="661" t="s">
        <v>4936</v>
      </c>
      <c r="W51" s="686">
        <v>1</v>
      </c>
      <c r="X51" s="611">
        <v>44985</v>
      </c>
      <c r="Y51" s="595">
        <v>45291</v>
      </c>
      <c r="Z51" s="612">
        <v>45027</v>
      </c>
      <c r="AA51" s="615"/>
      <c r="AB51" s="614" t="s">
        <v>4937</v>
      </c>
      <c r="AC51" s="847"/>
      <c r="AD51" s="614" t="s">
        <v>4624</v>
      </c>
      <c r="AE51" s="612">
        <v>45117</v>
      </c>
      <c r="AF51" s="615">
        <v>0.5</v>
      </c>
      <c r="AG51" s="615">
        <v>0.5</v>
      </c>
      <c r="AH51" s="585" t="s">
        <v>4938</v>
      </c>
      <c r="AI51" s="849"/>
      <c r="AJ51" s="599" t="s">
        <v>4901</v>
      </c>
      <c r="AK51" s="612">
        <v>45201</v>
      </c>
      <c r="AL51" s="615" t="s">
        <v>4543</v>
      </c>
      <c r="AM51" s="615">
        <v>0.5</v>
      </c>
      <c r="AN51" s="585" t="s">
        <v>4939</v>
      </c>
      <c r="AO51" s="849"/>
      <c r="AP51" s="599" t="s">
        <v>4931</v>
      </c>
      <c r="AQ51" s="624">
        <v>45296</v>
      </c>
      <c r="AR51" s="615">
        <v>0.5</v>
      </c>
      <c r="AS51" s="615">
        <v>1</v>
      </c>
      <c r="AT51" s="614" t="s">
        <v>4940</v>
      </c>
      <c r="AU51" s="849"/>
      <c r="AV51" s="599" t="s">
        <v>4905</v>
      </c>
    </row>
    <row r="52" spans="1:48" s="602" customFormat="1" ht="178.5" x14ac:dyDescent="0.2">
      <c r="A52" s="833"/>
      <c r="B52" s="841"/>
      <c r="C52" s="881"/>
      <c r="D52" s="881"/>
      <c r="E52" s="900"/>
      <c r="F52" s="881"/>
      <c r="G52" s="874"/>
      <c r="H52" s="881"/>
      <c r="I52" s="891"/>
      <c r="J52" s="892"/>
      <c r="K52" s="881"/>
      <c r="L52" s="878"/>
      <c r="M52" s="591" t="s">
        <v>4941</v>
      </c>
      <c r="N52" s="588"/>
      <c r="O52" s="588"/>
      <c r="P52" s="881"/>
      <c r="Q52" s="881"/>
      <c r="R52" s="878"/>
      <c r="S52" s="883"/>
      <c r="T52" s="591" t="s">
        <v>4941</v>
      </c>
      <c r="U52" s="591" t="s">
        <v>4919</v>
      </c>
      <c r="V52" s="608" t="s">
        <v>4942</v>
      </c>
      <c r="W52" s="686">
        <v>1</v>
      </c>
      <c r="X52" s="611">
        <v>44985</v>
      </c>
      <c r="Y52" s="595">
        <v>45291</v>
      </c>
      <c r="Z52" s="612">
        <v>45027</v>
      </c>
      <c r="AA52" s="597"/>
      <c r="AB52" s="614" t="s">
        <v>4943</v>
      </c>
      <c r="AC52" s="833"/>
      <c r="AD52" s="614" t="s">
        <v>4624</v>
      </c>
      <c r="AE52" s="596">
        <v>45117</v>
      </c>
      <c r="AF52" s="615">
        <v>0.5</v>
      </c>
      <c r="AG52" s="597">
        <v>0.5</v>
      </c>
      <c r="AH52" s="585" t="s">
        <v>4944</v>
      </c>
      <c r="AI52" s="850"/>
      <c r="AJ52" s="599" t="s">
        <v>4901</v>
      </c>
      <c r="AK52" s="612">
        <v>45201</v>
      </c>
      <c r="AL52" s="597">
        <v>0.25</v>
      </c>
      <c r="AM52" s="597">
        <v>0.75</v>
      </c>
      <c r="AN52" s="585" t="s">
        <v>4944</v>
      </c>
      <c r="AO52" s="850"/>
      <c r="AP52" s="599" t="s">
        <v>4903</v>
      </c>
      <c r="AQ52" s="624">
        <v>45296</v>
      </c>
      <c r="AR52" s="597">
        <v>0.25</v>
      </c>
      <c r="AS52" s="597">
        <v>1</v>
      </c>
      <c r="AT52" s="591" t="s">
        <v>4944</v>
      </c>
      <c r="AU52" s="850"/>
      <c r="AV52" s="599" t="s">
        <v>4905</v>
      </c>
    </row>
    <row r="53" spans="1:48" ht="140.25" x14ac:dyDescent="0.2">
      <c r="A53" s="834" t="s">
        <v>4945</v>
      </c>
      <c r="B53" s="834" t="s">
        <v>4946</v>
      </c>
      <c r="C53" s="834" t="s">
        <v>4947</v>
      </c>
      <c r="D53" s="875" t="s">
        <v>4598</v>
      </c>
      <c r="E53" s="882" t="s">
        <v>4948</v>
      </c>
      <c r="F53" s="661" t="s">
        <v>4949</v>
      </c>
      <c r="G53" s="874" t="s">
        <v>4950</v>
      </c>
      <c r="H53" s="832" t="s">
        <v>4464</v>
      </c>
      <c r="I53" s="866" t="s">
        <v>4520</v>
      </c>
      <c r="J53" s="832" t="s">
        <v>4490</v>
      </c>
      <c r="K53" s="832" t="s">
        <v>4506</v>
      </c>
      <c r="L53" s="836" t="str">
        <f>VLOOKUP(J53,'[21]2. Anexos'!$B$35:$G$41,(HLOOKUP(K53,'[21]2. Anexos'!$C$35:$G$36,2,0)),0)</f>
        <v>Moderado</v>
      </c>
      <c r="M53" s="649" t="s">
        <v>4951</v>
      </c>
      <c r="N53" s="604" t="s">
        <v>4469</v>
      </c>
      <c r="O53" s="604" t="s">
        <v>4470</v>
      </c>
      <c r="P53" s="832" t="s">
        <v>4466</v>
      </c>
      <c r="Q53" s="832" t="s">
        <v>4506</v>
      </c>
      <c r="R53" s="836" t="str">
        <f>VLOOKUP(J53,'[21]2. Anexos'!$B$35:$G$41,(HLOOKUP(K53,'[21]2. Anexos'!$C$35:$G$36,2,0)),0)</f>
        <v>Moderado</v>
      </c>
      <c r="S53" s="870" t="s">
        <v>4493</v>
      </c>
      <c r="T53" s="649" t="s">
        <v>4951</v>
      </c>
      <c r="U53" s="658" t="s">
        <v>4952</v>
      </c>
      <c r="V53" s="658" t="s">
        <v>4953</v>
      </c>
      <c r="W53" s="687">
        <v>1</v>
      </c>
      <c r="X53" s="653">
        <v>44985</v>
      </c>
      <c r="Y53" s="653">
        <v>45291</v>
      </c>
      <c r="Z53" s="595">
        <v>45016</v>
      </c>
      <c r="AA53" s="686">
        <v>1</v>
      </c>
      <c r="AB53" s="591" t="s">
        <v>4954</v>
      </c>
      <c r="AC53" s="848" t="s">
        <v>4475</v>
      </c>
      <c r="AD53" s="591" t="s">
        <v>4955</v>
      </c>
      <c r="AE53" s="595">
        <v>45117</v>
      </c>
      <c r="AF53" s="686">
        <v>1</v>
      </c>
      <c r="AG53" s="686">
        <v>1</v>
      </c>
      <c r="AH53" s="625" t="s">
        <v>4956</v>
      </c>
      <c r="AI53" s="848" t="s">
        <v>4475</v>
      </c>
      <c r="AJ53" s="585" t="s">
        <v>4957</v>
      </c>
      <c r="AK53" s="598">
        <v>45199</v>
      </c>
      <c r="AL53" s="686">
        <v>1</v>
      </c>
      <c r="AM53" s="686">
        <v>1</v>
      </c>
      <c r="AN53" s="591" t="s">
        <v>4958</v>
      </c>
      <c r="AO53" s="848" t="s">
        <v>4475</v>
      </c>
      <c r="AP53" s="585" t="s">
        <v>4959</v>
      </c>
      <c r="AQ53" s="688">
        <v>45290</v>
      </c>
      <c r="AR53" s="689">
        <v>1</v>
      </c>
      <c r="AS53" s="689">
        <v>1</v>
      </c>
      <c r="AT53" s="591" t="s">
        <v>4960</v>
      </c>
      <c r="AU53" s="832" t="s">
        <v>4475</v>
      </c>
      <c r="AV53" s="585" t="s">
        <v>4961</v>
      </c>
    </row>
    <row r="54" spans="1:48" s="602" customFormat="1" ht="178.5" x14ac:dyDescent="0.2">
      <c r="A54" s="873"/>
      <c r="B54" s="873"/>
      <c r="C54" s="873"/>
      <c r="D54" s="880"/>
      <c r="E54" s="882"/>
      <c r="F54" s="614" t="s">
        <v>4962</v>
      </c>
      <c r="G54" s="874"/>
      <c r="H54" s="847"/>
      <c r="I54" s="867"/>
      <c r="J54" s="847"/>
      <c r="K54" s="847"/>
      <c r="L54" s="851"/>
      <c r="M54" s="617" t="s">
        <v>4963</v>
      </c>
      <c r="N54" s="609" t="s">
        <v>4469</v>
      </c>
      <c r="O54" s="609" t="s">
        <v>4470</v>
      </c>
      <c r="P54" s="847"/>
      <c r="Q54" s="847"/>
      <c r="R54" s="851"/>
      <c r="S54" s="872"/>
      <c r="T54" s="617" t="s">
        <v>4964</v>
      </c>
      <c r="U54" s="632" t="s">
        <v>4965</v>
      </c>
      <c r="V54" s="632" t="s">
        <v>4966</v>
      </c>
      <c r="W54" s="686">
        <v>1</v>
      </c>
      <c r="X54" s="653">
        <v>44985</v>
      </c>
      <c r="Y54" s="653">
        <v>45291</v>
      </c>
      <c r="Z54" s="595">
        <v>45016</v>
      </c>
      <c r="AA54" s="597">
        <v>0.1</v>
      </c>
      <c r="AB54" s="591" t="s">
        <v>4967</v>
      </c>
      <c r="AC54" s="849"/>
      <c r="AD54" s="591" t="s">
        <v>4955</v>
      </c>
      <c r="AE54" s="595">
        <v>45117</v>
      </c>
      <c r="AF54" s="689">
        <v>0.3</v>
      </c>
      <c r="AG54" s="689">
        <v>0.4</v>
      </c>
      <c r="AH54" s="625" t="s">
        <v>4968</v>
      </c>
      <c r="AI54" s="849"/>
      <c r="AJ54" s="585" t="s">
        <v>4957</v>
      </c>
      <c r="AK54" s="598">
        <v>45199</v>
      </c>
      <c r="AL54" s="597">
        <v>0.3</v>
      </c>
      <c r="AM54" s="597">
        <v>0.7</v>
      </c>
      <c r="AN54" s="690" t="s">
        <v>4969</v>
      </c>
      <c r="AO54" s="849"/>
      <c r="AP54" s="585" t="s">
        <v>4959</v>
      </c>
      <c r="AQ54" s="688">
        <v>45290</v>
      </c>
      <c r="AR54" s="689">
        <v>0.3</v>
      </c>
      <c r="AS54" s="689">
        <v>1</v>
      </c>
      <c r="AT54" s="690" t="s">
        <v>4970</v>
      </c>
      <c r="AU54" s="847"/>
      <c r="AV54" s="585" t="s">
        <v>4961</v>
      </c>
    </row>
    <row r="55" spans="1:48" ht="165.75" x14ac:dyDescent="0.2">
      <c r="A55" s="873"/>
      <c r="B55" s="873"/>
      <c r="C55" s="873"/>
      <c r="D55" s="880"/>
      <c r="E55" s="882"/>
      <c r="F55" s="614" t="s">
        <v>4971</v>
      </c>
      <c r="G55" s="874"/>
      <c r="H55" s="847"/>
      <c r="I55" s="867"/>
      <c r="J55" s="847"/>
      <c r="K55" s="847"/>
      <c r="L55" s="851"/>
      <c r="M55" s="617" t="s">
        <v>4972</v>
      </c>
      <c r="N55" s="609" t="s">
        <v>4469</v>
      </c>
      <c r="O55" s="609" t="s">
        <v>4470</v>
      </c>
      <c r="P55" s="847"/>
      <c r="Q55" s="847"/>
      <c r="R55" s="851"/>
      <c r="S55" s="872"/>
      <c r="T55" s="617" t="s">
        <v>4973</v>
      </c>
      <c r="U55" s="632" t="s">
        <v>4974</v>
      </c>
      <c r="V55" s="632" t="s">
        <v>4975</v>
      </c>
      <c r="W55" s="597">
        <v>1</v>
      </c>
      <c r="X55" s="653">
        <v>44985</v>
      </c>
      <c r="Y55" s="653">
        <v>45291</v>
      </c>
      <c r="Z55" s="595">
        <v>45016</v>
      </c>
      <c r="AA55" s="597">
        <v>1</v>
      </c>
      <c r="AB55" s="625" t="s">
        <v>4976</v>
      </c>
      <c r="AC55" s="849"/>
      <c r="AD55" s="591" t="s">
        <v>4955</v>
      </c>
      <c r="AE55" s="595">
        <v>45117</v>
      </c>
      <c r="AF55" s="689"/>
      <c r="AG55" s="689">
        <v>1</v>
      </c>
      <c r="AH55" s="691" t="s">
        <v>4977</v>
      </c>
      <c r="AI55" s="849"/>
      <c r="AJ55" s="585" t="s">
        <v>4957</v>
      </c>
      <c r="AK55" s="598">
        <v>45199</v>
      </c>
      <c r="AL55" s="692" t="s">
        <v>4543</v>
      </c>
      <c r="AM55" s="692">
        <v>1</v>
      </c>
      <c r="AN55" s="660" t="s">
        <v>4977</v>
      </c>
      <c r="AO55" s="849"/>
      <c r="AP55" s="585" t="s">
        <v>4959</v>
      </c>
      <c r="AQ55" s="688">
        <v>45290</v>
      </c>
      <c r="AR55" s="689">
        <v>0</v>
      </c>
      <c r="AS55" s="689">
        <v>1</v>
      </c>
      <c r="AT55" s="660" t="s">
        <v>4977</v>
      </c>
      <c r="AU55" s="847"/>
      <c r="AV55" s="585" t="s">
        <v>4978</v>
      </c>
    </row>
    <row r="56" spans="1:48" ht="191.25" x14ac:dyDescent="0.2">
      <c r="A56" s="873"/>
      <c r="B56" s="873"/>
      <c r="C56" s="873"/>
      <c r="D56" s="880"/>
      <c r="E56" s="882"/>
      <c r="F56" s="614" t="s">
        <v>4979</v>
      </c>
      <c r="G56" s="874"/>
      <c r="H56" s="847"/>
      <c r="I56" s="867"/>
      <c r="J56" s="847"/>
      <c r="K56" s="847"/>
      <c r="L56" s="851"/>
      <c r="M56" s="649" t="s">
        <v>4980</v>
      </c>
      <c r="N56" s="609" t="s">
        <v>4469</v>
      </c>
      <c r="O56" s="609" t="s">
        <v>4470</v>
      </c>
      <c r="P56" s="847"/>
      <c r="Q56" s="847"/>
      <c r="R56" s="851"/>
      <c r="S56" s="872"/>
      <c r="T56" s="649" t="s">
        <v>4981</v>
      </c>
      <c r="U56" s="632" t="s">
        <v>4982</v>
      </c>
      <c r="V56" s="632" t="s">
        <v>4983</v>
      </c>
      <c r="W56" s="686">
        <v>1</v>
      </c>
      <c r="X56" s="653">
        <v>44985</v>
      </c>
      <c r="Y56" s="653">
        <v>45291</v>
      </c>
      <c r="Z56" s="595">
        <v>45016</v>
      </c>
      <c r="AA56" s="693"/>
      <c r="AB56" s="625" t="s">
        <v>4984</v>
      </c>
      <c r="AC56" s="849"/>
      <c r="AD56" s="591" t="s">
        <v>4624</v>
      </c>
      <c r="AE56" s="595">
        <v>45117</v>
      </c>
      <c r="AF56" s="693"/>
      <c r="AG56" s="693"/>
      <c r="AH56" s="625" t="s">
        <v>4985</v>
      </c>
      <c r="AI56" s="849"/>
      <c r="AJ56" s="585" t="s">
        <v>4986</v>
      </c>
      <c r="AK56" s="694">
        <v>45199</v>
      </c>
      <c r="AL56" s="695">
        <v>1</v>
      </c>
      <c r="AM56" s="695">
        <v>1</v>
      </c>
      <c r="AN56" s="696" t="s">
        <v>4987</v>
      </c>
      <c r="AO56" s="849"/>
      <c r="AP56" s="585" t="s">
        <v>4959</v>
      </c>
      <c r="AQ56" s="688">
        <v>45290</v>
      </c>
      <c r="AR56" s="689">
        <v>1</v>
      </c>
      <c r="AS56" s="689">
        <v>1</v>
      </c>
      <c r="AT56" s="696" t="s">
        <v>4988</v>
      </c>
      <c r="AU56" s="847"/>
      <c r="AV56" s="585" t="s">
        <v>4961</v>
      </c>
    </row>
    <row r="57" spans="1:48" ht="140.25" x14ac:dyDescent="0.2">
      <c r="A57" s="873"/>
      <c r="B57" s="873"/>
      <c r="C57" s="835"/>
      <c r="D57" s="876"/>
      <c r="E57" s="882"/>
      <c r="F57" s="614" t="s">
        <v>4989</v>
      </c>
      <c r="G57" s="874"/>
      <c r="H57" s="833"/>
      <c r="I57" s="868"/>
      <c r="J57" s="833"/>
      <c r="K57" s="833"/>
      <c r="L57" s="837"/>
      <c r="M57" s="649" t="s">
        <v>4990</v>
      </c>
      <c r="N57" s="604" t="s">
        <v>4469</v>
      </c>
      <c r="O57" s="604" t="s">
        <v>4470</v>
      </c>
      <c r="P57" s="833"/>
      <c r="Q57" s="833"/>
      <c r="R57" s="837"/>
      <c r="S57" s="871"/>
      <c r="T57" s="697" t="s">
        <v>4990</v>
      </c>
      <c r="U57" s="658" t="s">
        <v>4952</v>
      </c>
      <c r="V57" s="658" t="s">
        <v>4991</v>
      </c>
      <c r="W57" s="686">
        <v>1</v>
      </c>
      <c r="X57" s="653">
        <v>44985</v>
      </c>
      <c r="Y57" s="653">
        <v>45291</v>
      </c>
      <c r="Z57" s="595">
        <v>45016</v>
      </c>
      <c r="AA57" s="693"/>
      <c r="AB57" s="591" t="s">
        <v>4992</v>
      </c>
      <c r="AC57" s="850"/>
      <c r="AD57" s="591" t="s">
        <v>4624</v>
      </c>
      <c r="AE57" s="595">
        <v>45117</v>
      </c>
      <c r="AF57" s="686">
        <v>1</v>
      </c>
      <c r="AG57" s="686">
        <v>1</v>
      </c>
      <c r="AH57" s="585" t="s">
        <v>4993</v>
      </c>
      <c r="AI57" s="850"/>
      <c r="AJ57" s="585" t="s">
        <v>4957</v>
      </c>
      <c r="AK57" s="694">
        <v>45199</v>
      </c>
      <c r="AL57" s="695" t="s">
        <v>4543</v>
      </c>
      <c r="AM57" s="695">
        <v>1</v>
      </c>
      <c r="AN57" s="585" t="s">
        <v>4994</v>
      </c>
      <c r="AO57" s="850"/>
      <c r="AP57" s="585" t="s">
        <v>4995</v>
      </c>
      <c r="AQ57" s="688">
        <v>45290</v>
      </c>
      <c r="AR57" s="689">
        <v>1</v>
      </c>
      <c r="AS57" s="689">
        <v>1</v>
      </c>
      <c r="AT57" s="585" t="s">
        <v>4996</v>
      </c>
      <c r="AU57" s="833"/>
      <c r="AV57" s="585" t="s">
        <v>4961</v>
      </c>
    </row>
    <row r="58" spans="1:48" s="602" customFormat="1" ht="204" x14ac:dyDescent="0.2">
      <c r="A58" s="873"/>
      <c r="B58" s="873"/>
      <c r="C58" s="884" t="s">
        <v>4997</v>
      </c>
      <c r="D58" s="875" t="s">
        <v>4598</v>
      </c>
      <c r="E58" s="870" t="s">
        <v>4998</v>
      </c>
      <c r="F58" s="649" t="s">
        <v>4999</v>
      </c>
      <c r="G58" s="885" t="s">
        <v>5000</v>
      </c>
      <c r="H58" s="840" t="s">
        <v>4464</v>
      </c>
      <c r="I58" s="842" t="s">
        <v>4489</v>
      </c>
      <c r="J58" s="840" t="s">
        <v>4522</v>
      </c>
      <c r="K58" s="840" t="s">
        <v>4467</v>
      </c>
      <c r="L58" s="836" t="str">
        <f>VLOOKUP(J58,'[22]2. Anexos'!$B$35:$G$41,(HLOOKUP(K58,'[22]2. Anexos'!$C$35:$G$36,2,0)),0)</f>
        <v>Alto</v>
      </c>
      <c r="M58" s="634" t="s">
        <v>5001</v>
      </c>
      <c r="N58" s="604" t="s">
        <v>4469</v>
      </c>
      <c r="O58" s="604" t="s">
        <v>4470</v>
      </c>
      <c r="P58" s="832" t="s">
        <v>4522</v>
      </c>
      <c r="Q58" s="848" t="s">
        <v>4506</v>
      </c>
      <c r="R58" s="836" t="str">
        <f>VLOOKUP(P58,'[22]2. Anexos'!$B$35:$G$41,(HLOOKUP(Q58,'[22]2. Anexos'!$C$35:$G$36,2,0)),0)</f>
        <v>Moderado</v>
      </c>
      <c r="S58" s="870" t="s">
        <v>4493</v>
      </c>
      <c r="T58" s="634" t="s">
        <v>5001</v>
      </c>
      <c r="U58" s="658" t="s">
        <v>5002</v>
      </c>
      <c r="V58" s="661" t="s">
        <v>5003</v>
      </c>
      <c r="W58" s="594">
        <v>1</v>
      </c>
      <c r="X58" s="653">
        <v>44985</v>
      </c>
      <c r="Y58" s="653">
        <v>45291</v>
      </c>
      <c r="Z58" s="595">
        <v>45016</v>
      </c>
      <c r="AA58" s="597"/>
      <c r="AB58" s="591" t="s">
        <v>5004</v>
      </c>
      <c r="AC58" s="848" t="s">
        <v>4475</v>
      </c>
      <c r="AD58" s="591" t="s">
        <v>4624</v>
      </c>
      <c r="AE58" s="595">
        <v>45117</v>
      </c>
      <c r="AF58" s="689">
        <v>0.34</v>
      </c>
      <c r="AG58" s="689">
        <v>0.34</v>
      </c>
      <c r="AH58" s="616" t="s">
        <v>5005</v>
      </c>
      <c r="AI58" s="832" t="s">
        <v>4475</v>
      </c>
      <c r="AJ58" s="585" t="s">
        <v>4957</v>
      </c>
      <c r="AK58" s="694">
        <v>45199</v>
      </c>
      <c r="AL58" s="689">
        <v>0.33</v>
      </c>
      <c r="AM58" s="689">
        <v>0.67</v>
      </c>
      <c r="AN58" s="698" t="s">
        <v>5006</v>
      </c>
      <c r="AO58" s="832" t="s">
        <v>4475</v>
      </c>
      <c r="AP58" s="585" t="s">
        <v>4959</v>
      </c>
      <c r="AQ58" s="688">
        <v>45290</v>
      </c>
      <c r="AR58" s="689">
        <v>0.33</v>
      </c>
      <c r="AS58" s="689">
        <v>1</v>
      </c>
      <c r="AT58" s="585" t="s">
        <v>5007</v>
      </c>
      <c r="AU58" s="832" t="s">
        <v>4475</v>
      </c>
      <c r="AV58" s="585" t="s">
        <v>4961</v>
      </c>
    </row>
    <row r="59" spans="1:48" s="602" customFormat="1" ht="127.5" x14ac:dyDescent="0.2">
      <c r="A59" s="873"/>
      <c r="B59" s="873"/>
      <c r="C59" s="884"/>
      <c r="D59" s="880"/>
      <c r="E59" s="872"/>
      <c r="F59" s="649" t="s">
        <v>5008</v>
      </c>
      <c r="G59" s="885"/>
      <c r="H59" s="886"/>
      <c r="I59" s="886"/>
      <c r="J59" s="886"/>
      <c r="K59" s="886"/>
      <c r="L59" s="837"/>
      <c r="M59" s="634" t="s">
        <v>5009</v>
      </c>
      <c r="N59" s="604" t="s">
        <v>4469</v>
      </c>
      <c r="O59" s="604" t="s">
        <v>4470</v>
      </c>
      <c r="P59" s="833"/>
      <c r="Q59" s="850"/>
      <c r="R59" s="837"/>
      <c r="S59" s="871"/>
      <c r="T59" s="634" t="s">
        <v>5009</v>
      </c>
      <c r="U59" s="658" t="s">
        <v>5002</v>
      </c>
      <c r="V59" s="661" t="s">
        <v>5010</v>
      </c>
      <c r="W59" s="594">
        <v>1</v>
      </c>
      <c r="X59" s="653">
        <v>44985</v>
      </c>
      <c r="Y59" s="653">
        <v>45291</v>
      </c>
      <c r="Z59" s="595">
        <v>45016</v>
      </c>
      <c r="AA59" s="597"/>
      <c r="AB59" s="591" t="s">
        <v>5011</v>
      </c>
      <c r="AC59" s="850"/>
      <c r="AD59" s="591" t="s">
        <v>4624</v>
      </c>
      <c r="AE59" s="595">
        <v>45117</v>
      </c>
      <c r="AF59" s="689">
        <v>0.34</v>
      </c>
      <c r="AG59" s="689">
        <v>0.34</v>
      </c>
      <c r="AH59" s="616" t="s">
        <v>5012</v>
      </c>
      <c r="AI59" s="833"/>
      <c r="AJ59" s="585" t="s">
        <v>4957</v>
      </c>
      <c r="AK59" s="694">
        <v>45199</v>
      </c>
      <c r="AL59" s="689">
        <v>0.33</v>
      </c>
      <c r="AM59" s="689">
        <v>0.67</v>
      </c>
      <c r="AN59" s="698" t="s">
        <v>5013</v>
      </c>
      <c r="AO59" s="833"/>
      <c r="AP59" s="585" t="s">
        <v>4959</v>
      </c>
      <c r="AQ59" s="688">
        <v>45290</v>
      </c>
      <c r="AR59" s="689">
        <v>0.33</v>
      </c>
      <c r="AS59" s="689">
        <v>1</v>
      </c>
      <c r="AT59" s="698" t="s">
        <v>5014</v>
      </c>
      <c r="AU59" s="833"/>
      <c r="AV59" s="585" t="s">
        <v>4961</v>
      </c>
    </row>
    <row r="60" spans="1:48" s="602" customFormat="1" ht="178.5" x14ac:dyDescent="0.2">
      <c r="A60" s="873"/>
      <c r="B60" s="873"/>
      <c r="C60" s="632" t="s">
        <v>5015</v>
      </c>
      <c r="D60" s="608" t="s">
        <v>4598</v>
      </c>
      <c r="E60" s="639" t="s">
        <v>5016</v>
      </c>
      <c r="F60" s="614" t="s">
        <v>5017</v>
      </c>
      <c r="G60" s="586" t="s">
        <v>5018</v>
      </c>
      <c r="H60" s="614" t="s">
        <v>4868</v>
      </c>
      <c r="I60" s="635" t="s">
        <v>4489</v>
      </c>
      <c r="J60" s="614" t="s">
        <v>4466</v>
      </c>
      <c r="K60" s="614" t="s">
        <v>4506</v>
      </c>
      <c r="L60" s="590" t="str">
        <f>VLOOKUP(J60,'[22]2. Anexos'!$B$35:$G$41,(HLOOKUP(K60,'[22]2. Anexos'!$C$35:$G$36,2,0)),0)</f>
        <v>Moderado</v>
      </c>
      <c r="M60" s="614" t="s">
        <v>5019</v>
      </c>
      <c r="N60" s="604" t="s">
        <v>4469</v>
      </c>
      <c r="O60" s="604" t="s">
        <v>4470</v>
      </c>
      <c r="P60" s="699" t="s">
        <v>4466</v>
      </c>
      <c r="Q60" s="699" t="s">
        <v>4506</v>
      </c>
      <c r="R60" s="590" t="str">
        <f>VLOOKUP(P60,'[22]2. Anexos'!$B$35:$G$41,(HLOOKUP(Q60,'[22]2. Anexos'!$C$35:$G$36,2,0)),0)</f>
        <v>Moderado</v>
      </c>
      <c r="S60" s="700" t="s">
        <v>4493</v>
      </c>
      <c r="T60" s="614" t="s">
        <v>5019</v>
      </c>
      <c r="U60" s="658" t="s">
        <v>5002</v>
      </c>
      <c r="V60" s="658" t="s">
        <v>5020</v>
      </c>
      <c r="W60" s="686">
        <v>1</v>
      </c>
      <c r="X60" s="653">
        <v>44985</v>
      </c>
      <c r="Y60" s="653">
        <v>45291</v>
      </c>
      <c r="Z60" s="595">
        <v>45016</v>
      </c>
      <c r="AA60" s="597">
        <v>0.25</v>
      </c>
      <c r="AB60" s="591" t="s">
        <v>5021</v>
      </c>
      <c r="AC60" s="586" t="s">
        <v>4475</v>
      </c>
      <c r="AD60" s="591" t="s">
        <v>4624</v>
      </c>
      <c r="AE60" s="595">
        <v>45117</v>
      </c>
      <c r="AF60" s="689">
        <v>0.25</v>
      </c>
      <c r="AG60" s="689">
        <v>0.5</v>
      </c>
      <c r="AH60" s="585" t="s">
        <v>5021</v>
      </c>
      <c r="AI60" s="689" t="s">
        <v>4475</v>
      </c>
      <c r="AJ60" s="585" t="s">
        <v>4957</v>
      </c>
      <c r="AK60" s="694">
        <v>45199</v>
      </c>
      <c r="AL60" s="689">
        <v>0.25</v>
      </c>
      <c r="AM60" s="689">
        <v>0.75</v>
      </c>
      <c r="AN60" s="585" t="s">
        <v>5021</v>
      </c>
      <c r="AO60" s="689" t="s">
        <v>4475</v>
      </c>
      <c r="AP60" s="585" t="s">
        <v>4959</v>
      </c>
      <c r="AQ60" s="688">
        <v>45290</v>
      </c>
      <c r="AR60" s="689">
        <v>0.25</v>
      </c>
      <c r="AS60" s="689">
        <v>1</v>
      </c>
      <c r="AT60" s="585" t="s">
        <v>5021</v>
      </c>
      <c r="AU60" s="588" t="s">
        <v>4475</v>
      </c>
      <c r="AV60" s="585" t="s">
        <v>4961</v>
      </c>
    </row>
    <row r="61" spans="1:48" s="602" customFormat="1" ht="280.5" x14ac:dyDescent="0.2">
      <c r="A61" s="874" t="s">
        <v>5022</v>
      </c>
      <c r="B61" s="840" t="s">
        <v>5023</v>
      </c>
      <c r="C61" s="834" t="s">
        <v>5024</v>
      </c>
      <c r="D61" s="832" t="s">
        <v>2062</v>
      </c>
      <c r="E61" s="845" t="s">
        <v>5025</v>
      </c>
      <c r="F61" s="614" t="s">
        <v>5026</v>
      </c>
      <c r="G61" s="875" t="s">
        <v>5027</v>
      </c>
      <c r="H61" s="832" t="s">
        <v>4464</v>
      </c>
      <c r="I61" s="866" t="s">
        <v>5028</v>
      </c>
      <c r="J61" s="832" t="s">
        <v>4686</v>
      </c>
      <c r="K61" s="832" t="s">
        <v>4506</v>
      </c>
      <c r="L61" s="836" t="str">
        <f>VLOOKUP(J61,'[23]2. Anexos'!$B$35:$G$41,(HLOOKUP(K61,'[23]2. Anexos'!$C$35:$G$36,2,0)),0)</f>
        <v>Alto</v>
      </c>
      <c r="M61" s="599" t="s">
        <v>5029</v>
      </c>
      <c r="N61" s="604" t="s">
        <v>4469</v>
      </c>
      <c r="O61" s="604" t="s">
        <v>4470</v>
      </c>
      <c r="P61" s="832" t="s">
        <v>4490</v>
      </c>
      <c r="Q61" s="832" t="s">
        <v>4506</v>
      </c>
      <c r="R61" s="836" t="str">
        <f>VLOOKUP(P61,'[23]2. Anexos'!$B$35:$G$41,(HLOOKUP(Q61,'[23]2. Anexos'!$C$35:$G$36,2,0)),0)</f>
        <v>Moderado</v>
      </c>
      <c r="S61" s="870" t="s">
        <v>4493</v>
      </c>
      <c r="T61" s="599" t="s">
        <v>5029</v>
      </c>
      <c r="U61" s="614" t="s">
        <v>5030</v>
      </c>
      <c r="V61" s="614" t="s">
        <v>5031</v>
      </c>
      <c r="W61" s="627">
        <v>1</v>
      </c>
      <c r="X61" s="611">
        <v>44985</v>
      </c>
      <c r="Y61" s="611">
        <v>45291</v>
      </c>
      <c r="Z61" s="624">
        <v>45026</v>
      </c>
      <c r="AA61" s="615">
        <v>1</v>
      </c>
      <c r="AB61" s="599" t="s">
        <v>5032</v>
      </c>
      <c r="AC61" s="832" t="s">
        <v>4475</v>
      </c>
      <c r="AD61" s="600" t="s">
        <v>5033</v>
      </c>
      <c r="AE61" s="624">
        <v>45117</v>
      </c>
      <c r="AF61" s="615">
        <v>1</v>
      </c>
      <c r="AG61" s="615">
        <v>1</v>
      </c>
      <c r="AH61" s="617" t="s">
        <v>5034</v>
      </c>
      <c r="AI61" s="832" t="s">
        <v>4475</v>
      </c>
      <c r="AJ61" s="599" t="s">
        <v>5035</v>
      </c>
      <c r="AK61" s="624">
        <v>45205</v>
      </c>
      <c r="AL61" s="615">
        <v>1</v>
      </c>
      <c r="AM61" s="615">
        <v>1</v>
      </c>
      <c r="AN61" s="617" t="s">
        <v>5036</v>
      </c>
      <c r="AO61" s="832" t="s">
        <v>4475</v>
      </c>
      <c r="AP61" s="600" t="s">
        <v>5037</v>
      </c>
      <c r="AQ61" s="624">
        <v>45296</v>
      </c>
      <c r="AR61" s="615">
        <v>1</v>
      </c>
      <c r="AS61" s="615">
        <v>1</v>
      </c>
      <c r="AT61" s="617" t="s">
        <v>5038</v>
      </c>
      <c r="AU61" s="832" t="s">
        <v>4475</v>
      </c>
      <c r="AV61" s="600" t="s">
        <v>5039</v>
      </c>
    </row>
    <row r="62" spans="1:48" s="602" customFormat="1" ht="191.25" x14ac:dyDescent="0.2">
      <c r="A62" s="874"/>
      <c r="B62" s="844"/>
      <c r="C62" s="873"/>
      <c r="D62" s="847"/>
      <c r="E62" s="869"/>
      <c r="F62" s="834" t="s">
        <v>5040</v>
      </c>
      <c r="G62" s="880"/>
      <c r="H62" s="847"/>
      <c r="I62" s="867"/>
      <c r="J62" s="847"/>
      <c r="K62" s="847"/>
      <c r="L62" s="851"/>
      <c r="M62" s="599" t="s">
        <v>5041</v>
      </c>
      <c r="N62" s="604" t="s">
        <v>4469</v>
      </c>
      <c r="O62" s="604" t="s">
        <v>4470</v>
      </c>
      <c r="P62" s="847"/>
      <c r="Q62" s="847"/>
      <c r="R62" s="851"/>
      <c r="S62" s="872"/>
      <c r="T62" s="599" t="s">
        <v>5041</v>
      </c>
      <c r="U62" s="614" t="s">
        <v>5042</v>
      </c>
      <c r="V62" s="614" t="s">
        <v>5043</v>
      </c>
      <c r="W62" s="627">
        <v>1</v>
      </c>
      <c r="X62" s="611">
        <v>44985</v>
      </c>
      <c r="Y62" s="611">
        <v>45291</v>
      </c>
      <c r="Z62" s="624">
        <v>45026</v>
      </c>
      <c r="AA62" s="615">
        <v>1</v>
      </c>
      <c r="AB62" s="599" t="s">
        <v>5044</v>
      </c>
      <c r="AC62" s="847"/>
      <c r="AD62" s="600" t="s">
        <v>5033</v>
      </c>
      <c r="AE62" s="624">
        <v>45117</v>
      </c>
      <c r="AF62" s="615">
        <v>1</v>
      </c>
      <c r="AG62" s="615">
        <v>1</v>
      </c>
      <c r="AH62" s="617" t="s">
        <v>5045</v>
      </c>
      <c r="AI62" s="847"/>
      <c r="AJ62" s="599" t="s">
        <v>5035</v>
      </c>
      <c r="AK62" s="624">
        <v>45205</v>
      </c>
      <c r="AL62" s="615">
        <v>1</v>
      </c>
      <c r="AM62" s="615">
        <v>1</v>
      </c>
      <c r="AN62" s="617" t="s">
        <v>5046</v>
      </c>
      <c r="AO62" s="847"/>
      <c r="AP62" s="600" t="s">
        <v>5037</v>
      </c>
      <c r="AQ62" s="624">
        <v>45296</v>
      </c>
      <c r="AR62" s="615">
        <v>1</v>
      </c>
      <c r="AS62" s="615">
        <v>1</v>
      </c>
      <c r="AT62" s="617" t="s">
        <v>5047</v>
      </c>
      <c r="AU62" s="847"/>
      <c r="AV62" s="600" t="s">
        <v>5048</v>
      </c>
    </row>
    <row r="63" spans="1:48" s="602" customFormat="1" ht="140.25" x14ac:dyDescent="0.2">
      <c r="A63" s="874"/>
      <c r="B63" s="844"/>
      <c r="C63" s="873"/>
      <c r="D63" s="833"/>
      <c r="E63" s="846"/>
      <c r="F63" s="835"/>
      <c r="G63" s="876"/>
      <c r="H63" s="833"/>
      <c r="I63" s="868"/>
      <c r="J63" s="833"/>
      <c r="K63" s="833"/>
      <c r="L63" s="837"/>
      <c r="M63" s="599" t="s">
        <v>5049</v>
      </c>
      <c r="N63" s="604" t="s">
        <v>4508</v>
      </c>
      <c r="O63" s="604" t="s">
        <v>4470</v>
      </c>
      <c r="P63" s="833"/>
      <c r="Q63" s="833"/>
      <c r="R63" s="837"/>
      <c r="S63" s="871"/>
      <c r="T63" s="599" t="s">
        <v>5049</v>
      </c>
      <c r="U63" s="614" t="s">
        <v>5042</v>
      </c>
      <c r="V63" s="614" t="s">
        <v>5050</v>
      </c>
      <c r="W63" s="627">
        <v>1</v>
      </c>
      <c r="X63" s="611">
        <v>44985</v>
      </c>
      <c r="Y63" s="611">
        <v>45291</v>
      </c>
      <c r="Z63" s="624">
        <v>45026</v>
      </c>
      <c r="AA63" s="615">
        <v>1</v>
      </c>
      <c r="AB63" s="599" t="s">
        <v>5051</v>
      </c>
      <c r="AC63" s="833"/>
      <c r="AD63" s="600" t="s">
        <v>5033</v>
      </c>
      <c r="AE63" s="624">
        <v>45117</v>
      </c>
      <c r="AF63" s="615">
        <v>1</v>
      </c>
      <c r="AG63" s="615">
        <v>1</v>
      </c>
      <c r="AH63" s="617" t="s">
        <v>5052</v>
      </c>
      <c r="AI63" s="833"/>
      <c r="AJ63" s="599" t="s">
        <v>5035</v>
      </c>
      <c r="AK63" s="624">
        <v>45205</v>
      </c>
      <c r="AL63" s="615">
        <v>1</v>
      </c>
      <c r="AM63" s="615">
        <v>1</v>
      </c>
      <c r="AN63" s="617" t="s">
        <v>5053</v>
      </c>
      <c r="AO63" s="833"/>
      <c r="AP63" s="600" t="s">
        <v>5037</v>
      </c>
      <c r="AQ63" s="624">
        <v>45296</v>
      </c>
      <c r="AR63" s="615">
        <v>1</v>
      </c>
      <c r="AS63" s="615">
        <v>1</v>
      </c>
      <c r="AT63" s="617" t="s">
        <v>5054</v>
      </c>
      <c r="AU63" s="833"/>
      <c r="AV63" s="600" t="s">
        <v>5048</v>
      </c>
    </row>
    <row r="64" spans="1:48" s="602" customFormat="1" ht="178.5" x14ac:dyDescent="0.2">
      <c r="A64" s="874"/>
      <c r="B64" s="841"/>
      <c r="C64" s="608" t="s">
        <v>5055</v>
      </c>
      <c r="D64" s="604" t="s">
        <v>2062</v>
      </c>
      <c r="E64" s="626" t="s">
        <v>5056</v>
      </c>
      <c r="F64" s="614" t="s">
        <v>5057</v>
      </c>
      <c r="G64" s="649" t="s">
        <v>5058</v>
      </c>
      <c r="H64" s="604" t="s">
        <v>4464</v>
      </c>
      <c r="I64" s="635" t="s">
        <v>5028</v>
      </c>
      <c r="J64" s="614" t="s">
        <v>4466</v>
      </c>
      <c r="K64" s="614" t="s">
        <v>4467</v>
      </c>
      <c r="L64" s="590" t="str">
        <f>VLOOKUP(J64,'[23]2. Anexos'!$B$35:$G$41,(HLOOKUP(K64,'[23]2. Anexos'!$C$35:$G$36,2,0)),0)</f>
        <v>Alto</v>
      </c>
      <c r="M64" s="599" t="s">
        <v>5059</v>
      </c>
      <c r="N64" s="604" t="s">
        <v>4469</v>
      </c>
      <c r="O64" s="604" t="s">
        <v>4470</v>
      </c>
      <c r="P64" s="614" t="s">
        <v>4466</v>
      </c>
      <c r="Q64" s="614" t="s">
        <v>4467</v>
      </c>
      <c r="R64" s="590" t="str">
        <f>VLOOKUP(P64,'[23]2. Anexos'!$B$35:$G$41,(HLOOKUP(Q64,'[23]2. Anexos'!$C$35:$G$36,2,0)),0)</f>
        <v>Alto</v>
      </c>
      <c r="S64" s="607" t="s">
        <v>4493</v>
      </c>
      <c r="T64" s="599" t="s">
        <v>5059</v>
      </c>
      <c r="U64" s="591" t="s">
        <v>5060</v>
      </c>
      <c r="V64" s="614" t="s">
        <v>5061</v>
      </c>
      <c r="W64" s="610">
        <v>1</v>
      </c>
      <c r="X64" s="611">
        <v>44985</v>
      </c>
      <c r="Y64" s="611">
        <v>45291</v>
      </c>
      <c r="Z64" s="624">
        <v>45026</v>
      </c>
      <c r="AA64" s="615">
        <v>1</v>
      </c>
      <c r="AB64" s="599" t="s">
        <v>5062</v>
      </c>
      <c r="AC64" s="604" t="s">
        <v>4475</v>
      </c>
      <c r="AD64" s="600" t="s">
        <v>5033</v>
      </c>
      <c r="AE64" s="624">
        <v>45117</v>
      </c>
      <c r="AF64" s="615">
        <v>1</v>
      </c>
      <c r="AG64" s="615">
        <v>1</v>
      </c>
      <c r="AH64" s="599" t="s">
        <v>5063</v>
      </c>
      <c r="AI64" s="588" t="s">
        <v>4475</v>
      </c>
      <c r="AJ64" s="599" t="s">
        <v>5035</v>
      </c>
      <c r="AK64" s="624">
        <v>45205</v>
      </c>
      <c r="AL64" s="615">
        <v>1</v>
      </c>
      <c r="AM64" s="615">
        <v>1</v>
      </c>
      <c r="AN64" s="599" t="s">
        <v>5064</v>
      </c>
      <c r="AO64" s="604" t="s">
        <v>4475</v>
      </c>
      <c r="AP64" s="600" t="s">
        <v>5037</v>
      </c>
      <c r="AQ64" s="624">
        <v>45296</v>
      </c>
      <c r="AR64" s="615">
        <v>1</v>
      </c>
      <c r="AS64" s="615">
        <v>1</v>
      </c>
      <c r="AT64" s="599" t="s">
        <v>5065</v>
      </c>
      <c r="AU64" s="604" t="s">
        <v>4475</v>
      </c>
      <c r="AV64" s="600" t="s">
        <v>5048</v>
      </c>
    </row>
    <row r="65" spans="1:48" s="602" customFormat="1" ht="267.75" x14ac:dyDescent="0.2">
      <c r="A65" s="832" t="s">
        <v>116</v>
      </c>
      <c r="B65" s="832" t="s">
        <v>5066</v>
      </c>
      <c r="C65" s="608" t="s">
        <v>5067</v>
      </c>
      <c r="D65" s="588" t="s">
        <v>2118</v>
      </c>
      <c r="E65" s="639" t="s">
        <v>5068</v>
      </c>
      <c r="F65" s="608" t="s">
        <v>5069</v>
      </c>
      <c r="G65" s="604" t="s">
        <v>5070</v>
      </c>
      <c r="H65" s="608" t="s">
        <v>4868</v>
      </c>
      <c r="I65" s="640" t="s">
        <v>5028</v>
      </c>
      <c r="J65" s="608" t="s">
        <v>4686</v>
      </c>
      <c r="K65" s="608" t="s">
        <v>4491</v>
      </c>
      <c r="L65" s="590" t="str">
        <f>VLOOKUP(J65,'[24]2. Anexos'!$B$35:$G$41,(HLOOKUP(K65,'[24]2. Anexos'!$C$35:$G$36,2,0)),0)</f>
        <v>Moderado</v>
      </c>
      <c r="M65" s="701" t="s">
        <v>5071</v>
      </c>
      <c r="N65" s="588" t="s">
        <v>4469</v>
      </c>
      <c r="O65" s="588" t="s">
        <v>4470</v>
      </c>
      <c r="P65" s="608" t="s">
        <v>4490</v>
      </c>
      <c r="Q65" s="608" t="s">
        <v>4491</v>
      </c>
      <c r="R65" s="590" t="str">
        <f>VLOOKUP(P65,'[24]2. Anexos'!$B$35:$G$41,(HLOOKUP(Q65,'[24]2. Anexos'!$C$35:$G$36,2,0)),0)</f>
        <v>Moderado</v>
      </c>
      <c r="S65" s="641" t="s">
        <v>4493</v>
      </c>
      <c r="T65" s="701" t="s">
        <v>5071</v>
      </c>
      <c r="U65" s="608" t="s">
        <v>5072</v>
      </c>
      <c r="V65" s="588" t="s">
        <v>5073</v>
      </c>
      <c r="W65" s="686">
        <v>1</v>
      </c>
      <c r="X65" s="611">
        <v>44985</v>
      </c>
      <c r="Y65" s="702">
        <v>45291</v>
      </c>
      <c r="Z65" s="624">
        <v>45016</v>
      </c>
      <c r="AA65" s="615">
        <v>0.25</v>
      </c>
      <c r="AB65" s="614" t="s">
        <v>5074</v>
      </c>
      <c r="AC65" s="604" t="s">
        <v>4475</v>
      </c>
      <c r="AD65" s="614" t="s">
        <v>5075</v>
      </c>
      <c r="AE65" s="612">
        <v>45117</v>
      </c>
      <c r="AF65" s="615">
        <v>0.25</v>
      </c>
      <c r="AG65" s="615">
        <v>0.5</v>
      </c>
      <c r="AH65" s="599" t="s">
        <v>5076</v>
      </c>
      <c r="AI65" s="588" t="s">
        <v>4475</v>
      </c>
      <c r="AJ65" s="599" t="s">
        <v>5077</v>
      </c>
      <c r="AK65" s="612">
        <v>45204</v>
      </c>
      <c r="AL65" s="615">
        <v>0.25</v>
      </c>
      <c r="AM65" s="615">
        <v>0.75</v>
      </c>
      <c r="AN65" s="599" t="s">
        <v>5078</v>
      </c>
      <c r="AO65" s="604" t="s">
        <v>4475</v>
      </c>
      <c r="AP65" s="599" t="s">
        <v>5079</v>
      </c>
      <c r="AQ65" s="612">
        <v>45296</v>
      </c>
      <c r="AR65" s="615">
        <v>0.25</v>
      </c>
      <c r="AS65" s="615">
        <v>1</v>
      </c>
      <c r="AT65" s="599" t="s">
        <v>5080</v>
      </c>
      <c r="AU65" s="604" t="s">
        <v>4475</v>
      </c>
      <c r="AV65" s="599" t="s">
        <v>5081</v>
      </c>
    </row>
    <row r="66" spans="1:48" s="602" customFormat="1" ht="280.5" x14ac:dyDescent="0.2">
      <c r="A66" s="847"/>
      <c r="B66" s="847"/>
      <c r="C66" s="632" t="s">
        <v>5082</v>
      </c>
      <c r="D66" s="588" t="s">
        <v>2118</v>
      </c>
      <c r="E66" s="639" t="s">
        <v>5083</v>
      </c>
      <c r="F66" s="632" t="s">
        <v>5084</v>
      </c>
      <c r="G66" s="604" t="s">
        <v>5085</v>
      </c>
      <c r="H66" s="632" t="s">
        <v>4464</v>
      </c>
      <c r="I66" s="659" t="s">
        <v>4489</v>
      </c>
      <c r="J66" s="632" t="s">
        <v>4490</v>
      </c>
      <c r="K66" s="632" t="s">
        <v>4467</v>
      </c>
      <c r="L66" s="590" t="str">
        <f>VLOOKUP(J66,'[24]2. Anexos'!$B$35:$G$41,(HLOOKUP(K66,'[24]2. Anexos'!$C$35:$G$36,2,0)),0)</f>
        <v>Alto</v>
      </c>
      <c r="M66" s="632" t="s">
        <v>5086</v>
      </c>
      <c r="N66" s="604" t="s">
        <v>4469</v>
      </c>
      <c r="O66" s="604" t="s">
        <v>4470</v>
      </c>
      <c r="P66" s="632" t="s">
        <v>4466</v>
      </c>
      <c r="Q66" s="632" t="s">
        <v>4506</v>
      </c>
      <c r="R66" s="590" t="str">
        <f>VLOOKUP(P66,'[24]2. Anexos'!$B$35:$G$41,(HLOOKUP(Q66,'[24]2. Anexos'!$C$35:$G$36,2,0)),0)</f>
        <v>Moderado</v>
      </c>
      <c r="S66" s="685" t="s">
        <v>4493</v>
      </c>
      <c r="T66" s="632" t="s">
        <v>5086</v>
      </c>
      <c r="U66" s="604" t="s">
        <v>5087</v>
      </c>
      <c r="V66" s="647" t="s">
        <v>5088</v>
      </c>
      <c r="W66" s="615">
        <v>1</v>
      </c>
      <c r="X66" s="611">
        <v>44985</v>
      </c>
      <c r="Y66" s="702">
        <v>45291</v>
      </c>
      <c r="Z66" s="624">
        <v>45016</v>
      </c>
      <c r="AA66" s="615">
        <v>1</v>
      </c>
      <c r="AB66" s="614" t="s">
        <v>5089</v>
      </c>
      <c r="AC66" s="604" t="s">
        <v>4475</v>
      </c>
      <c r="AD66" s="614" t="s">
        <v>5075</v>
      </c>
      <c r="AE66" s="612">
        <v>45117</v>
      </c>
      <c r="AF66" s="615">
        <v>1</v>
      </c>
      <c r="AG66" s="615">
        <v>1</v>
      </c>
      <c r="AH66" s="599" t="s">
        <v>5090</v>
      </c>
      <c r="AI66" s="604" t="s">
        <v>4475</v>
      </c>
      <c r="AJ66" s="599" t="s">
        <v>5077</v>
      </c>
      <c r="AK66" s="612">
        <v>45204</v>
      </c>
      <c r="AL66" s="615">
        <v>1</v>
      </c>
      <c r="AM66" s="615">
        <v>1</v>
      </c>
      <c r="AN66" s="599" t="s">
        <v>5091</v>
      </c>
      <c r="AO66" s="604" t="s">
        <v>4475</v>
      </c>
      <c r="AP66" s="599" t="s">
        <v>5092</v>
      </c>
      <c r="AQ66" s="624">
        <v>45296</v>
      </c>
      <c r="AR66" s="615">
        <v>1</v>
      </c>
      <c r="AS66" s="615">
        <v>1</v>
      </c>
      <c r="AT66" s="599" t="s">
        <v>5093</v>
      </c>
      <c r="AU66" s="604" t="s">
        <v>4475</v>
      </c>
      <c r="AV66" s="599" t="s">
        <v>5081</v>
      </c>
    </row>
    <row r="67" spans="1:48" s="602" customFormat="1" ht="229.5" x14ac:dyDescent="0.2">
      <c r="A67" s="847"/>
      <c r="B67" s="847"/>
      <c r="C67" s="840" t="s">
        <v>5094</v>
      </c>
      <c r="D67" s="832" t="s">
        <v>5095</v>
      </c>
      <c r="E67" s="845" t="s">
        <v>5096</v>
      </c>
      <c r="F67" s="632" t="s">
        <v>5097</v>
      </c>
      <c r="G67" s="879" t="s">
        <v>5098</v>
      </c>
      <c r="H67" s="874" t="s">
        <v>4464</v>
      </c>
      <c r="I67" s="877" t="s">
        <v>4520</v>
      </c>
      <c r="J67" s="874" t="s">
        <v>4522</v>
      </c>
      <c r="K67" s="874" t="s">
        <v>4467</v>
      </c>
      <c r="L67" s="878" t="str">
        <f>VLOOKUP(J67,'[25]2. Anexos'!$B$35:$G$41,(HLOOKUP(K67,'[25]2. Anexos'!$C$35:$G$36,2,0)),0)</f>
        <v>Alto</v>
      </c>
      <c r="M67" s="599" t="s">
        <v>5099</v>
      </c>
      <c r="N67" s="832" t="s">
        <v>4469</v>
      </c>
      <c r="O67" s="832" t="s">
        <v>4470</v>
      </c>
      <c r="P67" s="832" t="s">
        <v>4522</v>
      </c>
      <c r="Q67" s="832" t="s">
        <v>4467</v>
      </c>
      <c r="R67" s="836" t="str">
        <f>VLOOKUP(P67,'[25]2. Anexos'!$B$35:$G$41,(HLOOKUP(Q67,'[25]2. Anexos'!$C$35:$G$36,2,0)),0)</f>
        <v>Alto</v>
      </c>
      <c r="S67" s="870" t="s">
        <v>4493</v>
      </c>
      <c r="T67" s="599" t="s">
        <v>5099</v>
      </c>
      <c r="U67" s="584" t="s">
        <v>5100</v>
      </c>
      <c r="V67" s="604" t="s">
        <v>5101</v>
      </c>
      <c r="W67" s="703">
        <v>1</v>
      </c>
      <c r="X67" s="611">
        <v>44956</v>
      </c>
      <c r="Y67" s="704">
        <v>45291</v>
      </c>
      <c r="Z67" s="612">
        <v>45016</v>
      </c>
      <c r="AA67" s="631">
        <v>1</v>
      </c>
      <c r="AB67" s="614" t="s">
        <v>5102</v>
      </c>
      <c r="AC67" s="832" t="s">
        <v>4475</v>
      </c>
      <c r="AD67" s="614" t="s">
        <v>5103</v>
      </c>
      <c r="AE67" s="624">
        <v>45117</v>
      </c>
      <c r="AF67" s="615">
        <v>1</v>
      </c>
      <c r="AG67" s="615">
        <v>1</v>
      </c>
      <c r="AH67" s="599" t="s">
        <v>5104</v>
      </c>
      <c r="AI67" s="832" t="s">
        <v>4475</v>
      </c>
      <c r="AJ67" s="599" t="s">
        <v>5077</v>
      </c>
      <c r="AK67" s="612">
        <v>45204</v>
      </c>
      <c r="AL67" s="615">
        <v>1</v>
      </c>
      <c r="AM67" s="615">
        <v>1</v>
      </c>
      <c r="AN67" s="599" t="s">
        <v>5105</v>
      </c>
      <c r="AO67" s="848" t="s">
        <v>4475</v>
      </c>
      <c r="AP67" s="599" t="s">
        <v>5106</v>
      </c>
      <c r="AQ67" s="624">
        <v>45296</v>
      </c>
      <c r="AR67" s="615">
        <v>1</v>
      </c>
      <c r="AS67" s="615">
        <v>1</v>
      </c>
      <c r="AT67" s="599" t="s">
        <v>5107</v>
      </c>
      <c r="AU67" s="848" t="s">
        <v>4475</v>
      </c>
      <c r="AV67" s="599" t="s">
        <v>5108</v>
      </c>
    </row>
    <row r="68" spans="1:48" s="602" customFormat="1" ht="255" x14ac:dyDescent="0.2">
      <c r="A68" s="833"/>
      <c r="B68" s="833"/>
      <c r="C68" s="841"/>
      <c r="D68" s="833"/>
      <c r="E68" s="846"/>
      <c r="F68" s="632" t="s">
        <v>5109</v>
      </c>
      <c r="G68" s="879"/>
      <c r="H68" s="874"/>
      <c r="I68" s="877"/>
      <c r="J68" s="874"/>
      <c r="K68" s="874"/>
      <c r="L68" s="878"/>
      <c r="M68" s="617" t="s">
        <v>5110</v>
      </c>
      <c r="N68" s="833"/>
      <c r="O68" s="833"/>
      <c r="P68" s="833"/>
      <c r="Q68" s="833"/>
      <c r="R68" s="837"/>
      <c r="S68" s="871"/>
      <c r="T68" s="617" t="s">
        <v>5110</v>
      </c>
      <c r="U68" s="588" t="s">
        <v>5100</v>
      </c>
      <c r="V68" s="609" t="s">
        <v>5111</v>
      </c>
      <c r="W68" s="610">
        <v>1</v>
      </c>
      <c r="X68" s="611">
        <v>44956</v>
      </c>
      <c r="Y68" s="595">
        <v>45291</v>
      </c>
      <c r="Z68" s="612">
        <v>44957</v>
      </c>
      <c r="AA68" s="615">
        <v>1</v>
      </c>
      <c r="AB68" s="614" t="s">
        <v>5112</v>
      </c>
      <c r="AC68" s="833"/>
      <c r="AD68" s="614" t="s">
        <v>5075</v>
      </c>
      <c r="AE68" s="624">
        <v>45117</v>
      </c>
      <c r="AF68" s="615">
        <v>1</v>
      </c>
      <c r="AG68" s="615">
        <v>1</v>
      </c>
      <c r="AH68" s="599" t="s">
        <v>5113</v>
      </c>
      <c r="AI68" s="833"/>
      <c r="AJ68" s="599" t="s">
        <v>5114</v>
      </c>
      <c r="AK68" s="612">
        <v>45204</v>
      </c>
      <c r="AL68" s="615">
        <v>1</v>
      </c>
      <c r="AM68" s="615">
        <v>1</v>
      </c>
      <c r="AN68" s="599" t="s">
        <v>5115</v>
      </c>
      <c r="AO68" s="850"/>
      <c r="AP68" s="599" t="s">
        <v>5116</v>
      </c>
      <c r="AQ68" s="624">
        <v>45296</v>
      </c>
      <c r="AR68" s="615">
        <v>1</v>
      </c>
      <c r="AS68" s="615">
        <v>1</v>
      </c>
      <c r="AT68" s="599" t="s">
        <v>5117</v>
      </c>
      <c r="AU68" s="850"/>
      <c r="AV68" s="599" t="s">
        <v>5081</v>
      </c>
    </row>
    <row r="69" spans="1:48" s="602" customFormat="1" ht="191.25" customHeight="1" x14ac:dyDescent="0.2">
      <c r="A69" s="874" t="s">
        <v>5118</v>
      </c>
      <c r="B69" s="874" t="s">
        <v>5119</v>
      </c>
      <c r="C69" s="834" t="s">
        <v>5120</v>
      </c>
      <c r="D69" s="832" t="s">
        <v>2062</v>
      </c>
      <c r="E69" s="832" t="s">
        <v>5121</v>
      </c>
      <c r="F69" s="875" t="s">
        <v>5122</v>
      </c>
      <c r="G69" s="834" t="s">
        <v>5123</v>
      </c>
      <c r="H69" s="834" t="s">
        <v>4464</v>
      </c>
      <c r="I69" s="866" t="s">
        <v>5124</v>
      </c>
      <c r="J69" s="832" t="s">
        <v>4686</v>
      </c>
      <c r="K69" s="832" t="s">
        <v>4506</v>
      </c>
      <c r="L69" s="836" t="str">
        <f>VLOOKUP(J69,'[26]2. Anexos'!$B$35:$G$41,(HLOOKUP(K69,'[26]2. Anexos'!$C$35:$G$36,2,0)),0)</f>
        <v>Alto</v>
      </c>
      <c r="M69" s="599" t="s">
        <v>5125</v>
      </c>
      <c r="N69" s="604" t="s">
        <v>4469</v>
      </c>
      <c r="O69" s="604" t="s">
        <v>4470</v>
      </c>
      <c r="P69" s="832" t="s">
        <v>4466</v>
      </c>
      <c r="Q69" s="832" t="s">
        <v>4506</v>
      </c>
      <c r="R69" s="836" t="str">
        <f>VLOOKUP(P69,'[26]2. Anexos'!$B$35:$G$41,(HLOOKUP(Q69,'[26]2. Anexos'!$C$35:$G$36,2,0)),0)</f>
        <v>Moderado</v>
      </c>
      <c r="S69" s="870" t="s">
        <v>4493</v>
      </c>
      <c r="T69" s="599" t="s">
        <v>5125</v>
      </c>
      <c r="U69" s="632" t="s">
        <v>5126</v>
      </c>
      <c r="V69" s="632" t="s">
        <v>5127</v>
      </c>
      <c r="W69" s="604" t="s">
        <v>5128</v>
      </c>
      <c r="X69" s="611">
        <v>44985</v>
      </c>
      <c r="Y69" s="611">
        <v>45291</v>
      </c>
      <c r="Z69" s="624">
        <v>45016</v>
      </c>
      <c r="AA69" s="615">
        <v>0.1178</v>
      </c>
      <c r="AB69" s="617" t="s">
        <v>5129</v>
      </c>
      <c r="AC69" s="832" t="s">
        <v>4475</v>
      </c>
      <c r="AD69" s="599" t="s">
        <v>5130</v>
      </c>
      <c r="AE69" s="624">
        <v>45107</v>
      </c>
      <c r="AF69" s="615">
        <v>0.41399999999999998</v>
      </c>
      <c r="AG69" s="615">
        <v>0.53</v>
      </c>
      <c r="AH69" s="617" t="s">
        <v>5131</v>
      </c>
      <c r="AI69" s="832" t="s">
        <v>4475</v>
      </c>
      <c r="AJ69" s="599" t="s">
        <v>5132</v>
      </c>
      <c r="AK69" s="624">
        <v>45199</v>
      </c>
      <c r="AL69" s="705">
        <v>0.36499999999999999</v>
      </c>
      <c r="AM69" s="705">
        <v>0.89500000000000002</v>
      </c>
      <c r="AN69" s="617" t="s">
        <v>5133</v>
      </c>
      <c r="AO69" s="832" t="s">
        <v>4475</v>
      </c>
      <c r="AP69" s="599" t="s">
        <v>5134</v>
      </c>
      <c r="AQ69" s="624">
        <v>45291</v>
      </c>
      <c r="AR69" s="615">
        <v>0.11</v>
      </c>
      <c r="AS69" s="615">
        <v>1</v>
      </c>
      <c r="AT69" s="617" t="s">
        <v>5135</v>
      </c>
      <c r="AU69" s="832" t="s">
        <v>4475</v>
      </c>
      <c r="AV69" s="599" t="s">
        <v>5136</v>
      </c>
    </row>
    <row r="70" spans="1:48" s="602" customFormat="1" ht="178.5" x14ac:dyDescent="0.2">
      <c r="A70" s="874"/>
      <c r="B70" s="874"/>
      <c r="C70" s="835"/>
      <c r="D70" s="833"/>
      <c r="E70" s="833"/>
      <c r="F70" s="876"/>
      <c r="G70" s="835"/>
      <c r="H70" s="835"/>
      <c r="I70" s="868"/>
      <c r="J70" s="833"/>
      <c r="K70" s="833"/>
      <c r="L70" s="837"/>
      <c r="M70" s="599" t="s">
        <v>5137</v>
      </c>
      <c r="N70" s="604" t="s">
        <v>4469</v>
      </c>
      <c r="O70" s="604" t="s">
        <v>4470</v>
      </c>
      <c r="P70" s="833"/>
      <c r="Q70" s="833"/>
      <c r="R70" s="837"/>
      <c r="S70" s="871"/>
      <c r="T70" s="599" t="s">
        <v>5137</v>
      </c>
      <c r="U70" s="632" t="s">
        <v>5138</v>
      </c>
      <c r="V70" s="632" t="s">
        <v>5139</v>
      </c>
      <c r="W70" s="604" t="s">
        <v>5140</v>
      </c>
      <c r="X70" s="611">
        <v>44985</v>
      </c>
      <c r="Y70" s="611">
        <v>45291</v>
      </c>
      <c r="Z70" s="624">
        <v>45016</v>
      </c>
      <c r="AA70" s="615">
        <v>1</v>
      </c>
      <c r="AB70" s="599" t="s">
        <v>5141</v>
      </c>
      <c r="AC70" s="833"/>
      <c r="AD70" s="599" t="s">
        <v>5142</v>
      </c>
      <c r="AE70" s="624">
        <v>45107</v>
      </c>
      <c r="AF70" s="615">
        <v>1</v>
      </c>
      <c r="AG70" s="615">
        <v>1</v>
      </c>
      <c r="AH70" s="599" t="s">
        <v>5143</v>
      </c>
      <c r="AI70" s="833"/>
      <c r="AJ70" s="599" t="s">
        <v>5144</v>
      </c>
      <c r="AK70" s="624">
        <v>45199</v>
      </c>
      <c r="AL70" s="613">
        <v>1</v>
      </c>
      <c r="AM70" s="613">
        <v>1</v>
      </c>
      <c r="AN70" s="617" t="s">
        <v>5145</v>
      </c>
      <c r="AO70" s="833"/>
      <c r="AP70" s="599" t="s">
        <v>5134</v>
      </c>
      <c r="AQ70" s="624">
        <v>45291</v>
      </c>
      <c r="AR70" s="613">
        <v>1</v>
      </c>
      <c r="AS70" s="615">
        <v>1</v>
      </c>
      <c r="AT70" s="617" t="s">
        <v>5146</v>
      </c>
      <c r="AU70" s="833"/>
      <c r="AV70" s="599" t="s">
        <v>5136</v>
      </c>
    </row>
    <row r="71" spans="1:48" s="602" customFormat="1" ht="127.5" customHeight="1" x14ac:dyDescent="0.2">
      <c r="A71" s="874"/>
      <c r="B71" s="874"/>
      <c r="C71" s="834" t="s">
        <v>5120</v>
      </c>
      <c r="D71" s="832" t="s">
        <v>2062</v>
      </c>
      <c r="E71" s="832" t="s">
        <v>5147</v>
      </c>
      <c r="F71" s="834" t="s">
        <v>5148</v>
      </c>
      <c r="G71" s="834" t="s">
        <v>5149</v>
      </c>
      <c r="H71" s="834" t="s">
        <v>4464</v>
      </c>
      <c r="I71" s="866" t="s">
        <v>5124</v>
      </c>
      <c r="J71" s="832" t="s">
        <v>4490</v>
      </c>
      <c r="K71" s="832" t="s">
        <v>5150</v>
      </c>
      <c r="L71" s="836" t="str">
        <f>VLOOKUP(J71,'[26]2. Anexos'!$B$35:$G$41,(HLOOKUP(K71,'[26]2. Anexos'!$C$35:$G$36,2,0)),0)</f>
        <v>Moderado</v>
      </c>
      <c r="M71" s="599" t="s">
        <v>5151</v>
      </c>
      <c r="N71" s="604" t="s">
        <v>4469</v>
      </c>
      <c r="O71" s="604" t="s">
        <v>4470</v>
      </c>
      <c r="P71" s="832" t="s">
        <v>4466</v>
      </c>
      <c r="Q71" s="832" t="s">
        <v>5150</v>
      </c>
      <c r="R71" s="836" t="str">
        <f>VLOOKUP(P71,'[26]2. Anexos'!$B$35:$G$41,(HLOOKUP(Q71,'[26]2. Anexos'!$C$35:$G$36,2,0)),0)</f>
        <v>Bajo</v>
      </c>
      <c r="S71" s="870" t="s">
        <v>4493</v>
      </c>
      <c r="T71" s="599" t="s">
        <v>5151</v>
      </c>
      <c r="U71" s="632" t="s">
        <v>5138</v>
      </c>
      <c r="V71" s="632" t="s">
        <v>5139</v>
      </c>
      <c r="W71" s="604" t="s">
        <v>5152</v>
      </c>
      <c r="X71" s="611">
        <v>44985</v>
      </c>
      <c r="Y71" s="611">
        <v>45291</v>
      </c>
      <c r="Z71" s="624">
        <v>45016</v>
      </c>
      <c r="AA71" s="615">
        <v>1</v>
      </c>
      <c r="AB71" s="599" t="s">
        <v>5153</v>
      </c>
      <c r="AC71" s="832" t="s">
        <v>4475</v>
      </c>
      <c r="AD71" s="617" t="s">
        <v>5154</v>
      </c>
      <c r="AE71" s="624">
        <v>45107</v>
      </c>
      <c r="AF71" s="615">
        <v>1</v>
      </c>
      <c r="AG71" s="615">
        <v>1</v>
      </c>
      <c r="AH71" s="599" t="s">
        <v>5155</v>
      </c>
      <c r="AI71" s="832" t="s">
        <v>4475</v>
      </c>
      <c r="AJ71" s="599" t="s">
        <v>5144</v>
      </c>
      <c r="AK71" s="624">
        <v>45199</v>
      </c>
      <c r="AL71" s="613">
        <v>1</v>
      </c>
      <c r="AM71" s="613">
        <v>1</v>
      </c>
      <c r="AN71" s="617" t="s">
        <v>5156</v>
      </c>
      <c r="AO71" s="832" t="s">
        <v>4475</v>
      </c>
      <c r="AP71" s="599" t="s">
        <v>5134</v>
      </c>
      <c r="AQ71" s="624">
        <v>45291</v>
      </c>
      <c r="AR71" s="613">
        <v>1</v>
      </c>
      <c r="AS71" s="615">
        <v>1</v>
      </c>
      <c r="AT71" s="617" t="s">
        <v>5157</v>
      </c>
      <c r="AU71" s="832" t="s">
        <v>4475</v>
      </c>
      <c r="AV71" s="599" t="s">
        <v>5136</v>
      </c>
    </row>
    <row r="72" spans="1:48" s="602" customFormat="1" ht="178.5" x14ac:dyDescent="0.2">
      <c r="A72" s="874"/>
      <c r="B72" s="874"/>
      <c r="C72" s="835"/>
      <c r="D72" s="833"/>
      <c r="E72" s="833"/>
      <c r="F72" s="835"/>
      <c r="G72" s="835"/>
      <c r="H72" s="835"/>
      <c r="I72" s="868"/>
      <c r="J72" s="833"/>
      <c r="K72" s="833"/>
      <c r="L72" s="837"/>
      <c r="M72" s="599" t="s">
        <v>5158</v>
      </c>
      <c r="N72" s="604" t="s">
        <v>4469</v>
      </c>
      <c r="O72" s="604" t="s">
        <v>4470</v>
      </c>
      <c r="P72" s="833"/>
      <c r="Q72" s="833"/>
      <c r="R72" s="837"/>
      <c r="S72" s="871"/>
      <c r="T72" s="599" t="s">
        <v>5158</v>
      </c>
      <c r="U72" s="632" t="s">
        <v>5138</v>
      </c>
      <c r="V72" s="632" t="s">
        <v>5159</v>
      </c>
      <c r="W72" s="604" t="s">
        <v>5160</v>
      </c>
      <c r="X72" s="611">
        <v>44985</v>
      </c>
      <c r="Y72" s="611">
        <v>45291</v>
      </c>
      <c r="Z72" s="624">
        <v>45016</v>
      </c>
      <c r="AA72" s="615">
        <v>1</v>
      </c>
      <c r="AB72" s="599" t="s">
        <v>5161</v>
      </c>
      <c r="AC72" s="833"/>
      <c r="AD72" s="599" t="s">
        <v>5162</v>
      </c>
      <c r="AE72" s="624">
        <v>45107</v>
      </c>
      <c r="AF72" s="615">
        <v>1</v>
      </c>
      <c r="AG72" s="615">
        <v>1</v>
      </c>
      <c r="AH72" s="599" t="s">
        <v>5163</v>
      </c>
      <c r="AI72" s="833"/>
      <c r="AJ72" s="599" t="s">
        <v>5144</v>
      </c>
      <c r="AK72" s="624">
        <v>45199</v>
      </c>
      <c r="AL72" s="613">
        <v>1</v>
      </c>
      <c r="AM72" s="613">
        <v>1</v>
      </c>
      <c r="AN72" s="617" t="s">
        <v>5164</v>
      </c>
      <c r="AO72" s="833"/>
      <c r="AP72" s="599" t="s">
        <v>5134</v>
      </c>
      <c r="AQ72" s="624">
        <v>45291</v>
      </c>
      <c r="AR72" s="615">
        <v>1</v>
      </c>
      <c r="AS72" s="615">
        <v>1</v>
      </c>
      <c r="AT72" s="617" t="s">
        <v>5165</v>
      </c>
      <c r="AU72" s="833"/>
      <c r="AV72" s="599" t="s">
        <v>5136</v>
      </c>
    </row>
    <row r="73" spans="1:48" s="602" customFormat="1" ht="216.75" x14ac:dyDescent="0.2">
      <c r="A73" s="874"/>
      <c r="B73" s="874"/>
      <c r="C73" s="834" t="s">
        <v>5120</v>
      </c>
      <c r="D73" s="832" t="s">
        <v>2062</v>
      </c>
      <c r="E73" s="832" t="s">
        <v>5166</v>
      </c>
      <c r="F73" s="834" t="s">
        <v>5167</v>
      </c>
      <c r="G73" s="834" t="s">
        <v>5168</v>
      </c>
      <c r="H73" s="834" t="s">
        <v>4464</v>
      </c>
      <c r="I73" s="866" t="s">
        <v>5124</v>
      </c>
      <c r="J73" s="832" t="s">
        <v>4686</v>
      </c>
      <c r="K73" s="832" t="s">
        <v>4506</v>
      </c>
      <c r="L73" s="836" t="str">
        <f>VLOOKUP(J73,'[26]2. Anexos'!$B$35:$G$41,(HLOOKUP(K73,'[26]2. Anexos'!$C$35:$G$36,2,0)),0)</f>
        <v>Alto</v>
      </c>
      <c r="M73" s="599" t="s">
        <v>5169</v>
      </c>
      <c r="N73" s="604" t="s">
        <v>4469</v>
      </c>
      <c r="O73" s="604" t="s">
        <v>4470</v>
      </c>
      <c r="P73" s="832" t="s">
        <v>4522</v>
      </c>
      <c r="Q73" s="832" t="s">
        <v>4506</v>
      </c>
      <c r="R73" s="836" t="str">
        <f>VLOOKUP(P73,'[26]2. Anexos'!$B$35:$G$41,(HLOOKUP(Q73,'[26]2. Anexos'!$C$35:$G$36,2,0)),0)</f>
        <v>Moderado</v>
      </c>
      <c r="S73" s="870" t="s">
        <v>4493</v>
      </c>
      <c r="T73" s="599" t="s">
        <v>5169</v>
      </c>
      <c r="U73" s="632" t="s">
        <v>5126</v>
      </c>
      <c r="V73" s="632" t="s">
        <v>5170</v>
      </c>
      <c r="W73" s="604" t="s">
        <v>5128</v>
      </c>
      <c r="X73" s="611">
        <v>44985</v>
      </c>
      <c r="Y73" s="611">
        <v>45291</v>
      </c>
      <c r="Z73" s="624">
        <v>45016</v>
      </c>
      <c r="AA73" s="615">
        <v>0.1178</v>
      </c>
      <c r="AB73" s="599" t="s">
        <v>5171</v>
      </c>
      <c r="AC73" s="832" t="s">
        <v>4475</v>
      </c>
      <c r="AD73" s="599" t="s">
        <v>5172</v>
      </c>
      <c r="AE73" s="624">
        <v>45107</v>
      </c>
      <c r="AF73" s="615">
        <v>0.41399999999999998</v>
      </c>
      <c r="AG73" s="615">
        <v>0.53</v>
      </c>
      <c r="AH73" s="617" t="s">
        <v>5173</v>
      </c>
      <c r="AI73" s="832" t="s">
        <v>4475</v>
      </c>
      <c r="AJ73" s="599" t="s">
        <v>5174</v>
      </c>
      <c r="AK73" s="624">
        <v>45199</v>
      </c>
      <c r="AL73" s="706">
        <v>0.36499999999999999</v>
      </c>
      <c r="AM73" s="706">
        <v>0.89500000000000002</v>
      </c>
      <c r="AN73" s="617" t="s">
        <v>5175</v>
      </c>
      <c r="AO73" s="832" t="s">
        <v>4475</v>
      </c>
      <c r="AP73" s="599" t="s">
        <v>5134</v>
      </c>
      <c r="AQ73" s="624">
        <v>45291</v>
      </c>
      <c r="AR73" s="615">
        <v>0.11</v>
      </c>
      <c r="AS73" s="615">
        <v>1</v>
      </c>
      <c r="AT73" s="617" t="s">
        <v>5176</v>
      </c>
      <c r="AU73" s="832" t="s">
        <v>4475</v>
      </c>
      <c r="AV73" s="599" t="s">
        <v>5136</v>
      </c>
    </row>
    <row r="74" spans="1:48" s="602" customFormat="1" ht="127.5" customHeight="1" x14ac:dyDescent="0.2">
      <c r="A74" s="874"/>
      <c r="B74" s="874"/>
      <c r="C74" s="873"/>
      <c r="D74" s="847"/>
      <c r="E74" s="847"/>
      <c r="F74" s="873"/>
      <c r="G74" s="873"/>
      <c r="H74" s="873"/>
      <c r="I74" s="867"/>
      <c r="J74" s="847"/>
      <c r="K74" s="847"/>
      <c r="L74" s="851"/>
      <c r="M74" s="599" t="s">
        <v>5177</v>
      </c>
      <c r="N74" s="604" t="s">
        <v>4469</v>
      </c>
      <c r="O74" s="604" t="s">
        <v>4470</v>
      </c>
      <c r="P74" s="847"/>
      <c r="Q74" s="847"/>
      <c r="R74" s="851"/>
      <c r="S74" s="872"/>
      <c r="T74" s="599" t="s">
        <v>5177</v>
      </c>
      <c r="U74" s="632" t="s">
        <v>5138</v>
      </c>
      <c r="V74" s="632" t="s">
        <v>5178</v>
      </c>
      <c r="W74" s="604" t="s">
        <v>5179</v>
      </c>
      <c r="X74" s="611">
        <v>44985</v>
      </c>
      <c r="Y74" s="611">
        <v>45291</v>
      </c>
      <c r="Z74" s="624">
        <v>45016</v>
      </c>
      <c r="AA74" s="615">
        <v>1</v>
      </c>
      <c r="AB74" s="617" t="s">
        <v>5180</v>
      </c>
      <c r="AC74" s="847"/>
      <c r="AD74" s="600" t="s">
        <v>5181</v>
      </c>
      <c r="AE74" s="624">
        <v>45107</v>
      </c>
      <c r="AF74" s="615">
        <v>1</v>
      </c>
      <c r="AG74" s="615">
        <v>1</v>
      </c>
      <c r="AH74" s="617" t="s">
        <v>5182</v>
      </c>
      <c r="AI74" s="847"/>
      <c r="AJ74" s="599" t="s">
        <v>5144</v>
      </c>
      <c r="AK74" s="624">
        <v>45199</v>
      </c>
      <c r="AL74" s="613">
        <v>1</v>
      </c>
      <c r="AM74" s="613">
        <v>1</v>
      </c>
      <c r="AN74" s="617" t="s">
        <v>5183</v>
      </c>
      <c r="AO74" s="847"/>
      <c r="AP74" s="599" t="s">
        <v>5134</v>
      </c>
      <c r="AQ74" s="624">
        <v>45291</v>
      </c>
      <c r="AR74" s="613">
        <v>1</v>
      </c>
      <c r="AS74" s="615">
        <v>1</v>
      </c>
      <c r="AT74" s="617" t="s">
        <v>5184</v>
      </c>
      <c r="AU74" s="847"/>
      <c r="AV74" s="599" t="s">
        <v>5136</v>
      </c>
    </row>
    <row r="75" spans="1:48" ht="178.5" x14ac:dyDescent="0.2">
      <c r="A75" s="874"/>
      <c r="B75" s="874"/>
      <c r="C75" s="835"/>
      <c r="D75" s="833"/>
      <c r="E75" s="833"/>
      <c r="F75" s="835"/>
      <c r="G75" s="835"/>
      <c r="H75" s="835"/>
      <c r="I75" s="868"/>
      <c r="J75" s="833"/>
      <c r="K75" s="833"/>
      <c r="L75" s="837"/>
      <c r="M75" s="599" t="s">
        <v>5185</v>
      </c>
      <c r="N75" s="604" t="s">
        <v>4469</v>
      </c>
      <c r="O75" s="604" t="s">
        <v>4470</v>
      </c>
      <c r="P75" s="833"/>
      <c r="Q75" s="833"/>
      <c r="R75" s="837"/>
      <c r="S75" s="871"/>
      <c r="T75" s="599" t="s">
        <v>5185</v>
      </c>
      <c r="U75" s="632" t="s">
        <v>5186</v>
      </c>
      <c r="V75" s="632" t="s">
        <v>5187</v>
      </c>
      <c r="W75" s="604" t="s">
        <v>5188</v>
      </c>
      <c r="X75" s="611">
        <v>44985</v>
      </c>
      <c r="Y75" s="611">
        <v>45291</v>
      </c>
      <c r="Z75" s="624">
        <v>45016</v>
      </c>
      <c r="AA75" s="615"/>
      <c r="AB75" s="617" t="s">
        <v>5189</v>
      </c>
      <c r="AC75" s="833"/>
      <c r="AD75" s="600" t="s">
        <v>5181</v>
      </c>
      <c r="AE75" s="624">
        <v>45107</v>
      </c>
      <c r="AF75" s="615">
        <v>0.5</v>
      </c>
      <c r="AG75" s="615">
        <v>0.5</v>
      </c>
      <c r="AH75" s="649" t="s">
        <v>5190</v>
      </c>
      <c r="AI75" s="833"/>
      <c r="AJ75" s="599" t="s">
        <v>5144</v>
      </c>
      <c r="AK75" s="624">
        <v>45199</v>
      </c>
      <c r="AL75" s="613" t="s">
        <v>4543</v>
      </c>
      <c r="AM75" s="613">
        <v>0.5</v>
      </c>
      <c r="AN75" s="617" t="s">
        <v>5191</v>
      </c>
      <c r="AO75" s="833"/>
      <c r="AP75" s="599" t="s">
        <v>5134</v>
      </c>
      <c r="AQ75" s="624">
        <v>45291</v>
      </c>
      <c r="AR75" s="615">
        <v>0.5</v>
      </c>
      <c r="AS75" s="615">
        <v>1</v>
      </c>
      <c r="AT75" s="617" t="s">
        <v>5192</v>
      </c>
      <c r="AU75" s="833"/>
      <c r="AV75" s="599" t="s">
        <v>5136</v>
      </c>
    </row>
    <row r="76" spans="1:48" ht="127.5" customHeight="1" x14ac:dyDescent="0.2">
      <c r="A76" s="874"/>
      <c r="B76" s="874"/>
      <c r="C76" s="834" t="s">
        <v>5120</v>
      </c>
      <c r="D76" s="832" t="s">
        <v>2062</v>
      </c>
      <c r="E76" s="832" t="s">
        <v>5193</v>
      </c>
      <c r="F76" s="834" t="s">
        <v>5194</v>
      </c>
      <c r="G76" s="834" t="s">
        <v>5195</v>
      </c>
      <c r="H76" s="834" t="s">
        <v>4464</v>
      </c>
      <c r="I76" s="866" t="s">
        <v>5124</v>
      </c>
      <c r="J76" s="832" t="s">
        <v>4490</v>
      </c>
      <c r="K76" s="832" t="s">
        <v>4491</v>
      </c>
      <c r="L76" s="836" t="str">
        <f>VLOOKUP(J76,'[26]2. Anexos'!$B$35:$G$41,(HLOOKUP(K76,'[26]2. Anexos'!$C$35:$G$36,2,0)),0)</f>
        <v>Moderado</v>
      </c>
      <c r="M76" s="599" t="s">
        <v>5196</v>
      </c>
      <c r="N76" s="604" t="s">
        <v>4469</v>
      </c>
      <c r="O76" s="604" t="s">
        <v>4470</v>
      </c>
      <c r="P76" s="832" t="s">
        <v>4522</v>
      </c>
      <c r="Q76" s="832" t="s">
        <v>4491</v>
      </c>
      <c r="R76" s="836" t="str">
        <f>VLOOKUP(P76,'[26]2. Anexos'!$B$35:$G$41,(HLOOKUP(Q76,'[26]2. Anexos'!$C$35:$G$36,2,0)),0)</f>
        <v>Bajo</v>
      </c>
      <c r="S76" s="870" t="s">
        <v>4493</v>
      </c>
      <c r="T76" s="599" t="s">
        <v>5196</v>
      </c>
      <c r="U76" s="632" t="s">
        <v>5138</v>
      </c>
      <c r="V76" s="632" t="s">
        <v>5178</v>
      </c>
      <c r="W76" s="604" t="s">
        <v>5179</v>
      </c>
      <c r="X76" s="611">
        <v>44985</v>
      </c>
      <c r="Y76" s="611">
        <v>45291</v>
      </c>
      <c r="Z76" s="624">
        <v>45016</v>
      </c>
      <c r="AA76" s="615">
        <v>1</v>
      </c>
      <c r="AB76" s="617" t="s">
        <v>5197</v>
      </c>
      <c r="AC76" s="832" t="s">
        <v>4475</v>
      </c>
      <c r="AD76" s="600" t="s">
        <v>5181</v>
      </c>
      <c r="AE76" s="624">
        <v>45107</v>
      </c>
      <c r="AF76" s="615">
        <v>1</v>
      </c>
      <c r="AG76" s="615">
        <v>1</v>
      </c>
      <c r="AH76" s="617" t="s">
        <v>5198</v>
      </c>
      <c r="AI76" s="832" t="s">
        <v>4475</v>
      </c>
      <c r="AJ76" s="599" t="s">
        <v>5144</v>
      </c>
      <c r="AK76" s="624">
        <v>45199</v>
      </c>
      <c r="AL76" s="613">
        <v>1</v>
      </c>
      <c r="AM76" s="613">
        <v>1</v>
      </c>
      <c r="AN76" s="617" t="s">
        <v>5199</v>
      </c>
      <c r="AO76" s="832" t="s">
        <v>4475</v>
      </c>
      <c r="AP76" s="599" t="s">
        <v>5134</v>
      </c>
      <c r="AQ76" s="624">
        <v>45291</v>
      </c>
      <c r="AR76" s="613">
        <v>1</v>
      </c>
      <c r="AS76" s="615">
        <v>1</v>
      </c>
      <c r="AT76" s="617" t="s">
        <v>5200</v>
      </c>
      <c r="AU76" s="832" t="s">
        <v>4475</v>
      </c>
      <c r="AV76" s="599" t="s">
        <v>5136</v>
      </c>
    </row>
    <row r="77" spans="1:48" ht="114.75" customHeight="1" x14ac:dyDescent="0.2">
      <c r="A77" s="874"/>
      <c r="B77" s="874"/>
      <c r="C77" s="873"/>
      <c r="D77" s="847"/>
      <c r="E77" s="847"/>
      <c r="F77" s="873"/>
      <c r="G77" s="873"/>
      <c r="H77" s="873"/>
      <c r="I77" s="867"/>
      <c r="J77" s="847"/>
      <c r="K77" s="847"/>
      <c r="L77" s="851"/>
      <c r="M77" s="599" t="s">
        <v>5201</v>
      </c>
      <c r="N77" s="604" t="s">
        <v>4469</v>
      </c>
      <c r="O77" s="604" t="s">
        <v>4470</v>
      </c>
      <c r="P77" s="847"/>
      <c r="Q77" s="847"/>
      <c r="R77" s="851"/>
      <c r="S77" s="872"/>
      <c r="T77" s="599" t="s">
        <v>5201</v>
      </c>
      <c r="U77" s="632" t="s">
        <v>5202</v>
      </c>
      <c r="V77" s="632" t="s">
        <v>5203</v>
      </c>
      <c r="W77" s="604" t="s">
        <v>5188</v>
      </c>
      <c r="X77" s="611">
        <v>44985</v>
      </c>
      <c r="Y77" s="611">
        <v>45291</v>
      </c>
      <c r="Z77" s="624">
        <v>45016</v>
      </c>
      <c r="AA77" s="615"/>
      <c r="AB77" s="617" t="s">
        <v>5204</v>
      </c>
      <c r="AC77" s="847"/>
      <c r="AD77" s="600" t="s">
        <v>5181</v>
      </c>
      <c r="AE77" s="624">
        <v>45107</v>
      </c>
      <c r="AF77" s="615">
        <v>0.5</v>
      </c>
      <c r="AG77" s="615">
        <v>0.5</v>
      </c>
      <c r="AH77" s="649" t="s">
        <v>5205</v>
      </c>
      <c r="AI77" s="847"/>
      <c r="AJ77" s="599" t="s">
        <v>5144</v>
      </c>
      <c r="AK77" s="624">
        <v>45199</v>
      </c>
      <c r="AL77" s="613">
        <v>0</v>
      </c>
      <c r="AM77" s="613">
        <v>0.5</v>
      </c>
      <c r="AN77" s="617" t="s">
        <v>5206</v>
      </c>
      <c r="AO77" s="847"/>
      <c r="AP77" s="599" t="s">
        <v>5134</v>
      </c>
      <c r="AQ77" s="624">
        <v>45291</v>
      </c>
      <c r="AR77" s="615">
        <v>0.5</v>
      </c>
      <c r="AS77" s="615">
        <v>1</v>
      </c>
      <c r="AT77" s="617" t="s">
        <v>5207</v>
      </c>
      <c r="AU77" s="847"/>
      <c r="AV77" s="599" t="s">
        <v>5136</v>
      </c>
    </row>
    <row r="78" spans="1:48" ht="204" x14ac:dyDescent="0.2">
      <c r="A78" s="874"/>
      <c r="B78" s="874"/>
      <c r="C78" s="835"/>
      <c r="D78" s="833"/>
      <c r="E78" s="833"/>
      <c r="F78" s="835"/>
      <c r="G78" s="835"/>
      <c r="H78" s="835"/>
      <c r="I78" s="868"/>
      <c r="J78" s="833"/>
      <c r="K78" s="833"/>
      <c r="L78" s="837"/>
      <c r="M78" s="599" t="s">
        <v>5208</v>
      </c>
      <c r="N78" s="604" t="s">
        <v>4469</v>
      </c>
      <c r="O78" s="604" t="s">
        <v>4470</v>
      </c>
      <c r="P78" s="833"/>
      <c r="Q78" s="833"/>
      <c r="R78" s="837"/>
      <c r="S78" s="871"/>
      <c r="T78" s="599" t="s">
        <v>5208</v>
      </c>
      <c r="U78" s="632" t="s">
        <v>5126</v>
      </c>
      <c r="V78" s="632" t="s">
        <v>5209</v>
      </c>
      <c r="W78" s="604" t="s">
        <v>5128</v>
      </c>
      <c r="X78" s="611">
        <v>44985</v>
      </c>
      <c r="Y78" s="611">
        <v>45291</v>
      </c>
      <c r="Z78" s="624">
        <v>45016</v>
      </c>
      <c r="AA78" s="615">
        <v>0.1178</v>
      </c>
      <c r="AB78" s="617" t="s">
        <v>5210</v>
      </c>
      <c r="AC78" s="833"/>
      <c r="AD78" s="617" t="s">
        <v>5172</v>
      </c>
      <c r="AE78" s="624">
        <v>45107</v>
      </c>
      <c r="AF78" s="615">
        <v>0.41399999999999998</v>
      </c>
      <c r="AG78" s="615">
        <v>0.53</v>
      </c>
      <c r="AH78" s="617" t="s">
        <v>5211</v>
      </c>
      <c r="AI78" s="833"/>
      <c r="AJ78" s="599" t="s">
        <v>5174</v>
      </c>
      <c r="AK78" s="624">
        <v>45199</v>
      </c>
      <c r="AL78" s="706">
        <v>0.36499999999999999</v>
      </c>
      <c r="AM78" s="613">
        <v>0.89500000000000002</v>
      </c>
      <c r="AN78" s="617" t="s">
        <v>5212</v>
      </c>
      <c r="AO78" s="833"/>
      <c r="AP78" s="599" t="s">
        <v>5134</v>
      </c>
      <c r="AQ78" s="624">
        <v>45291</v>
      </c>
      <c r="AR78" s="615">
        <v>0.11</v>
      </c>
      <c r="AS78" s="615">
        <v>1</v>
      </c>
      <c r="AT78" s="617" t="s">
        <v>5213</v>
      </c>
      <c r="AU78" s="833"/>
      <c r="AV78" s="599" t="s">
        <v>5136</v>
      </c>
    </row>
    <row r="79" spans="1:48" ht="127.5" customHeight="1" x14ac:dyDescent="0.2">
      <c r="A79" s="874"/>
      <c r="B79" s="874"/>
      <c r="C79" s="834" t="s">
        <v>5120</v>
      </c>
      <c r="D79" s="832" t="s">
        <v>2062</v>
      </c>
      <c r="E79" s="832" t="s">
        <v>5214</v>
      </c>
      <c r="F79" s="834" t="s">
        <v>5215</v>
      </c>
      <c r="G79" s="834" t="s">
        <v>5216</v>
      </c>
      <c r="H79" s="834" t="s">
        <v>4464</v>
      </c>
      <c r="I79" s="866" t="s">
        <v>5124</v>
      </c>
      <c r="J79" s="832" t="s">
        <v>4686</v>
      </c>
      <c r="K79" s="832" t="s">
        <v>4506</v>
      </c>
      <c r="L79" s="836" t="str">
        <f>VLOOKUP(J79,'[26]2. Anexos'!$B$35:$G$41,(HLOOKUP(K79,'[26]2. Anexos'!$C$35:$G$36,2,0)),0)</f>
        <v>Alto</v>
      </c>
      <c r="M79" s="599" t="s">
        <v>5217</v>
      </c>
      <c r="N79" s="604" t="s">
        <v>4469</v>
      </c>
      <c r="O79" s="604" t="s">
        <v>4470</v>
      </c>
      <c r="P79" s="832" t="s">
        <v>4466</v>
      </c>
      <c r="Q79" s="832" t="s">
        <v>4506</v>
      </c>
      <c r="R79" s="836" t="str">
        <f>VLOOKUP(P79,'[26]2. Anexos'!$B$35:$G$41,(HLOOKUP(Q79,'[26]2. Anexos'!$C$35:$G$36,2,0)),0)</f>
        <v>Moderado</v>
      </c>
      <c r="S79" s="870" t="s">
        <v>4493</v>
      </c>
      <c r="T79" s="599" t="s">
        <v>5217</v>
      </c>
      <c r="U79" s="632" t="s">
        <v>5138</v>
      </c>
      <c r="V79" s="632" t="s">
        <v>5178</v>
      </c>
      <c r="W79" s="604" t="s">
        <v>5179</v>
      </c>
      <c r="X79" s="611">
        <v>44985</v>
      </c>
      <c r="Y79" s="611">
        <v>45291</v>
      </c>
      <c r="Z79" s="624">
        <v>45016</v>
      </c>
      <c r="AA79" s="615">
        <v>1</v>
      </c>
      <c r="AB79" s="617" t="s">
        <v>5218</v>
      </c>
      <c r="AC79" s="832" t="s">
        <v>4475</v>
      </c>
      <c r="AD79" s="600" t="s">
        <v>5181</v>
      </c>
      <c r="AE79" s="624">
        <v>45107</v>
      </c>
      <c r="AF79" s="615">
        <v>1</v>
      </c>
      <c r="AG79" s="615">
        <v>1</v>
      </c>
      <c r="AH79" s="617" t="s">
        <v>5219</v>
      </c>
      <c r="AI79" s="832" t="s">
        <v>4475</v>
      </c>
      <c r="AJ79" s="599" t="s">
        <v>5144</v>
      </c>
      <c r="AK79" s="624">
        <v>45199</v>
      </c>
      <c r="AL79" s="613">
        <v>0</v>
      </c>
      <c r="AM79" s="613">
        <v>1</v>
      </c>
      <c r="AN79" s="617" t="s">
        <v>5220</v>
      </c>
      <c r="AO79" s="832" t="s">
        <v>4475</v>
      </c>
      <c r="AP79" s="599" t="s">
        <v>5134</v>
      </c>
      <c r="AQ79" s="624">
        <v>45291</v>
      </c>
      <c r="AR79" s="613">
        <v>1</v>
      </c>
      <c r="AS79" s="615">
        <v>1</v>
      </c>
      <c r="AT79" s="617" t="s">
        <v>5221</v>
      </c>
      <c r="AU79" s="832" t="s">
        <v>4475</v>
      </c>
      <c r="AV79" s="599" t="s">
        <v>5136</v>
      </c>
    </row>
    <row r="80" spans="1:48" ht="114.75" customHeight="1" x14ac:dyDescent="0.2">
      <c r="A80" s="874"/>
      <c r="B80" s="874"/>
      <c r="C80" s="835"/>
      <c r="D80" s="833"/>
      <c r="E80" s="833"/>
      <c r="F80" s="835"/>
      <c r="G80" s="835"/>
      <c r="H80" s="835"/>
      <c r="I80" s="868"/>
      <c r="J80" s="833"/>
      <c r="K80" s="833"/>
      <c r="L80" s="837"/>
      <c r="M80" s="599" t="s">
        <v>5222</v>
      </c>
      <c r="N80" s="604" t="s">
        <v>4469</v>
      </c>
      <c r="O80" s="604" t="s">
        <v>4470</v>
      </c>
      <c r="P80" s="833"/>
      <c r="Q80" s="833"/>
      <c r="R80" s="837"/>
      <c r="S80" s="871"/>
      <c r="T80" s="599" t="s">
        <v>5222</v>
      </c>
      <c r="U80" s="632" t="s">
        <v>5223</v>
      </c>
      <c r="V80" s="632" t="s">
        <v>5224</v>
      </c>
      <c r="W80" s="604" t="s">
        <v>5188</v>
      </c>
      <c r="X80" s="611">
        <v>44985</v>
      </c>
      <c r="Y80" s="611">
        <v>45291</v>
      </c>
      <c r="Z80" s="624">
        <v>45016</v>
      </c>
      <c r="AA80" s="615"/>
      <c r="AB80" s="617" t="s">
        <v>5225</v>
      </c>
      <c r="AC80" s="833"/>
      <c r="AD80" s="600" t="s">
        <v>5181</v>
      </c>
      <c r="AE80" s="624">
        <v>45107</v>
      </c>
      <c r="AF80" s="615">
        <v>0.5</v>
      </c>
      <c r="AG80" s="615">
        <v>0.5</v>
      </c>
      <c r="AH80" s="617" t="s">
        <v>5226</v>
      </c>
      <c r="AI80" s="833"/>
      <c r="AJ80" s="599" t="s">
        <v>5144</v>
      </c>
      <c r="AK80" s="624">
        <v>45199</v>
      </c>
      <c r="AL80" s="613">
        <v>0</v>
      </c>
      <c r="AM80" s="613">
        <v>0.5</v>
      </c>
      <c r="AN80" s="617" t="s">
        <v>5227</v>
      </c>
      <c r="AO80" s="833"/>
      <c r="AP80" s="599" t="s">
        <v>5134</v>
      </c>
      <c r="AQ80" s="624">
        <v>45291</v>
      </c>
      <c r="AR80" s="615">
        <v>0.5</v>
      </c>
      <c r="AS80" s="615">
        <v>1</v>
      </c>
      <c r="AT80" s="617" t="s">
        <v>5228</v>
      </c>
      <c r="AU80" s="833"/>
      <c r="AV80" s="599" t="s">
        <v>5136</v>
      </c>
    </row>
    <row r="81" spans="1:48" ht="204" x14ac:dyDescent="0.2">
      <c r="A81" s="874"/>
      <c r="B81" s="874"/>
      <c r="C81" s="834" t="s">
        <v>5120</v>
      </c>
      <c r="D81" s="832" t="s">
        <v>2062</v>
      </c>
      <c r="E81" s="832" t="s">
        <v>5229</v>
      </c>
      <c r="F81" s="834" t="s">
        <v>5230</v>
      </c>
      <c r="G81" s="834" t="s">
        <v>5231</v>
      </c>
      <c r="H81" s="834" t="s">
        <v>4464</v>
      </c>
      <c r="I81" s="866" t="s">
        <v>5124</v>
      </c>
      <c r="J81" s="832" t="s">
        <v>4686</v>
      </c>
      <c r="K81" s="832" t="s">
        <v>5150</v>
      </c>
      <c r="L81" s="836" t="str">
        <f>VLOOKUP(J81,'[26]2. Anexos'!$B$35:$G$41,(HLOOKUP(K81,'[26]2. Anexos'!$C$35:$G$36,2,0)),0)</f>
        <v>Moderado</v>
      </c>
      <c r="M81" s="599" t="s">
        <v>5232</v>
      </c>
      <c r="N81" s="604" t="s">
        <v>4469</v>
      </c>
      <c r="O81" s="604" t="s">
        <v>4470</v>
      </c>
      <c r="P81" s="832" t="s">
        <v>4490</v>
      </c>
      <c r="Q81" s="832" t="s">
        <v>5150</v>
      </c>
      <c r="R81" s="836" t="str">
        <f>VLOOKUP(P81,'[26]2. Anexos'!$B$35:$G$41,(HLOOKUP(Q81,'[26]2. Anexos'!$C$35:$G$36,2,0)),0)</f>
        <v>Moderado</v>
      </c>
      <c r="S81" s="870" t="s">
        <v>4493</v>
      </c>
      <c r="T81" s="599" t="s">
        <v>5232</v>
      </c>
      <c r="U81" s="632" t="s">
        <v>5126</v>
      </c>
      <c r="V81" s="632" t="s">
        <v>5233</v>
      </c>
      <c r="W81" s="604" t="s">
        <v>5128</v>
      </c>
      <c r="X81" s="611">
        <v>44985</v>
      </c>
      <c r="Y81" s="611">
        <v>45291</v>
      </c>
      <c r="Z81" s="624">
        <v>45016</v>
      </c>
      <c r="AA81" s="615">
        <v>0.1178</v>
      </c>
      <c r="AB81" s="616" t="s">
        <v>5234</v>
      </c>
      <c r="AC81" s="832" t="s">
        <v>4475</v>
      </c>
      <c r="AD81" s="599" t="s">
        <v>5172</v>
      </c>
      <c r="AE81" s="624">
        <v>45107</v>
      </c>
      <c r="AF81" s="615">
        <v>0.41399999999999998</v>
      </c>
      <c r="AG81" s="615">
        <v>0.53</v>
      </c>
      <c r="AH81" s="617" t="s">
        <v>5235</v>
      </c>
      <c r="AI81" s="832" t="s">
        <v>4475</v>
      </c>
      <c r="AJ81" s="599" t="s">
        <v>5236</v>
      </c>
      <c r="AK81" s="624">
        <v>45199</v>
      </c>
      <c r="AL81" s="706">
        <v>0.36499999999999999</v>
      </c>
      <c r="AM81" s="705">
        <v>0.89500000000000002</v>
      </c>
      <c r="AN81" s="616" t="s">
        <v>5237</v>
      </c>
      <c r="AO81" s="832" t="s">
        <v>4475</v>
      </c>
      <c r="AP81" s="599" t="s">
        <v>5134</v>
      </c>
      <c r="AQ81" s="624">
        <v>45291</v>
      </c>
      <c r="AR81" s="615">
        <v>0.11</v>
      </c>
      <c r="AS81" s="615">
        <v>1</v>
      </c>
      <c r="AT81" s="616" t="s">
        <v>5238</v>
      </c>
      <c r="AU81" s="832" t="s">
        <v>4475</v>
      </c>
      <c r="AV81" s="599" t="s">
        <v>5136</v>
      </c>
    </row>
    <row r="82" spans="1:48" ht="127.5" customHeight="1" x14ac:dyDescent="0.2">
      <c r="A82" s="874"/>
      <c r="B82" s="874"/>
      <c r="C82" s="835"/>
      <c r="D82" s="833"/>
      <c r="E82" s="833"/>
      <c r="F82" s="835"/>
      <c r="G82" s="835"/>
      <c r="H82" s="835"/>
      <c r="I82" s="868"/>
      <c r="J82" s="833"/>
      <c r="K82" s="833"/>
      <c r="L82" s="837"/>
      <c r="M82" s="599" t="s">
        <v>5239</v>
      </c>
      <c r="N82" s="604" t="s">
        <v>4469</v>
      </c>
      <c r="O82" s="604" t="s">
        <v>4470</v>
      </c>
      <c r="P82" s="833"/>
      <c r="Q82" s="833"/>
      <c r="R82" s="837"/>
      <c r="S82" s="871"/>
      <c r="T82" s="599" t="s">
        <v>5239</v>
      </c>
      <c r="U82" s="632" t="s">
        <v>5138</v>
      </c>
      <c r="V82" s="632" t="s">
        <v>5178</v>
      </c>
      <c r="W82" s="604" t="s">
        <v>5240</v>
      </c>
      <c r="X82" s="611">
        <v>44985</v>
      </c>
      <c r="Y82" s="611">
        <v>45291</v>
      </c>
      <c r="Z82" s="624">
        <v>45016</v>
      </c>
      <c r="AA82" s="615">
        <v>1</v>
      </c>
      <c r="AB82" s="617" t="s">
        <v>5241</v>
      </c>
      <c r="AC82" s="833"/>
      <c r="AD82" s="600" t="s">
        <v>5181</v>
      </c>
      <c r="AE82" s="624">
        <v>45107</v>
      </c>
      <c r="AF82" s="615">
        <v>1</v>
      </c>
      <c r="AG82" s="615">
        <v>1</v>
      </c>
      <c r="AH82" s="617" t="s">
        <v>5242</v>
      </c>
      <c r="AI82" s="833"/>
      <c r="AJ82" s="599" t="s">
        <v>5144</v>
      </c>
      <c r="AK82" s="624">
        <v>45199</v>
      </c>
      <c r="AL82" s="613">
        <v>1</v>
      </c>
      <c r="AM82" s="613">
        <v>1</v>
      </c>
      <c r="AN82" s="617" t="s">
        <v>5243</v>
      </c>
      <c r="AO82" s="833"/>
      <c r="AP82" s="599" t="s">
        <v>5134</v>
      </c>
      <c r="AQ82" s="624">
        <v>45291</v>
      </c>
      <c r="AR82" s="613">
        <v>1</v>
      </c>
      <c r="AS82" s="615">
        <v>1</v>
      </c>
      <c r="AT82" s="617" t="s">
        <v>5244</v>
      </c>
      <c r="AU82" s="833"/>
      <c r="AV82" s="599" t="s">
        <v>5136</v>
      </c>
    </row>
    <row r="83" spans="1:48" ht="178.5" x14ac:dyDescent="0.2">
      <c r="A83" s="874"/>
      <c r="B83" s="874"/>
      <c r="C83" s="608" t="s">
        <v>5120</v>
      </c>
      <c r="D83" s="588" t="s">
        <v>2062</v>
      </c>
      <c r="E83" s="588" t="s">
        <v>5245</v>
      </c>
      <c r="F83" s="608" t="s">
        <v>5246</v>
      </c>
      <c r="G83" s="608" t="s">
        <v>5247</v>
      </c>
      <c r="H83" s="608" t="s">
        <v>4464</v>
      </c>
      <c r="I83" s="589" t="s">
        <v>5124</v>
      </c>
      <c r="J83" s="588" t="s">
        <v>4522</v>
      </c>
      <c r="K83" s="588" t="s">
        <v>4491</v>
      </c>
      <c r="L83" s="590" t="str">
        <f>VLOOKUP(J83,'[26]2. Anexos'!$B$35:$G$41,(HLOOKUP(K83,'[26]2. Anexos'!$C$35:$G$36,2,0)),0)</f>
        <v>Bajo</v>
      </c>
      <c r="M83" s="585" t="s">
        <v>5248</v>
      </c>
      <c r="N83" s="588" t="s">
        <v>4469</v>
      </c>
      <c r="O83" s="588" t="s">
        <v>4470</v>
      </c>
      <c r="P83" s="588" t="s">
        <v>4522</v>
      </c>
      <c r="Q83" s="588" t="s">
        <v>5150</v>
      </c>
      <c r="R83" s="590" t="str">
        <f>VLOOKUP(P83,'[26]2. Anexos'!$B$35:$G$41,(HLOOKUP(Q83,'[26]2. Anexos'!$C$35:$G$36,2,0)),0)</f>
        <v>Bajo</v>
      </c>
      <c r="S83" s="707" t="s">
        <v>4493</v>
      </c>
      <c r="T83" s="585" t="s">
        <v>5249</v>
      </c>
      <c r="U83" s="608" t="s">
        <v>5250</v>
      </c>
      <c r="V83" s="608" t="s">
        <v>5251</v>
      </c>
      <c r="W83" s="588" t="s">
        <v>5252</v>
      </c>
      <c r="X83" s="611">
        <v>44985</v>
      </c>
      <c r="Y83" s="595">
        <v>45291</v>
      </c>
      <c r="Z83" s="624">
        <v>45016</v>
      </c>
      <c r="AA83" s="597"/>
      <c r="AB83" s="617" t="s">
        <v>5253</v>
      </c>
      <c r="AC83" s="588" t="s">
        <v>4475</v>
      </c>
      <c r="AD83" s="600" t="s">
        <v>5181</v>
      </c>
      <c r="AE83" s="624">
        <v>45107</v>
      </c>
      <c r="AF83" s="597">
        <v>0.5</v>
      </c>
      <c r="AG83" s="597">
        <v>0.5</v>
      </c>
      <c r="AH83" s="617" t="s">
        <v>5254</v>
      </c>
      <c r="AI83" s="588" t="s">
        <v>4475</v>
      </c>
      <c r="AJ83" s="599" t="s">
        <v>5144</v>
      </c>
      <c r="AK83" s="624">
        <v>45199</v>
      </c>
      <c r="AL83" s="689">
        <v>0</v>
      </c>
      <c r="AM83" s="689">
        <v>0.5</v>
      </c>
      <c r="AN83" s="617" t="s">
        <v>5255</v>
      </c>
      <c r="AO83" s="588" t="s">
        <v>4475</v>
      </c>
      <c r="AP83" s="599" t="s">
        <v>5134</v>
      </c>
      <c r="AQ83" s="624">
        <v>45291</v>
      </c>
      <c r="AR83" s="597">
        <v>0.5</v>
      </c>
      <c r="AS83" s="597">
        <v>1</v>
      </c>
      <c r="AT83" s="617" t="s">
        <v>5256</v>
      </c>
      <c r="AU83" s="588" t="s">
        <v>4475</v>
      </c>
      <c r="AV83" s="599" t="s">
        <v>5136</v>
      </c>
    </row>
    <row r="84" spans="1:48" s="602" customFormat="1" ht="280.5" x14ac:dyDescent="0.2">
      <c r="A84" s="832" t="s">
        <v>5257</v>
      </c>
      <c r="B84" s="832" t="s">
        <v>5258</v>
      </c>
      <c r="C84" s="832" t="s">
        <v>5259</v>
      </c>
      <c r="D84" s="832" t="s">
        <v>2984</v>
      </c>
      <c r="E84" s="845" t="s">
        <v>5260</v>
      </c>
      <c r="F84" s="614" t="s">
        <v>5261</v>
      </c>
      <c r="G84" s="848" t="s">
        <v>5262</v>
      </c>
      <c r="H84" s="832" t="s">
        <v>4488</v>
      </c>
      <c r="I84" s="866" t="s">
        <v>4489</v>
      </c>
      <c r="J84" s="832" t="s">
        <v>4490</v>
      </c>
      <c r="K84" s="832" t="s">
        <v>4506</v>
      </c>
      <c r="L84" s="836" t="str">
        <f>VLOOKUP(J84,'[27]2. Anexos'!$B$35:$G$41,(HLOOKUP(K84,'[27]2. Anexos'!$C$35:$G$36,2,0)),0)</f>
        <v>Moderado</v>
      </c>
      <c r="M84" s="599" t="s">
        <v>5263</v>
      </c>
      <c r="N84" s="832" t="s">
        <v>4469</v>
      </c>
      <c r="O84" s="832" t="s">
        <v>4470</v>
      </c>
      <c r="P84" s="832" t="s">
        <v>4522</v>
      </c>
      <c r="Q84" s="832" t="s">
        <v>4491</v>
      </c>
      <c r="R84" s="836" t="str">
        <f>VLOOKUP(P84,'[27]2. Anexos'!$B$35:$G$41,(HLOOKUP(Q84,'[27]2. Anexos'!$C$35:$G$36,2,0)),0)</f>
        <v>Bajo</v>
      </c>
      <c r="S84" s="863" t="s">
        <v>4493</v>
      </c>
      <c r="T84" s="599" t="s">
        <v>5263</v>
      </c>
      <c r="U84" s="617" t="s">
        <v>5264</v>
      </c>
      <c r="V84" s="662" t="s">
        <v>5265</v>
      </c>
      <c r="W84" s="708">
        <v>1</v>
      </c>
      <c r="X84" s="611">
        <v>44985</v>
      </c>
      <c r="Y84" s="650">
        <v>45291</v>
      </c>
      <c r="Z84" s="624">
        <v>45026</v>
      </c>
      <c r="AA84" s="615">
        <f>1/4</f>
        <v>0.25</v>
      </c>
      <c r="AB84" s="599" t="s">
        <v>5266</v>
      </c>
      <c r="AC84" s="832" t="s">
        <v>4475</v>
      </c>
      <c r="AD84" s="599" t="s">
        <v>5267</v>
      </c>
      <c r="AE84" s="612">
        <v>45107</v>
      </c>
      <c r="AF84" s="615">
        <v>0.25</v>
      </c>
      <c r="AG84" s="615">
        <v>0.5</v>
      </c>
      <c r="AH84" s="631" t="s">
        <v>5268</v>
      </c>
      <c r="AI84" s="832" t="s">
        <v>4475</v>
      </c>
      <c r="AJ84" s="709" t="s">
        <v>5269</v>
      </c>
      <c r="AK84" s="612">
        <v>45199</v>
      </c>
      <c r="AL84" s="631">
        <v>0.5</v>
      </c>
      <c r="AM84" s="631">
        <v>1</v>
      </c>
      <c r="AN84" s="614" t="s">
        <v>5270</v>
      </c>
      <c r="AO84" s="832" t="s">
        <v>4475</v>
      </c>
      <c r="AP84" s="614" t="s">
        <v>5271</v>
      </c>
      <c r="AQ84" s="710">
        <v>45294</v>
      </c>
      <c r="AR84" s="711">
        <v>0</v>
      </c>
      <c r="AS84" s="711">
        <v>1</v>
      </c>
      <c r="AT84" s="712" t="s">
        <v>5272</v>
      </c>
      <c r="AU84" s="857" t="s">
        <v>4475</v>
      </c>
      <c r="AV84" s="614" t="s">
        <v>5273</v>
      </c>
    </row>
    <row r="85" spans="1:48" s="602" customFormat="1" ht="204" x14ac:dyDescent="0.2">
      <c r="A85" s="847"/>
      <c r="B85" s="847"/>
      <c r="C85" s="847"/>
      <c r="D85" s="847"/>
      <c r="E85" s="869"/>
      <c r="F85" s="834" t="s">
        <v>5274</v>
      </c>
      <c r="G85" s="849"/>
      <c r="H85" s="847"/>
      <c r="I85" s="867"/>
      <c r="J85" s="847"/>
      <c r="K85" s="847"/>
      <c r="L85" s="851"/>
      <c r="M85" s="713" t="s">
        <v>5275</v>
      </c>
      <c r="N85" s="847"/>
      <c r="O85" s="847"/>
      <c r="P85" s="847"/>
      <c r="Q85" s="847"/>
      <c r="R85" s="851"/>
      <c r="S85" s="864"/>
      <c r="T85" s="714" t="s">
        <v>5275</v>
      </c>
      <c r="U85" s="715" t="s">
        <v>5276</v>
      </c>
      <c r="V85" s="617" t="s">
        <v>5277</v>
      </c>
      <c r="W85" s="716">
        <v>1</v>
      </c>
      <c r="X85" s="611">
        <v>44985</v>
      </c>
      <c r="Y85" s="650" t="s">
        <v>5278</v>
      </c>
      <c r="Z85" s="624">
        <v>45026</v>
      </c>
      <c r="AA85" s="615"/>
      <c r="AB85" s="599" t="s">
        <v>5279</v>
      </c>
      <c r="AC85" s="855"/>
      <c r="AD85" s="599" t="s">
        <v>5267</v>
      </c>
      <c r="AE85" s="612">
        <v>45107</v>
      </c>
      <c r="AF85" s="674">
        <v>0</v>
      </c>
      <c r="AG85" s="615">
        <v>0</v>
      </c>
      <c r="AH85" s="717" t="s">
        <v>5280</v>
      </c>
      <c r="AI85" s="847"/>
      <c r="AJ85" s="709" t="s">
        <v>5281</v>
      </c>
      <c r="AK85" s="612">
        <v>45199</v>
      </c>
      <c r="AL85" s="631">
        <v>1</v>
      </c>
      <c r="AM85" s="631">
        <v>1</v>
      </c>
      <c r="AN85" s="614" t="s">
        <v>5282</v>
      </c>
      <c r="AO85" s="847"/>
      <c r="AP85" s="614" t="s">
        <v>5271</v>
      </c>
      <c r="AQ85" s="710">
        <v>45294</v>
      </c>
      <c r="AR85" s="711">
        <v>0</v>
      </c>
      <c r="AS85" s="711">
        <v>1</v>
      </c>
      <c r="AT85" s="712" t="s">
        <v>5283</v>
      </c>
      <c r="AU85" s="858"/>
      <c r="AV85" s="614" t="s">
        <v>5284</v>
      </c>
    </row>
    <row r="86" spans="1:48" s="602" customFormat="1" ht="280.5" x14ac:dyDescent="0.2">
      <c r="A86" s="833"/>
      <c r="B86" s="833"/>
      <c r="C86" s="833"/>
      <c r="D86" s="833"/>
      <c r="E86" s="846"/>
      <c r="F86" s="835"/>
      <c r="G86" s="850"/>
      <c r="H86" s="833"/>
      <c r="I86" s="868"/>
      <c r="J86" s="833"/>
      <c r="K86" s="833"/>
      <c r="L86" s="837"/>
      <c r="M86" s="614" t="s">
        <v>5285</v>
      </c>
      <c r="N86" s="833"/>
      <c r="O86" s="833"/>
      <c r="P86" s="833"/>
      <c r="Q86" s="833"/>
      <c r="R86" s="837"/>
      <c r="S86" s="865"/>
      <c r="T86" s="599" t="s">
        <v>5286</v>
      </c>
      <c r="U86" s="614" t="s">
        <v>5287</v>
      </c>
      <c r="V86" s="617" t="s">
        <v>5288</v>
      </c>
      <c r="W86" s="627">
        <v>1</v>
      </c>
      <c r="X86" s="611">
        <v>44985</v>
      </c>
      <c r="Y86" s="604" t="s">
        <v>499</v>
      </c>
      <c r="Z86" s="624">
        <v>45026</v>
      </c>
      <c r="AA86" s="615">
        <f>1/4</f>
        <v>0.25</v>
      </c>
      <c r="AB86" s="599" t="s">
        <v>5289</v>
      </c>
      <c r="AC86" s="856"/>
      <c r="AD86" s="599" t="s">
        <v>5290</v>
      </c>
      <c r="AE86" s="612">
        <v>45107</v>
      </c>
      <c r="AF86" s="615">
        <v>0.25</v>
      </c>
      <c r="AG86" s="615">
        <v>0.5</v>
      </c>
      <c r="AH86" s="631" t="s">
        <v>5291</v>
      </c>
      <c r="AI86" s="833"/>
      <c r="AJ86" s="709" t="s">
        <v>5292</v>
      </c>
      <c r="AK86" s="612">
        <v>45199</v>
      </c>
      <c r="AL86" s="631">
        <v>0.25</v>
      </c>
      <c r="AM86" s="631">
        <v>0.75</v>
      </c>
      <c r="AN86" s="614" t="s">
        <v>5293</v>
      </c>
      <c r="AO86" s="833"/>
      <c r="AP86" s="614" t="s">
        <v>5271</v>
      </c>
      <c r="AQ86" s="710">
        <v>45294</v>
      </c>
      <c r="AR86" s="711">
        <v>0.25</v>
      </c>
      <c r="AS86" s="711">
        <v>1</v>
      </c>
      <c r="AT86" s="712" t="s">
        <v>5294</v>
      </c>
      <c r="AU86" s="859"/>
      <c r="AV86" s="614" t="s">
        <v>5295</v>
      </c>
    </row>
    <row r="87" spans="1:48" s="602" customFormat="1" ht="242.25" x14ac:dyDescent="0.2">
      <c r="A87" s="832" t="s">
        <v>5296</v>
      </c>
      <c r="B87" s="832" t="s">
        <v>5297</v>
      </c>
      <c r="C87" s="860" t="s">
        <v>5298</v>
      </c>
      <c r="D87" s="848" t="s">
        <v>2118</v>
      </c>
      <c r="E87" s="848" t="s">
        <v>5299</v>
      </c>
      <c r="F87" s="660" t="s">
        <v>5300</v>
      </c>
      <c r="G87" s="848" t="s">
        <v>5301</v>
      </c>
      <c r="H87" s="832" t="s">
        <v>4464</v>
      </c>
      <c r="I87" s="832" t="s">
        <v>4489</v>
      </c>
      <c r="J87" s="832" t="s">
        <v>4686</v>
      </c>
      <c r="K87" s="832" t="s">
        <v>5150</v>
      </c>
      <c r="L87" s="852" t="str">
        <f>VLOOKUP(J87,'[28]2. Anexos'!$B$35:$G$41,(HLOOKUP(K87,'[28]2. Anexos'!$C$35:$G$36,2,0)),0)</f>
        <v>Moderado</v>
      </c>
      <c r="M87" s="614" t="s">
        <v>5302</v>
      </c>
      <c r="N87" s="832" t="s">
        <v>4469</v>
      </c>
      <c r="O87" s="832" t="s">
        <v>4470</v>
      </c>
      <c r="P87" s="848" t="s">
        <v>4522</v>
      </c>
      <c r="Q87" s="832" t="s">
        <v>5150</v>
      </c>
      <c r="R87" s="836" t="str">
        <f>VLOOKUP(P87,'[29]2. Anexos'!$B$35:$G$41,(HLOOKUP(Q87,'[29]2. Anexos'!$C$35:$G$36,2,0)),0)</f>
        <v>Bajo</v>
      </c>
      <c r="S87" s="832" t="s">
        <v>4493</v>
      </c>
      <c r="T87" s="614" t="s">
        <v>5302</v>
      </c>
      <c r="U87" s="604" t="s">
        <v>5303</v>
      </c>
      <c r="V87" s="604" t="s">
        <v>5304</v>
      </c>
      <c r="W87" s="627">
        <v>0.9</v>
      </c>
      <c r="X87" s="611">
        <v>44985</v>
      </c>
      <c r="Y87" s="611">
        <v>45291</v>
      </c>
      <c r="Z87" s="596">
        <v>45016</v>
      </c>
      <c r="AA87" s="718">
        <f>(90/571)</f>
        <v>0.15761821366024517</v>
      </c>
      <c r="AB87" s="701" t="s">
        <v>5305</v>
      </c>
      <c r="AC87" s="832" t="s">
        <v>4475</v>
      </c>
      <c r="AD87" s="591" t="s">
        <v>5306</v>
      </c>
      <c r="AE87" s="719">
        <v>45107</v>
      </c>
      <c r="AF87" s="597">
        <v>0.41</v>
      </c>
      <c r="AG87" s="689">
        <v>0.56999999999999995</v>
      </c>
      <c r="AH87" s="660" t="s">
        <v>5307</v>
      </c>
      <c r="AI87" s="848" t="s">
        <v>4475</v>
      </c>
      <c r="AJ87" s="599" t="s">
        <v>5308</v>
      </c>
      <c r="AK87" s="688">
        <v>45199</v>
      </c>
      <c r="AL87" s="597">
        <v>0.06</v>
      </c>
      <c r="AM87" s="689">
        <v>1</v>
      </c>
      <c r="AN87" s="617" t="s">
        <v>5309</v>
      </c>
      <c r="AO87" s="848" t="s">
        <v>4475</v>
      </c>
      <c r="AP87" s="617" t="s">
        <v>5310</v>
      </c>
      <c r="AQ87" s="596">
        <v>45300</v>
      </c>
      <c r="AR87" s="689">
        <v>0.86</v>
      </c>
      <c r="AS87" s="689">
        <f>+AR87/90%</f>
        <v>0.95555555555555549</v>
      </c>
      <c r="AT87" s="617" t="s">
        <v>5311</v>
      </c>
      <c r="AU87" s="848" t="s">
        <v>4475</v>
      </c>
      <c r="AV87" s="617" t="s">
        <v>5312</v>
      </c>
    </row>
    <row r="88" spans="1:48" s="602" customFormat="1" ht="229.5" x14ac:dyDescent="0.2">
      <c r="A88" s="847"/>
      <c r="B88" s="847"/>
      <c r="C88" s="861"/>
      <c r="D88" s="849"/>
      <c r="E88" s="849"/>
      <c r="F88" s="660" t="s">
        <v>5313</v>
      </c>
      <c r="G88" s="849"/>
      <c r="H88" s="847"/>
      <c r="I88" s="847"/>
      <c r="J88" s="847" t="s">
        <v>4686</v>
      </c>
      <c r="K88" s="847" t="s">
        <v>5150</v>
      </c>
      <c r="L88" s="853"/>
      <c r="M88" s="614" t="s">
        <v>5314</v>
      </c>
      <c r="N88" s="847" t="s">
        <v>4469</v>
      </c>
      <c r="O88" s="847" t="s">
        <v>4470</v>
      </c>
      <c r="P88" s="849"/>
      <c r="Q88" s="847"/>
      <c r="R88" s="851"/>
      <c r="S88" s="847"/>
      <c r="T88" s="614" t="s">
        <v>5314</v>
      </c>
      <c r="U88" s="604" t="s">
        <v>5315</v>
      </c>
      <c r="V88" s="604" t="s">
        <v>5316</v>
      </c>
      <c r="W88" s="627">
        <v>1</v>
      </c>
      <c r="X88" s="611">
        <v>44985</v>
      </c>
      <c r="Y88" s="611">
        <v>45291</v>
      </c>
      <c r="Z88" s="596">
        <v>45016</v>
      </c>
      <c r="AA88" s="597">
        <v>1</v>
      </c>
      <c r="AB88" s="701" t="s">
        <v>5317</v>
      </c>
      <c r="AC88" s="847"/>
      <c r="AD88" s="701" t="s">
        <v>5318</v>
      </c>
      <c r="AE88" s="719">
        <v>45107</v>
      </c>
      <c r="AF88" s="597">
        <v>1</v>
      </c>
      <c r="AG88" s="597">
        <v>1</v>
      </c>
      <c r="AH88" s="599" t="s">
        <v>5319</v>
      </c>
      <c r="AI88" s="849"/>
      <c r="AJ88" s="599" t="s">
        <v>5308</v>
      </c>
      <c r="AK88" s="688">
        <v>45199</v>
      </c>
      <c r="AL88" s="597">
        <v>1</v>
      </c>
      <c r="AM88" s="597">
        <v>1</v>
      </c>
      <c r="AN88" s="617" t="s">
        <v>5320</v>
      </c>
      <c r="AO88" s="849" t="s">
        <v>4475</v>
      </c>
      <c r="AP88" s="617" t="s">
        <v>5321</v>
      </c>
      <c r="AQ88" s="596">
        <v>45300</v>
      </c>
      <c r="AR88" s="597">
        <v>1</v>
      </c>
      <c r="AS88" s="597">
        <v>1</v>
      </c>
      <c r="AT88" s="617" t="s">
        <v>5322</v>
      </c>
      <c r="AU88" s="849" t="s">
        <v>4475</v>
      </c>
      <c r="AV88" s="617" t="s">
        <v>5323</v>
      </c>
    </row>
    <row r="89" spans="1:48" s="602" customFormat="1" ht="242.25" x14ac:dyDescent="0.2">
      <c r="A89" s="847"/>
      <c r="B89" s="847"/>
      <c r="C89" s="862"/>
      <c r="D89" s="850"/>
      <c r="E89" s="850"/>
      <c r="F89" s="614" t="s">
        <v>5324</v>
      </c>
      <c r="G89" s="850"/>
      <c r="H89" s="833"/>
      <c r="I89" s="833"/>
      <c r="J89" s="833" t="s">
        <v>4686</v>
      </c>
      <c r="K89" s="833" t="s">
        <v>5150</v>
      </c>
      <c r="L89" s="854"/>
      <c r="M89" s="614" t="s">
        <v>5325</v>
      </c>
      <c r="N89" s="833" t="s">
        <v>4469</v>
      </c>
      <c r="O89" s="833" t="s">
        <v>4470</v>
      </c>
      <c r="P89" s="850"/>
      <c r="Q89" s="833"/>
      <c r="R89" s="837"/>
      <c r="S89" s="833"/>
      <c r="T89" s="614" t="s">
        <v>5325</v>
      </c>
      <c r="U89" s="604" t="s">
        <v>5315</v>
      </c>
      <c r="V89" s="604" t="s">
        <v>5326</v>
      </c>
      <c r="W89" s="627">
        <v>1</v>
      </c>
      <c r="X89" s="611">
        <v>44985</v>
      </c>
      <c r="Y89" s="611">
        <v>45291</v>
      </c>
      <c r="Z89" s="596">
        <v>45016</v>
      </c>
      <c r="AA89" s="597">
        <v>1</v>
      </c>
      <c r="AB89" s="591" t="s">
        <v>5327</v>
      </c>
      <c r="AC89" s="833"/>
      <c r="AD89" s="591" t="s">
        <v>5306</v>
      </c>
      <c r="AE89" s="719">
        <v>45107</v>
      </c>
      <c r="AF89" s="597">
        <v>1</v>
      </c>
      <c r="AG89" s="597">
        <v>1</v>
      </c>
      <c r="AH89" s="599" t="s">
        <v>5328</v>
      </c>
      <c r="AI89" s="850"/>
      <c r="AJ89" s="720" t="s">
        <v>5329</v>
      </c>
      <c r="AK89" s="688">
        <v>45199</v>
      </c>
      <c r="AL89" s="597">
        <v>1</v>
      </c>
      <c r="AM89" s="597">
        <v>1</v>
      </c>
      <c r="AN89" s="617" t="s">
        <v>5330</v>
      </c>
      <c r="AO89" s="850" t="s">
        <v>4475</v>
      </c>
      <c r="AP89" s="617" t="s">
        <v>5331</v>
      </c>
      <c r="AQ89" s="596">
        <v>45300</v>
      </c>
      <c r="AR89" s="597">
        <v>1</v>
      </c>
      <c r="AS89" s="597">
        <v>1</v>
      </c>
      <c r="AT89" s="617" t="s">
        <v>5332</v>
      </c>
      <c r="AU89" s="850" t="s">
        <v>4475</v>
      </c>
      <c r="AV89" s="617" t="s">
        <v>5333</v>
      </c>
    </row>
    <row r="90" spans="1:48" s="602" customFormat="1" ht="318.75" x14ac:dyDescent="0.2">
      <c r="A90" s="833"/>
      <c r="B90" s="833"/>
      <c r="C90" s="660" t="s">
        <v>5298</v>
      </c>
      <c r="D90" s="588" t="s">
        <v>2118</v>
      </c>
      <c r="E90" s="588" t="s">
        <v>5334</v>
      </c>
      <c r="F90" s="614" t="s">
        <v>5324</v>
      </c>
      <c r="G90" s="604" t="s">
        <v>5335</v>
      </c>
      <c r="H90" s="591" t="s">
        <v>4464</v>
      </c>
      <c r="I90" s="721" t="s">
        <v>4489</v>
      </c>
      <c r="J90" s="591" t="s">
        <v>4686</v>
      </c>
      <c r="K90" s="588" t="s">
        <v>4491</v>
      </c>
      <c r="L90" s="722" t="str">
        <f>VLOOKUP(J90,'[28]2. Anexos'!$B$35:$G$41,(HLOOKUP(K90,'[28]2. Anexos'!$C$35:$G$36,2,0)),0)</f>
        <v>Moderado</v>
      </c>
      <c r="M90" s="591" t="s">
        <v>5336</v>
      </c>
      <c r="N90" s="593" t="s">
        <v>4469</v>
      </c>
      <c r="O90" s="588" t="s">
        <v>4470</v>
      </c>
      <c r="P90" s="660" t="s">
        <v>4490</v>
      </c>
      <c r="Q90" s="591" t="s">
        <v>4491</v>
      </c>
      <c r="R90" s="592" t="str">
        <f>VLOOKUP(P90,'[29]2. Anexos'!$B$35:$G$41,(HLOOKUP(Q90,'[29]2. Anexos'!$C$35:$G$36,2,0)),0)</f>
        <v>Moderado</v>
      </c>
      <c r="S90" s="591" t="s">
        <v>4493</v>
      </c>
      <c r="T90" s="591" t="s">
        <v>5336</v>
      </c>
      <c r="U90" s="723" t="s">
        <v>5303</v>
      </c>
      <c r="V90" s="604" t="s">
        <v>5337</v>
      </c>
      <c r="W90" s="627">
        <v>1</v>
      </c>
      <c r="X90" s="611">
        <v>44985</v>
      </c>
      <c r="Y90" s="595">
        <v>45291</v>
      </c>
      <c r="Z90" s="596">
        <v>45016</v>
      </c>
      <c r="AA90" s="597">
        <v>0.1</v>
      </c>
      <c r="AB90" s="591" t="s">
        <v>5338</v>
      </c>
      <c r="AC90" s="588" t="s">
        <v>4475</v>
      </c>
      <c r="AD90" s="591" t="s">
        <v>5306</v>
      </c>
      <c r="AE90" s="724">
        <v>45107</v>
      </c>
      <c r="AF90" s="725">
        <v>0.3</v>
      </c>
      <c r="AG90" s="725">
        <v>0.4</v>
      </c>
      <c r="AH90" s="599" t="s">
        <v>5339</v>
      </c>
      <c r="AI90" s="586" t="s">
        <v>4475</v>
      </c>
      <c r="AJ90" s="599" t="s">
        <v>5308</v>
      </c>
      <c r="AK90" s="719">
        <v>45199</v>
      </c>
      <c r="AL90" s="689">
        <v>0.3</v>
      </c>
      <c r="AM90" s="689">
        <v>0.7</v>
      </c>
      <c r="AN90" s="617" t="s">
        <v>5340</v>
      </c>
      <c r="AO90" s="588" t="s">
        <v>4475</v>
      </c>
      <c r="AP90" s="617" t="s">
        <v>5341</v>
      </c>
      <c r="AQ90" s="596">
        <v>45300</v>
      </c>
      <c r="AR90" s="689">
        <v>0.3</v>
      </c>
      <c r="AS90" s="689">
        <v>1</v>
      </c>
      <c r="AT90" s="617" t="s">
        <v>5342</v>
      </c>
      <c r="AU90" s="588" t="s">
        <v>4475</v>
      </c>
      <c r="AV90" s="617" t="s">
        <v>5323</v>
      </c>
    </row>
    <row r="91" spans="1:48" s="602" customFormat="1" ht="357" customHeight="1" x14ac:dyDescent="0.2">
      <c r="A91" s="832" t="s">
        <v>5343</v>
      </c>
      <c r="B91" s="832" t="s">
        <v>5344</v>
      </c>
      <c r="C91" s="614" t="s">
        <v>5345</v>
      </c>
      <c r="D91" s="614" t="s">
        <v>5346</v>
      </c>
      <c r="E91" s="655" t="s">
        <v>5347</v>
      </c>
      <c r="F91" s="614" t="s">
        <v>5348</v>
      </c>
      <c r="G91" s="609" t="s">
        <v>5349</v>
      </c>
      <c r="H91" s="614" t="s">
        <v>4464</v>
      </c>
      <c r="I91" s="635" t="s">
        <v>4465</v>
      </c>
      <c r="J91" s="614" t="s">
        <v>4490</v>
      </c>
      <c r="K91" s="614" t="s">
        <v>4506</v>
      </c>
      <c r="L91" s="590" t="str">
        <f>VLOOKUP(J91,'[30]2. Anexos'!$B$35:$G$41,(HLOOKUP(K91,'[30]2. Anexos'!$C$35:$G$36,2,0)),0)</f>
        <v>Moderado</v>
      </c>
      <c r="M91" s="599" t="s">
        <v>5350</v>
      </c>
      <c r="N91" s="604" t="s">
        <v>4469</v>
      </c>
      <c r="O91" s="604" t="s">
        <v>4470</v>
      </c>
      <c r="P91" s="614" t="s">
        <v>4466</v>
      </c>
      <c r="Q91" s="614" t="s">
        <v>4506</v>
      </c>
      <c r="R91" s="590" t="str">
        <f>VLOOKUP(P91,'[30]2. Anexos'!$B$35:$G$41,(HLOOKUP(Q91,'[30]2. Anexos'!$C$35:$G$36,2,0)),0)</f>
        <v>Moderado</v>
      </c>
      <c r="S91" s="607" t="s">
        <v>4493</v>
      </c>
      <c r="T91" s="599" t="s">
        <v>5350</v>
      </c>
      <c r="U91" s="604" t="s">
        <v>5351</v>
      </c>
      <c r="V91" s="614" t="s">
        <v>5352</v>
      </c>
      <c r="W91" s="627" t="s">
        <v>5353</v>
      </c>
      <c r="X91" s="611">
        <v>44985</v>
      </c>
      <c r="Y91" s="611">
        <v>45291</v>
      </c>
      <c r="Z91" s="624">
        <v>45026</v>
      </c>
      <c r="AA91" s="615">
        <v>0.25</v>
      </c>
      <c r="AB91" s="614" t="s">
        <v>5354</v>
      </c>
      <c r="AC91" s="604" t="s">
        <v>4475</v>
      </c>
      <c r="AD91" s="614" t="s">
        <v>5355</v>
      </c>
      <c r="AE91" s="624">
        <v>45117</v>
      </c>
      <c r="AF91" s="615">
        <v>0.25</v>
      </c>
      <c r="AG91" s="615">
        <v>0.5</v>
      </c>
      <c r="AH91" s="614" t="s">
        <v>5356</v>
      </c>
      <c r="AI91" s="604" t="s">
        <v>4475</v>
      </c>
      <c r="AJ91" s="614" t="s">
        <v>5357</v>
      </c>
      <c r="AK91" s="624">
        <v>45205</v>
      </c>
      <c r="AL91" s="615">
        <v>0.25</v>
      </c>
      <c r="AM91" s="615">
        <v>0.75</v>
      </c>
      <c r="AN91" s="726" t="s">
        <v>5358</v>
      </c>
      <c r="AO91" s="727" t="s">
        <v>4475</v>
      </c>
      <c r="AP91" s="726" t="s">
        <v>5359</v>
      </c>
      <c r="AQ91" s="624">
        <v>45296</v>
      </c>
      <c r="AR91" s="615">
        <v>0.25</v>
      </c>
      <c r="AS91" s="615">
        <v>1</v>
      </c>
      <c r="AT91" s="614" t="s">
        <v>5360</v>
      </c>
      <c r="AU91" s="604" t="s">
        <v>4475</v>
      </c>
      <c r="AV91" s="614" t="s">
        <v>5361</v>
      </c>
    </row>
    <row r="92" spans="1:48" s="602" customFormat="1" ht="318.75" x14ac:dyDescent="0.2">
      <c r="A92" s="833"/>
      <c r="B92" s="833"/>
      <c r="C92" s="614" t="s">
        <v>5362</v>
      </c>
      <c r="D92" s="614" t="s">
        <v>5346</v>
      </c>
      <c r="E92" s="655" t="s">
        <v>5363</v>
      </c>
      <c r="F92" s="614" t="s">
        <v>5364</v>
      </c>
      <c r="G92" s="609" t="s">
        <v>5365</v>
      </c>
      <c r="H92" s="614" t="s">
        <v>4464</v>
      </c>
      <c r="I92" s="635" t="s">
        <v>4465</v>
      </c>
      <c r="J92" s="614" t="s">
        <v>4466</v>
      </c>
      <c r="K92" s="614" t="s">
        <v>4491</v>
      </c>
      <c r="L92" s="590" t="str">
        <f>VLOOKUP(J92,'[30]2. Anexos'!$B$35:$G$41,(HLOOKUP(K92,'[30]2. Anexos'!$C$35:$G$36,2,0)),0)</f>
        <v>Moderado</v>
      </c>
      <c r="M92" s="599" t="s">
        <v>5366</v>
      </c>
      <c r="N92" s="604" t="s">
        <v>4469</v>
      </c>
      <c r="O92" s="604" t="s">
        <v>4470</v>
      </c>
      <c r="P92" s="614" t="s">
        <v>4466</v>
      </c>
      <c r="Q92" s="614" t="s">
        <v>4491</v>
      </c>
      <c r="R92" s="590" t="str">
        <f>VLOOKUP(P92,'[30]2. Anexos'!$B$35:$G$41,(HLOOKUP(Q92,'[30]2. Anexos'!$C$35:$G$36,2,0)),0)</f>
        <v>Moderado</v>
      </c>
      <c r="S92" s="607" t="s">
        <v>4493</v>
      </c>
      <c r="T92" s="599" t="s">
        <v>5366</v>
      </c>
      <c r="U92" s="604" t="s">
        <v>5367</v>
      </c>
      <c r="V92" s="614" t="s">
        <v>5368</v>
      </c>
      <c r="W92" s="604" t="s">
        <v>5369</v>
      </c>
      <c r="X92" s="611">
        <v>44985</v>
      </c>
      <c r="Y92" s="611">
        <v>45291</v>
      </c>
      <c r="Z92" s="624">
        <v>45026</v>
      </c>
      <c r="AA92" s="615">
        <v>0.25</v>
      </c>
      <c r="AB92" s="614" t="s">
        <v>5370</v>
      </c>
      <c r="AC92" s="604" t="s">
        <v>4475</v>
      </c>
      <c r="AD92" s="614" t="s">
        <v>5371</v>
      </c>
      <c r="AE92" s="624">
        <v>45117</v>
      </c>
      <c r="AF92" s="615">
        <v>0.25</v>
      </c>
      <c r="AG92" s="615">
        <v>0.5</v>
      </c>
      <c r="AH92" s="614" t="s">
        <v>5372</v>
      </c>
      <c r="AI92" s="604" t="s">
        <v>4475</v>
      </c>
      <c r="AJ92" s="614" t="s">
        <v>5357</v>
      </c>
      <c r="AK92" s="624">
        <v>45205</v>
      </c>
      <c r="AL92" s="615">
        <v>0.25</v>
      </c>
      <c r="AM92" s="615">
        <v>0.75</v>
      </c>
      <c r="AN92" s="726" t="s">
        <v>5373</v>
      </c>
      <c r="AO92" s="727" t="s">
        <v>4475</v>
      </c>
      <c r="AP92" s="726" t="s">
        <v>5359</v>
      </c>
      <c r="AQ92" s="624">
        <v>45296</v>
      </c>
      <c r="AR92" s="615">
        <v>0.25</v>
      </c>
      <c r="AS92" s="615">
        <v>1</v>
      </c>
      <c r="AT92" s="614" t="s">
        <v>5374</v>
      </c>
      <c r="AU92" s="604" t="s">
        <v>4475</v>
      </c>
      <c r="AV92" s="614" t="s">
        <v>5361</v>
      </c>
    </row>
    <row r="93" spans="1:48" s="602" customFormat="1" ht="191.25" customHeight="1" x14ac:dyDescent="0.2">
      <c r="A93" s="840" t="s">
        <v>4355</v>
      </c>
      <c r="B93" s="840" t="s">
        <v>5375</v>
      </c>
      <c r="C93" s="840" t="s">
        <v>5376</v>
      </c>
      <c r="D93" s="834" t="s">
        <v>4598</v>
      </c>
      <c r="E93" s="845" t="s">
        <v>5377</v>
      </c>
      <c r="F93" s="840" t="s">
        <v>5378</v>
      </c>
      <c r="G93" s="832" t="s">
        <v>5379</v>
      </c>
      <c r="H93" s="840" t="s">
        <v>4488</v>
      </c>
      <c r="I93" s="842" t="s">
        <v>4489</v>
      </c>
      <c r="J93" s="834" t="s">
        <v>4490</v>
      </c>
      <c r="K93" s="834" t="s">
        <v>4506</v>
      </c>
      <c r="L93" s="836" t="str">
        <f>VLOOKUP(J93,'[31]2. Anexos'!$B$35:$G$41,(HLOOKUP(K93,'[31]2. Anexos'!$C$35:$G$36,2,0)),0)</f>
        <v>Moderado</v>
      </c>
      <c r="M93" s="614" t="s">
        <v>5380</v>
      </c>
      <c r="N93" s="604" t="s">
        <v>4469</v>
      </c>
      <c r="O93" s="604" t="s">
        <v>4470</v>
      </c>
      <c r="P93" s="834" t="s">
        <v>4466</v>
      </c>
      <c r="Q93" s="834" t="s">
        <v>4506</v>
      </c>
      <c r="R93" s="836" t="str">
        <f>VLOOKUP(P93,'[31]2. Anexos'!$B$35:$G$41,(HLOOKUP(Q93,'[31]2. Anexos'!$C$35:$G$36,2,0)),0)</f>
        <v>Moderado</v>
      </c>
      <c r="S93" s="838" t="s">
        <v>4493</v>
      </c>
      <c r="T93" s="614" t="s">
        <v>5380</v>
      </c>
      <c r="U93" s="614" t="s">
        <v>5381</v>
      </c>
      <c r="V93" s="614" t="s">
        <v>5382</v>
      </c>
      <c r="W93" s="627">
        <v>1</v>
      </c>
      <c r="X93" s="611">
        <v>44985</v>
      </c>
      <c r="Y93" s="611">
        <v>44926</v>
      </c>
      <c r="Z93" s="624">
        <v>45030</v>
      </c>
      <c r="AA93" s="615">
        <f>53/53</f>
        <v>1</v>
      </c>
      <c r="AB93" s="614" t="s">
        <v>5383</v>
      </c>
      <c r="AC93" s="832" t="s">
        <v>4475</v>
      </c>
      <c r="AD93" s="614" t="s">
        <v>5384</v>
      </c>
      <c r="AE93" s="624">
        <v>45121</v>
      </c>
      <c r="AF93" s="615">
        <v>0.8</v>
      </c>
      <c r="AG93" s="615">
        <v>0.96</v>
      </c>
      <c r="AH93" s="599" t="s">
        <v>5385</v>
      </c>
      <c r="AI93" s="832" t="s">
        <v>4475</v>
      </c>
      <c r="AJ93" s="599" t="s">
        <v>5386</v>
      </c>
      <c r="AK93" s="624">
        <v>45205</v>
      </c>
      <c r="AL93" s="615">
        <v>1.6</v>
      </c>
      <c r="AM93" s="615">
        <v>1</v>
      </c>
      <c r="AN93" s="599" t="s">
        <v>5387</v>
      </c>
      <c r="AO93" s="832" t="s">
        <v>4475</v>
      </c>
      <c r="AP93" s="599" t="s">
        <v>5388</v>
      </c>
      <c r="AQ93" s="612">
        <v>45300</v>
      </c>
      <c r="AR93" s="615">
        <f>2/2</f>
        <v>1</v>
      </c>
      <c r="AS93" s="615">
        <f>75/75</f>
        <v>1</v>
      </c>
      <c r="AT93" s="599" t="s">
        <v>5389</v>
      </c>
      <c r="AU93" s="832" t="s">
        <v>4475</v>
      </c>
      <c r="AV93" s="599" t="s">
        <v>5390</v>
      </c>
    </row>
    <row r="94" spans="1:48" s="602" customFormat="1" ht="102" customHeight="1" x14ac:dyDescent="0.2">
      <c r="A94" s="844"/>
      <c r="B94" s="844"/>
      <c r="C94" s="841"/>
      <c r="D94" s="835"/>
      <c r="E94" s="846"/>
      <c r="F94" s="841"/>
      <c r="G94" s="833"/>
      <c r="H94" s="841"/>
      <c r="I94" s="843"/>
      <c r="J94" s="835"/>
      <c r="K94" s="835"/>
      <c r="L94" s="837"/>
      <c r="M94" s="614" t="s">
        <v>5391</v>
      </c>
      <c r="N94" s="604" t="s">
        <v>4469</v>
      </c>
      <c r="O94" s="604" t="s">
        <v>4470</v>
      </c>
      <c r="P94" s="835"/>
      <c r="Q94" s="835"/>
      <c r="R94" s="837"/>
      <c r="S94" s="839"/>
      <c r="T94" s="614" t="s">
        <v>5391</v>
      </c>
      <c r="U94" s="614" t="s">
        <v>5392</v>
      </c>
      <c r="V94" s="614" t="s">
        <v>5393</v>
      </c>
      <c r="W94" s="627">
        <v>1</v>
      </c>
      <c r="X94" s="611">
        <v>44985</v>
      </c>
      <c r="Y94" s="611">
        <v>45016</v>
      </c>
      <c r="Z94" s="624">
        <v>45030</v>
      </c>
      <c r="AA94" s="615">
        <f>1/1</f>
        <v>1</v>
      </c>
      <c r="AB94" s="614" t="s">
        <v>5394</v>
      </c>
      <c r="AC94" s="833"/>
      <c r="AD94" s="614" t="s">
        <v>5384</v>
      </c>
      <c r="AE94" s="624">
        <v>45121</v>
      </c>
      <c r="AF94" s="615">
        <v>0</v>
      </c>
      <c r="AG94" s="615">
        <v>1</v>
      </c>
      <c r="AH94" s="599" t="s">
        <v>5395</v>
      </c>
      <c r="AI94" s="833"/>
      <c r="AJ94" s="599" t="s">
        <v>5386</v>
      </c>
      <c r="AK94" s="624">
        <v>45205</v>
      </c>
      <c r="AL94" s="615" t="s">
        <v>4543</v>
      </c>
      <c r="AM94" s="615">
        <v>1</v>
      </c>
      <c r="AN94" s="599" t="s">
        <v>5395</v>
      </c>
      <c r="AO94" s="833"/>
      <c r="AP94" s="599" t="s">
        <v>5388</v>
      </c>
      <c r="AQ94" s="612">
        <v>45300</v>
      </c>
      <c r="AR94" s="615">
        <v>0</v>
      </c>
      <c r="AS94" s="615">
        <v>1</v>
      </c>
      <c r="AT94" s="599" t="s">
        <v>5395</v>
      </c>
      <c r="AU94" s="833"/>
      <c r="AV94" s="599" t="s">
        <v>5390</v>
      </c>
    </row>
    <row r="95" spans="1:48" s="602" customFormat="1" ht="242.25" x14ac:dyDescent="0.2">
      <c r="A95" s="841"/>
      <c r="B95" s="841"/>
      <c r="C95" s="614" t="s">
        <v>5396</v>
      </c>
      <c r="D95" s="604" t="s">
        <v>4598</v>
      </c>
      <c r="E95" s="626" t="s">
        <v>5397</v>
      </c>
      <c r="F95" s="614" t="s">
        <v>5398</v>
      </c>
      <c r="G95" s="604" t="s">
        <v>5399</v>
      </c>
      <c r="H95" s="614" t="s">
        <v>4488</v>
      </c>
      <c r="I95" s="635" t="s">
        <v>4489</v>
      </c>
      <c r="J95" s="632" t="s">
        <v>4466</v>
      </c>
      <c r="K95" s="632" t="s">
        <v>4491</v>
      </c>
      <c r="L95" s="590" t="str">
        <f>VLOOKUP(J95,'[31]2. Anexos'!$B$35:$G$41,(HLOOKUP(K95,'[31]2. Anexos'!$C$35:$G$36,2,0)),0)</f>
        <v>Moderado</v>
      </c>
      <c r="M95" s="614" t="s">
        <v>5400</v>
      </c>
      <c r="N95" s="604" t="s">
        <v>4469</v>
      </c>
      <c r="O95" s="604" t="s">
        <v>4470</v>
      </c>
      <c r="P95" s="632" t="s">
        <v>4466</v>
      </c>
      <c r="Q95" s="632" t="s">
        <v>4491</v>
      </c>
      <c r="R95" s="590" t="str">
        <f>VLOOKUP(P95,'[31]2. Anexos'!$B$35:$G$41,(HLOOKUP(Q95,'[31]2. Anexos'!$C$35:$G$36,2,0)),0)</f>
        <v>Moderado</v>
      </c>
      <c r="S95" s="685" t="s">
        <v>4493</v>
      </c>
      <c r="T95" s="614" t="s">
        <v>5400</v>
      </c>
      <c r="U95" s="614" t="s">
        <v>5381</v>
      </c>
      <c r="V95" s="614" t="s">
        <v>5401</v>
      </c>
      <c r="W95" s="627">
        <v>1</v>
      </c>
      <c r="X95" s="611">
        <v>45017</v>
      </c>
      <c r="Y95" s="611">
        <v>45230</v>
      </c>
      <c r="Z95" s="624">
        <v>45030</v>
      </c>
      <c r="AA95" s="615"/>
      <c r="AB95" s="614" t="s">
        <v>5402</v>
      </c>
      <c r="AC95" s="604" t="s">
        <v>4475</v>
      </c>
      <c r="AD95" s="614" t="s">
        <v>4624</v>
      </c>
      <c r="AE95" s="624">
        <v>45121</v>
      </c>
      <c r="AF95" s="615">
        <v>0.33</v>
      </c>
      <c r="AG95" s="615">
        <v>0.33</v>
      </c>
      <c r="AH95" s="599" t="s">
        <v>5403</v>
      </c>
      <c r="AI95" s="604" t="s">
        <v>4475</v>
      </c>
      <c r="AJ95" s="599" t="s">
        <v>5386</v>
      </c>
      <c r="AK95" s="624">
        <v>45205</v>
      </c>
      <c r="AL95" s="615">
        <v>0.33</v>
      </c>
      <c r="AM95" s="615">
        <v>0.67</v>
      </c>
      <c r="AN95" s="599" t="s">
        <v>5404</v>
      </c>
      <c r="AO95" s="604" t="s">
        <v>4475</v>
      </c>
      <c r="AP95" s="599" t="s">
        <v>5388</v>
      </c>
      <c r="AQ95" s="612">
        <v>45300</v>
      </c>
      <c r="AR95" s="615">
        <f>1/3</f>
        <v>0.33333333333333331</v>
      </c>
      <c r="AS95" s="615">
        <f>3/3</f>
        <v>1</v>
      </c>
      <c r="AT95" s="599" t="s">
        <v>5405</v>
      </c>
      <c r="AU95" s="604" t="s">
        <v>4475</v>
      </c>
      <c r="AV95" s="599" t="s">
        <v>5390</v>
      </c>
    </row>
    <row r="96" spans="1:48" s="602" customFormat="1" ht="318.75" x14ac:dyDescent="0.2">
      <c r="A96" s="604" t="s">
        <v>39</v>
      </c>
      <c r="B96" s="614" t="s">
        <v>5406</v>
      </c>
      <c r="C96" s="609" t="s">
        <v>5407</v>
      </c>
      <c r="D96" s="604" t="s">
        <v>2118</v>
      </c>
      <c r="E96" s="626" t="s">
        <v>5408</v>
      </c>
      <c r="F96" s="614" t="s">
        <v>5409</v>
      </c>
      <c r="G96" s="614" t="s">
        <v>5410</v>
      </c>
      <c r="H96" s="604" t="s">
        <v>4488</v>
      </c>
      <c r="I96" s="605" t="s">
        <v>4489</v>
      </c>
      <c r="J96" s="604" t="s">
        <v>4466</v>
      </c>
      <c r="K96" s="604" t="s">
        <v>4506</v>
      </c>
      <c r="L96" s="590" t="str">
        <f>VLOOKUP(J96,'[32]2. Anexos'!$B$35:$G$41,(HLOOKUP(K96,'[32]2. Anexos'!$C$35:$G$36,2,0)),0)</f>
        <v>Moderado</v>
      </c>
      <c r="M96" s="600" t="s">
        <v>5411</v>
      </c>
      <c r="N96" s="604" t="s">
        <v>4469</v>
      </c>
      <c r="O96" s="604" t="s">
        <v>4470</v>
      </c>
      <c r="P96" s="604" t="s">
        <v>4466</v>
      </c>
      <c r="Q96" s="604" t="s">
        <v>4506</v>
      </c>
      <c r="R96" s="590" t="str">
        <f>VLOOKUP(P96,'[32]2. Anexos'!$B$35:$G$41,(HLOOKUP(Q96,'[32]2. Anexos'!$C$35:$G$36,2,0)),0)</f>
        <v>Moderado</v>
      </c>
      <c r="S96" s="607" t="s">
        <v>4493</v>
      </c>
      <c r="T96" s="600" t="s">
        <v>5411</v>
      </c>
      <c r="U96" s="728" t="s">
        <v>5412</v>
      </c>
      <c r="V96" s="604" t="s">
        <v>5413</v>
      </c>
      <c r="W96" s="627">
        <v>1</v>
      </c>
      <c r="X96" s="729">
        <v>44985</v>
      </c>
      <c r="Y96" s="729">
        <v>45291</v>
      </c>
      <c r="Z96" s="612">
        <v>45019</v>
      </c>
      <c r="AA96" s="615">
        <v>0.25</v>
      </c>
      <c r="AB96" s="599" t="s">
        <v>5414</v>
      </c>
      <c r="AC96" s="604" t="s">
        <v>4475</v>
      </c>
      <c r="AD96" s="614" t="s">
        <v>5415</v>
      </c>
      <c r="AE96" s="612">
        <v>45117</v>
      </c>
      <c r="AF96" s="615">
        <v>0.25</v>
      </c>
      <c r="AG96" s="615">
        <v>0.5</v>
      </c>
      <c r="AH96" s="600" t="s">
        <v>5416</v>
      </c>
      <c r="AI96" s="727" t="s">
        <v>4475</v>
      </c>
      <c r="AJ96" s="726" t="s">
        <v>5417</v>
      </c>
      <c r="AK96" s="624">
        <v>45201</v>
      </c>
      <c r="AL96" s="615">
        <v>0.25</v>
      </c>
      <c r="AM96" s="615">
        <v>0.75</v>
      </c>
      <c r="AN96" s="599" t="s">
        <v>5418</v>
      </c>
      <c r="AO96" s="604" t="s">
        <v>4475</v>
      </c>
      <c r="AP96" s="614" t="s">
        <v>5419</v>
      </c>
      <c r="AQ96" s="612">
        <v>45300</v>
      </c>
      <c r="AR96" s="615">
        <v>0.25</v>
      </c>
      <c r="AS96" s="615">
        <v>1</v>
      </c>
      <c r="AT96" s="599" t="s">
        <v>5420</v>
      </c>
      <c r="AU96" s="604" t="s">
        <v>4475</v>
      </c>
      <c r="AV96" s="614" t="s">
        <v>5421</v>
      </c>
    </row>
  </sheetData>
  <sheetProtection formatCells="0" formatColumns="0" formatRows="0" insertColumns="0" insertRows="0" insertHyperlinks="0" deleteColumns="0" deleteRows="0" sort="0" autoFilter="0" pivotTables="0"/>
  <mergeCells count="489">
    <mergeCell ref="A1:B4"/>
    <mergeCell ref="C1:AT4"/>
    <mergeCell ref="A5:AU5"/>
    <mergeCell ref="A6:B6"/>
    <mergeCell ref="A8:L8"/>
    <mergeCell ref="M8:Y8"/>
    <mergeCell ref="Z8:AV8"/>
    <mergeCell ref="A11:A17"/>
    <mergeCell ref="B11:B17"/>
    <mergeCell ref="C14:C17"/>
    <mergeCell ref="D14:D17"/>
    <mergeCell ref="E14:E17"/>
    <mergeCell ref="F14:F17"/>
    <mergeCell ref="G14:G17"/>
    <mergeCell ref="H14:H17"/>
    <mergeCell ref="O9:O10"/>
    <mergeCell ref="G9:G10"/>
    <mergeCell ref="H9:H10"/>
    <mergeCell ref="I9:I10"/>
    <mergeCell ref="J9:L9"/>
    <mergeCell ref="M9:M10"/>
    <mergeCell ref="N9:N10"/>
    <mergeCell ref="A9:A10"/>
    <mergeCell ref="B9:B10"/>
    <mergeCell ref="C9:C10"/>
    <mergeCell ref="D9:D10"/>
    <mergeCell ref="E9:E10"/>
    <mergeCell ref="F9:F10"/>
    <mergeCell ref="AU14:AU17"/>
    <mergeCell ref="I14:I17"/>
    <mergeCell ref="J14:J17"/>
    <mergeCell ref="K14:K17"/>
    <mergeCell ref="L14:L17"/>
    <mergeCell ref="P14:P17"/>
    <mergeCell ref="Q14:Q17"/>
    <mergeCell ref="AK9:AP9"/>
    <mergeCell ref="AQ9:AV9"/>
    <mergeCell ref="P9:R9"/>
    <mergeCell ref="S9:S10"/>
    <mergeCell ref="T9:Y9"/>
    <mergeCell ref="Z9:AD9"/>
    <mergeCell ref="AE9:AJ9"/>
    <mergeCell ref="A18:A20"/>
    <mergeCell ref="B18:B20"/>
    <mergeCell ref="AU23:AU25"/>
    <mergeCell ref="C26:C27"/>
    <mergeCell ref="C19:C20"/>
    <mergeCell ref="D19:D20"/>
    <mergeCell ref="E19:E20"/>
    <mergeCell ref="G19:G20"/>
    <mergeCell ref="R14:R17"/>
    <mergeCell ref="S14:S17"/>
    <mergeCell ref="AC14:AC17"/>
    <mergeCell ref="AI14:AI17"/>
    <mergeCell ref="AO14:AO17"/>
    <mergeCell ref="AI19:AI20"/>
    <mergeCell ref="AO19:AO20"/>
    <mergeCell ref="E26:E27"/>
    <mergeCell ref="G26:G27"/>
    <mergeCell ref="H26:H27"/>
    <mergeCell ref="I26:I27"/>
    <mergeCell ref="J26:J27"/>
    <mergeCell ref="K26:K27"/>
    <mergeCell ref="L26:L27"/>
    <mergeCell ref="Q23:Q25"/>
    <mergeCell ref="AU19:AU20"/>
    <mergeCell ref="E23:E25"/>
    <mergeCell ref="F23:F25"/>
    <mergeCell ref="G23:G25"/>
    <mergeCell ref="O19:O20"/>
    <mergeCell ref="P19:P20"/>
    <mergeCell ref="Q19:Q20"/>
    <mergeCell ref="R19:R20"/>
    <mergeCell ref="S19:S20"/>
    <mergeCell ref="AC19:AC20"/>
    <mergeCell ref="H19:H20"/>
    <mergeCell ref="I19:I20"/>
    <mergeCell ref="J19:J20"/>
    <mergeCell ref="K19:K20"/>
    <mergeCell ref="L19:L20"/>
    <mergeCell ref="N19:N20"/>
    <mergeCell ref="R23:R25"/>
    <mergeCell ref="S23:S25"/>
    <mergeCell ref="AC23:AC25"/>
    <mergeCell ref="AI23:AI25"/>
    <mergeCell ref="AO23:AO25"/>
    <mergeCell ref="H23:H25"/>
    <mergeCell ref="I23:I25"/>
    <mergeCell ref="J23:J25"/>
    <mergeCell ref="K23:K25"/>
    <mergeCell ref="L23:L25"/>
    <mergeCell ref="P23:P25"/>
    <mergeCell ref="AO26:AO27"/>
    <mergeCell ref="AU26:AU27"/>
    <mergeCell ref="C28:C32"/>
    <mergeCell ref="D28:D32"/>
    <mergeCell ref="E28:E32"/>
    <mergeCell ref="G28:G32"/>
    <mergeCell ref="H28:H32"/>
    <mergeCell ref="I28:I32"/>
    <mergeCell ref="J28:J32"/>
    <mergeCell ref="K28:K32"/>
    <mergeCell ref="P26:P27"/>
    <mergeCell ref="Q26:Q27"/>
    <mergeCell ref="R26:R27"/>
    <mergeCell ref="S26:S27"/>
    <mergeCell ref="AC26:AC27"/>
    <mergeCell ref="AI26:AI27"/>
    <mergeCell ref="AI28:AI32"/>
    <mergeCell ref="AO28:AO32"/>
    <mergeCell ref="AU28:AU32"/>
    <mergeCell ref="Q28:Q32"/>
    <mergeCell ref="R28:R32"/>
    <mergeCell ref="S28:S32"/>
    <mergeCell ref="AC28:AC32"/>
    <mergeCell ref="D26:D27"/>
    <mergeCell ref="A34:A37"/>
    <mergeCell ref="B34:B37"/>
    <mergeCell ref="C35:C37"/>
    <mergeCell ref="D35:D37"/>
    <mergeCell ref="E35:E37"/>
    <mergeCell ref="F35:F37"/>
    <mergeCell ref="G35:G37"/>
    <mergeCell ref="L28:L32"/>
    <mergeCell ref="P28:P32"/>
    <mergeCell ref="A23:A33"/>
    <mergeCell ref="B23:B33"/>
    <mergeCell ref="C23:C25"/>
    <mergeCell ref="D23:D25"/>
    <mergeCell ref="AU35:AU37"/>
    <mergeCell ref="A38:A41"/>
    <mergeCell ref="B38:B41"/>
    <mergeCell ref="C38:C39"/>
    <mergeCell ref="D38:D39"/>
    <mergeCell ref="E38:E39"/>
    <mergeCell ref="F38:F39"/>
    <mergeCell ref="G38:G39"/>
    <mergeCell ref="H38:H39"/>
    <mergeCell ref="I38:I39"/>
    <mergeCell ref="Q35:Q37"/>
    <mergeCell ref="R35:R37"/>
    <mergeCell ref="S35:S37"/>
    <mergeCell ref="AC35:AC37"/>
    <mergeCell ref="AI35:AI37"/>
    <mergeCell ref="AO35:AO37"/>
    <mergeCell ref="H35:H37"/>
    <mergeCell ref="I35:I37"/>
    <mergeCell ref="J35:J37"/>
    <mergeCell ref="K35:K37"/>
    <mergeCell ref="L35:L37"/>
    <mergeCell ref="P35:P37"/>
    <mergeCell ref="S38:S39"/>
    <mergeCell ref="AC38:AC39"/>
    <mergeCell ref="AI38:AI39"/>
    <mergeCell ref="AO38:AO39"/>
    <mergeCell ref="AU38:AU39"/>
    <mergeCell ref="C40:C41"/>
    <mergeCell ref="D40:D41"/>
    <mergeCell ref="E40:E41"/>
    <mergeCell ref="F40:F41"/>
    <mergeCell ref="G40:G41"/>
    <mergeCell ref="J38:J39"/>
    <mergeCell ref="K38:K39"/>
    <mergeCell ref="L38:L39"/>
    <mergeCell ref="P38:P39"/>
    <mergeCell ref="Q38:Q39"/>
    <mergeCell ref="R38:R39"/>
    <mergeCell ref="AU40:AU41"/>
    <mergeCell ref="Q40:Q41"/>
    <mergeCell ref="R40:R41"/>
    <mergeCell ref="S40:S41"/>
    <mergeCell ref="AC40:AC41"/>
    <mergeCell ref="AI40:AI41"/>
    <mergeCell ref="AO40:AO41"/>
    <mergeCell ref="H40:H41"/>
    <mergeCell ref="I40:I41"/>
    <mergeCell ref="J40:J41"/>
    <mergeCell ref="A42:A46"/>
    <mergeCell ref="B42:B46"/>
    <mergeCell ref="C44:C46"/>
    <mergeCell ref="D44:D46"/>
    <mergeCell ref="E44:E46"/>
    <mergeCell ref="F44:F45"/>
    <mergeCell ref="G44:G46"/>
    <mergeCell ref="H44:H46"/>
    <mergeCell ref="I44:I46"/>
    <mergeCell ref="K40:K41"/>
    <mergeCell ref="L40:L41"/>
    <mergeCell ref="P40:P41"/>
    <mergeCell ref="S44:S46"/>
    <mergeCell ref="AC44:AC46"/>
    <mergeCell ref="AI44:AI46"/>
    <mergeCell ref="AO44:AO46"/>
    <mergeCell ref="AU44:AU46"/>
    <mergeCell ref="A47:A52"/>
    <mergeCell ref="B47:B52"/>
    <mergeCell ref="C47:C48"/>
    <mergeCell ref="D47:D48"/>
    <mergeCell ref="E47:E48"/>
    <mergeCell ref="J44:J46"/>
    <mergeCell ref="K44:K46"/>
    <mergeCell ref="L44:L46"/>
    <mergeCell ref="P44:P46"/>
    <mergeCell ref="Q44:Q46"/>
    <mergeCell ref="R44:R46"/>
    <mergeCell ref="AO47:AO48"/>
    <mergeCell ref="AU47:AU48"/>
    <mergeCell ref="C49:C52"/>
    <mergeCell ref="D49:D52"/>
    <mergeCell ref="E49:E52"/>
    <mergeCell ref="AC47:AC48"/>
    <mergeCell ref="AI47:AI48"/>
    <mergeCell ref="G47:G48"/>
    <mergeCell ref="H47:H48"/>
    <mergeCell ref="I47:I48"/>
    <mergeCell ref="J47:J48"/>
    <mergeCell ref="K47:K48"/>
    <mergeCell ref="L47:L48"/>
    <mergeCell ref="AI49:AI52"/>
    <mergeCell ref="G49:G52"/>
    <mergeCell ref="H49:H52"/>
    <mergeCell ref="I49:I52"/>
    <mergeCell ref="J49:J52"/>
    <mergeCell ref="K49:K52"/>
    <mergeCell ref="P47:P48"/>
    <mergeCell ref="Q47:Q48"/>
    <mergeCell ref="R47:R48"/>
    <mergeCell ref="S47:S48"/>
    <mergeCell ref="AO49:AO52"/>
    <mergeCell ref="AU49:AU52"/>
    <mergeCell ref="F51:F52"/>
    <mergeCell ref="A53:A60"/>
    <mergeCell ref="B53:B60"/>
    <mergeCell ref="C53:C57"/>
    <mergeCell ref="D53:D57"/>
    <mergeCell ref="E53:E57"/>
    <mergeCell ref="G53:G57"/>
    <mergeCell ref="L49:L52"/>
    <mergeCell ref="P49:P52"/>
    <mergeCell ref="Q49:Q52"/>
    <mergeCell ref="R49:R52"/>
    <mergeCell ref="S49:S52"/>
    <mergeCell ref="AC49:AC52"/>
    <mergeCell ref="AU53:AU57"/>
    <mergeCell ref="C58:C59"/>
    <mergeCell ref="D58:D59"/>
    <mergeCell ref="E58:E59"/>
    <mergeCell ref="G58:G59"/>
    <mergeCell ref="H58:H59"/>
    <mergeCell ref="I58:I59"/>
    <mergeCell ref="J58:J59"/>
    <mergeCell ref="K58:K59"/>
    <mergeCell ref="Q53:Q57"/>
    <mergeCell ref="R53:R57"/>
    <mergeCell ref="S53:S57"/>
    <mergeCell ref="AC53:AC57"/>
    <mergeCell ref="AI53:AI57"/>
    <mergeCell ref="AO53:AO57"/>
    <mergeCell ref="H53:H57"/>
    <mergeCell ref="I53:I57"/>
    <mergeCell ref="J53:J57"/>
    <mergeCell ref="K53:K57"/>
    <mergeCell ref="L53:L57"/>
    <mergeCell ref="P53:P57"/>
    <mergeCell ref="AU58:AU59"/>
    <mergeCell ref="A61:A64"/>
    <mergeCell ref="B61:B64"/>
    <mergeCell ref="C61:C63"/>
    <mergeCell ref="D61:D63"/>
    <mergeCell ref="E61:E63"/>
    <mergeCell ref="G61:G63"/>
    <mergeCell ref="H61:H63"/>
    <mergeCell ref="I61:I63"/>
    <mergeCell ref="P58:P59"/>
    <mergeCell ref="Q58:Q59"/>
    <mergeCell ref="R58:R59"/>
    <mergeCell ref="S58:S59"/>
    <mergeCell ref="AC58:AC59"/>
    <mergeCell ref="AI58:AI59"/>
    <mergeCell ref="L58:L59"/>
    <mergeCell ref="AO58:AO59"/>
    <mergeCell ref="E67:E68"/>
    <mergeCell ref="G67:G68"/>
    <mergeCell ref="S61:S63"/>
    <mergeCell ref="AC61:AC63"/>
    <mergeCell ref="AI61:AI63"/>
    <mergeCell ref="AO61:AO63"/>
    <mergeCell ref="AU61:AU63"/>
    <mergeCell ref="F62:F63"/>
    <mergeCell ref="J61:J63"/>
    <mergeCell ref="K61:K63"/>
    <mergeCell ref="L61:L63"/>
    <mergeCell ref="P61:P63"/>
    <mergeCell ref="Q61:Q63"/>
    <mergeCell ref="R61:R63"/>
    <mergeCell ref="AI67:AI68"/>
    <mergeCell ref="AO67:AO68"/>
    <mergeCell ref="AU67:AU68"/>
    <mergeCell ref="Q67:Q68"/>
    <mergeCell ref="R67:R68"/>
    <mergeCell ref="S67:S68"/>
    <mergeCell ref="AC67:AC68"/>
    <mergeCell ref="A69:A83"/>
    <mergeCell ref="B69:B83"/>
    <mergeCell ref="C69:C70"/>
    <mergeCell ref="D69:D70"/>
    <mergeCell ref="E69:E70"/>
    <mergeCell ref="F69:F70"/>
    <mergeCell ref="G69:G70"/>
    <mergeCell ref="O67:O68"/>
    <mergeCell ref="P67:P68"/>
    <mergeCell ref="H67:H68"/>
    <mergeCell ref="I67:I68"/>
    <mergeCell ref="J67:J68"/>
    <mergeCell ref="K67:K68"/>
    <mergeCell ref="L67:L68"/>
    <mergeCell ref="N67:N68"/>
    <mergeCell ref="A65:A68"/>
    <mergeCell ref="B65:B68"/>
    <mergeCell ref="C76:C78"/>
    <mergeCell ref="D76:D78"/>
    <mergeCell ref="E76:E78"/>
    <mergeCell ref="F76:F78"/>
    <mergeCell ref="G76:G78"/>
    <mergeCell ref="C67:C68"/>
    <mergeCell ref="D67:D68"/>
    <mergeCell ref="AU69:AU70"/>
    <mergeCell ref="C71:C72"/>
    <mergeCell ref="D71:D72"/>
    <mergeCell ref="E71:E72"/>
    <mergeCell ref="F71:F72"/>
    <mergeCell ref="G71:G72"/>
    <mergeCell ref="H71:H72"/>
    <mergeCell ref="I71:I72"/>
    <mergeCell ref="J71:J72"/>
    <mergeCell ref="K71:K72"/>
    <mergeCell ref="Q69:Q70"/>
    <mergeCell ref="R69:R70"/>
    <mergeCell ref="S69:S70"/>
    <mergeCell ref="AC69:AC70"/>
    <mergeCell ref="AI69:AI70"/>
    <mergeCell ref="AO69:AO70"/>
    <mergeCell ref="H69:H70"/>
    <mergeCell ref="I69:I70"/>
    <mergeCell ref="J69:J70"/>
    <mergeCell ref="K69:K70"/>
    <mergeCell ref="L69:L70"/>
    <mergeCell ref="P69:P70"/>
    <mergeCell ref="AI71:AI72"/>
    <mergeCell ref="AO71:AO72"/>
    <mergeCell ref="AU71:AU72"/>
    <mergeCell ref="C73:C75"/>
    <mergeCell ref="D73:D75"/>
    <mergeCell ref="E73:E75"/>
    <mergeCell ref="F73:F75"/>
    <mergeCell ref="G73:G75"/>
    <mergeCell ref="H73:H75"/>
    <mergeCell ref="I73:I75"/>
    <mergeCell ref="L71:L72"/>
    <mergeCell ref="P71:P72"/>
    <mergeCell ref="Q71:Q72"/>
    <mergeCell ref="R71:R72"/>
    <mergeCell ref="S71:S72"/>
    <mergeCell ref="AC71:AC72"/>
    <mergeCell ref="S73:S75"/>
    <mergeCell ref="AC73:AC75"/>
    <mergeCell ref="AI73:AI75"/>
    <mergeCell ref="AO73:AO75"/>
    <mergeCell ref="AU73:AU75"/>
    <mergeCell ref="J73:J75"/>
    <mergeCell ref="K73:K75"/>
    <mergeCell ref="L73:L75"/>
    <mergeCell ref="P73:P75"/>
    <mergeCell ref="Q73:Q75"/>
    <mergeCell ref="R73:R75"/>
    <mergeCell ref="AU76:AU78"/>
    <mergeCell ref="C79:C80"/>
    <mergeCell ref="D79:D80"/>
    <mergeCell ref="E79:E80"/>
    <mergeCell ref="F79:F80"/>
    <mergeCell ref="G79:G80"/>
    <mergeCell ref="H79:H80"/>
    <mergeCell ref="I79:I80"/>
    <mergeCell ref="J79:J80"/>
    <mergeCell ref="K79:K80"/>
    <mergeCell ref="Q76:Q78"/>
    <mergeCell ref="R76:R78"/>
    <mergeCell ref="S76:S78"/>
    <mergeCell ref="AC76:AC78"/>
    <mergeCell ref="AI76:AI78"/>
    <mergeCell ref="AO76:AO78"/>
    <mergeCell ref="H76:H78"/>
    <mergeCell ref="I76:I78"/>
    <mergeCell ref="J76:J78"/>
    <mergeCell ref="K76:K78"/>
    <mergeCell ref="L76:L78"/>
    <mergeCell ref="P76:P78"/>
    <mergeCell ref="AI79:AI80"/>
    <mergeCell ref="AU79:AU80"/>
    <mergeCell ref="C81:C82"/>
    <mergeCell ref="D81:D82"/>
    <mergeCell ref="E81:E82"/>
    <mergeCell ref="F81:F82"/>
    <mergeCell ref="G81:G82"/>
    <mergeCell ref="H81:H82"/>
    <mergeCell ref="I81:I82"/>
    <mergeCell ref="L79:L80"/>
    <mergeCell ref="P79:P80"/>
    <mergeCell ref="Q79:Q80"/>
    <mergeCell ref="R79:R80"/>
    <mergeCell ref="S79:S80"/>
    <mergeCell ref="AC79:AC80"/>
    <mergeCell ref="S81:S82"/>
    <mergeCell ref="AC81:AC82"/>
    <mergeCell ref="AI81:AI82"/>
    <mergeCell ref="AO81:AO82"/>
    <mergeCell ref="AU81:AU82"/>
    <mergeCell ref="Q81:Q82"/>
    <mergeCell ref="R81:R82"/>
    <mergeCell ref="B84:B86"/>
    <mergeCell ref="C84:C86"/>
    <mergeCell ref="D84:D86"/>
    <mergeCell ref="E84:E86"/>
    <mergeCell ref="J81:J82"/>
    <mergeCell ref="K81:K82"/>
    <mergeCell ref="L81:L82"/>
    <mergeCell ref="P81:P82"/>
    <mergeCell ref="AO79:AO80"/>
    <mergeCell ref="AC84:AC86"/>
    <mergeCell ref="AI84:AI86"/>
    <mergeCell ref="AO84:AO86"/>
    <mergeCell ref="AU84:AU86"/>
    <mergeCell ref="F85:F86"/>
    <mergeCell ref="A87:A90"/>
    <mergeCell ref="B87:B90"/>
    <mergeCell ref="C87:C89"/>
    <mergeCell ref="D87:D89"/>
    <mergeCell ref="E87:E89"/>
    <mergeCell ref="N84:N86"/>
    <mergeCell ref="O84:O86"/>
    <mergeCell ref="P84:P86"/>
    <mergeCell ref="Q84:Q86"/>
    <mergeCell ref="R84:R86"/>
    <mergeCell ref="S84:S86"/>
    <mergeCell ref="G84:G86"/>
    <mergeCell ref="H84:H86"/>
    <mergeCell ref="I84:I86"/>
    <mergeCell ref="J84:J86"/>
    <mergeCell ref="K84:K86"/>
    <mergeCell ref="L84:L86"/>
    <mergeCell ref="AU87:AU89"/>
    <mergeCell ref="A84:A86"/>
    <mergeCell ref="A93:A95"/>
    <mergeCell ref="B93:B95"/>
    <mergeCell ref="C93:C94"/>
    <mergeCell ref="D93:D94"/>
    <mergeCell ref="E93:E94"/>
    <mergeCell ref="F93:F94"/>
    <mergeCell ref="AC87:AC89"/>
    <mergeCell ref="AI87:AI89"/>
    <mergeCell ref="AO87:AO89"/>
    <mergeCell ref="AO93:AO94"/>
    <mergeCell ref="A91:A92"/>
    <mergeCell ref="B91:B92"/>
    <mergeCell ref="N87:N89"/>
    <mergeCell ref="O87:O89"/>
    <mergeCell ref="P87:P89"/>
    <mergeCell ref="Q87:Q89"/>
    <mergeCell ref="R87:R89"/>
    <mergeCell ref="S87:S89"/>
    <mergeCell ref="G87:G89"/>
    <mergeCell ref="H87:H89"/>
    <mergeCell ref="I87:I89"/>
    <mergeCell ref="J87:J89"/>
    <mergeCell ref="K87:K89"/>
    <mergeCell ref="L87:L89"/>
    <mergeCell ref="AU93:AU94"/>
    <mergeCell ref="P93:P94"/>
    <mergeCell ref="Q93:Q94"/>
    <mergeCell ref="R93:R94"/>
    <mergeCell ref="S93:S94"/>
    <mergeCell ref="AC93:AC94"/>
    <mergeCell ref="AI93:AI94"/>
    <mergeCell ref="G93:G94"/>
    <mergeCell ref="H93:H94"/>
    <mergeCell ref="I93:I94"/>
    <mergeCell ref="J93:J94"/>
    <mergeCell ref="K93:K94"/>
    <mergeCell ref="L93:L94"/>
  </mergeCells>
  <conditionalFormatting sqref="K13">
    <cfRule type="duplicateValues" dxfId="148" priority="149"/>
  </conditionalFormatting>
  <conditionalFormatting sqref="K26">
    <cfRule type="duplicateValues" dxfId="147" priority="75"/>
  </conditionalFormatting>
  <conditionalFormatting sqref="K43">
    <cfRule type="duplicateValues" dxfId="146" priority="122"/>
  </conditionalFormatting>
  <conditionalFormatting sqref="K53">
    <cfRule type="duplicateValues" dxfId="145" priority="89"/>
  </conditionalFormatting>
  <conditionalFormatting sqref="K64">
    <cfRule type="duplicateValues" dxfId="144" priority="34"/>
  </conditionalFormatting>
  <conditionalFormatting sqref="K95">
    <cfRule type="duplicateValues" dxfId="143" priority="80"/>
  </conditionalFormatting>
  <conditionalFormatting sqref="L11:L14">
    <cfRule type="containsText" dxfId="142" priority="145" operator="containsText" text="Bajo">
      <formula>NOT(ISERROR(SEARCH("Bajo",L11)))</formula>
    </cfRule>
    <cfRule type="containsText" dxfId="141" priority="146" operator="containsText" text="Moderado">
      <formula>NOT(ISERROR(SEARCH("Moderado",L11)))</formula>
    </cfRule>
    <cfRule type="containsText" dxfId="140" priority="147" operator="containsText" text="Alto">
      <formula>NOT(ISERROR(SEARCH("Alto",L11)))</formula>
    </cfRule>
    <cfRule type="containsText" dxfId="139" priority="148" operator="containsText" text="Extremo">
      <formula>NOT(ISERROR(SEARCH("Extremo",L11)))</formula>
    </cfRule>
  </conditionalFormatting>
  <conditionalFormatting sqref="L18:L19 R18:R19">
    <cfRule type="containsText" dxfId="138" priority="128" operator="containsText" text="Bajo">
      <formula>NOT(ISERROR(SEARCH("Bajo",L18)))</formula>
    </cfRule>
    <cfRule type="containsText" dxfId="137" priority="129" operator="containsText" text="Moderado">
      <formula>NOT(ISERROR(SEARCH("Moderado",L18)))</formula>
    </cfRule>
    <cfRule type="containsText" dxfId="136" priority="130" operator="containsText" text="Alto">
      <formula>NOT(ISERROR(SEARCH("Alto",L18)))</formula>
    </cfRule>
    <cfRule type="containsText" dxfId="135" priority="131" operator="containsText" text="Extremo">
      <formula>NOT(ISERROR(SEARCH("Extremo",L18)))</formula>
    </cfRule>
  </conditionalFormatting>
  <conditionalFormatting sqref="L21:L23">
    <cfRule type="containsText" dxfId="134" priority="26" operator="containsText" text="Bajo">
      <formula>NOT(ISERROR(SEARCH("Bajo",L21)))</formula>
    </cfRule>
    <cfRule type="containsText" dxfId="133" priority="27" operator="containsText" text="Moderado">
      <formula>NOT(ISERROR(SEARCH("Moderado",L21)))</formula>
    </cfRule>
    <cfRule type="containsText" dxfId="132" priority="28" operator="containsText" text="Alto">
      <formula>NOT(ISERROR(SEARCH("Alto",L21)))</formula>
    </cfRule>
    <cfRule type="containsText" dxfId="131" priority="29" operator="containsText" text="Extremo">
      <formula>NOT(ISERROR(SEARCH("Extremo",L21)))</formula>
    </cfRule>
  </conditionalFormatting>
  <conditionalFormatting sqref="L26">
    <cfRule type="containsText" dxfId="130" priority="76" operator="containsText" text="Bajo">
      <formula>NOT(ISERROR(SEARCH("Bajo",L26)))</formula>
    </cfRule>
    <cfRule type="containsText" dxfId="129" priority="77" operator="containsText" text="Moderado">
      <formula>NOT(ISERROR(SEARCH("Moderado",L26)))</formula>
    </cfRule>
    <cfRule type="containsText" dxfId="128" priority="78" operator="containsText" text="Alto">
      <formula>NOT(ISERROR(SEARCH("Alto",L26)))</formula>
    </cfRule>
    <cfRule type="containsText" dxfId="127" priority="79" operator="containsText" text="Extremo">
      <formula>NOT(ISERROR(SEARCH("Extremo",L26)))</formula>
    </cfRule>
  </conditionalFormatting>
  <conditionalFormatting sqref="L28">
    <cfRule type="containsText" dxfId="126" priority="67" operator="containsText" text="Bajo">
      <formula>NOT(ISERROR(SEARCH("Bajo",L28)))</formula>
    </cfRule>
    <cfRule type="containsText" dxfId="125" priority="68" operator="containsText" text="Moderado">
      <formula>NOT(ISERROR(SEARCH("Moderado",L28)))</formula>
    </cfRule>
    <cfRule type="containsText" dxfId="124" priority="69" operator="containsText" text="Alto">
      <formula>NOT(ISERROR(SEARCH("Alto",L28)))</formula>
    </cfRule>
    <cfRule type="containsText" dxfId="123" priority="70" operator="containsText" text="Extremo">
      <formula>NOT(ISERROR(SEARCH("Extremo",L28)))</formula>
    </cfRule>
  </conditionalFormatting>
  <conditionalFormatting sqref="L33:L35">
    <cfRule type="containsText" dxfId="122" priority="17" operator="containsText" text="Bajo">
      <formula>NOT(ISERROR(SEARCH("Bajo",L33)))</formula>
    </cfRule>
    <cfRule type="containsText" dxfId="121" priority="18" operator="containsText" text="Moderado">
      <formula>NOT(ISERROR(SEARCH("Moderado",L33)))</formula>
    </cfRule>
    <cfRule type="containsText" dxfId="120" priority="19" operator="containsText" text="Alto">
      <formula>NOT(ISERROR(SEARCH("Alto",L33)))</formula>
    </cfRule>
    <cfRule type="containsText" dxfId="119" priority="20" operator="containsText" text="Extremo">
      <formula>NOT(ISERROR(SEARCH("Extremo",L33)))</formula>
    </cfRule>
  </conditionalFormatting>
  <conditionalFormatting sqref="L38 L40">
    <cfRule type="containsText" dxfId="118" priority="9" operator="containsText" text="Bajo">
      <formula>NOT(ISERROR(SEARCH("Bajo",L38)))</formula>
    </cfRule>
    <cfRule type="containsText" dxfId="117" priority="10" operator="containsText" text="Moderado">
      <formula>NOT(ISERROR(SEARCH("Moderado",L38)))</formula>
    </cfRule>
    <cfRule type="containsText" dxfId="116" priority="11" operator="containsText" text="Alto">
      <formula>NOT(ISERROR(SEARCH("Alto",L38)))</formula>
    </cfRule>
    <cfRule type="containsText" dxfId="115" priority="12" operator="containsText" text="Extremo">
      <formula>NOT(ISERROR(SEARCH("Extremo",L38)))</formula>
    </cfRule>
  </conditionalFormatting>
  <conditionalFormatting sqref="L42:L44">
    <cfRule type="containsText" dxfId="114" priority="123" operator="containsText" text="Bajo">
      <formula>NOT(ISERROR(SEARCH("Bajo",L42)))</formula>
    </cfRule>
    <cfRule type="containsText" dxfId="113" priority="124" operator="containsText" text="Moderado">
      <formula>NOT(ISERROR(SEARCH("Moderado",L42)))</formula>
    </cfRule>
    <cfRule type="containsText" dxfId="112" priority="125" operator="containsText" text="Alto">
      <formula>NOT(ISERROR(SEARCH("Alto",L42)))</formula>
    </cfRule>
    <cfRule type="containsText" dxfId="111" priority="126" operator="containsText" text="Extremo">
      <formula>NOT(ISERROR(SEARCH("Extremo",L42)))</formula>
    </cfRule>
  </conditionalFormatting>
  <conditionalFormatting sqref="L47">
    <cfRule type="containsText" dxfId="110" priority="112" operator="containsText" text="Bajo">
      <formula>NOT(ISERROR(SEARCH("Bajo",L47)))</formula>
    </cfRule>
    <cfRule type="containsText" dxfId="109" priority="113" operator="containsText" text="Moderado">
      <formula>NOT(ISERROR(SEARCH("Moderado",L47)))</formula>
    </cfRule>
    <cfRule type="containsText" dxfId="108" priority="114" operator="containsText" text="Alto">
      <formula>NOT(ISERROR(SEARCH("Alto",L47)))</formula>
    </cfRule>
    <cfRule type="containsText" dxfId="107" priority="115" operator="containsText" text="Extremo">
      <formula>NOT(ISERROR(SEARCH("Extremo",L47)))</formula>
    </cfRule>
  </conditionalFormatting>
  <conditionalFormatting sqref="L49">
    <cfRule type="containsText" dxfId="106" priority="104" operator="containsText" text="Bajo">
      <formula>NOT(ISERROR(SEARCH("Bajo",L49)))</formula>
    </cfRule>
    <cfRule type="containsText" dxfId="105" priority="105" operator="containsText" text="Moderado">
      <formula>NOT(ISERROR(SEARCH("Moderado",L49)))</formula>
    </cfRule>
    <cfRule type="containsText" dxfId="104" priority="106" operator="containsText" text="Alto">
      <formula>NOT(ISERROR(SEARCH("Alto",L49)))</formula>
    </cfRule>
    <cfRule type="containsText" dxfId="103" priority="107" operator="containsText" text="Extremo">
      <formula>NOT(ISERROR(SEARCH("Extremo",L49)))</formula>
    </cfRule>
  </conditionalFormatting>
  <conditionalFormatting sqref="L53 R53">
    <cfRule type="containsText" dxfId="102" priority="90" operator="containsText" text="Bajo">
      <formula>NOT(ISERROR(SEARCH("Bajo",L53)))</formula>
    </cfRule>
    <cfRule type="containsText" dxfId="101" priority="91" operator="containsText" text="Moderado">
      <formula>NOT(ISERROR(SEARCH("Moderado",L53)))</formula>
    </cfRule>
    <cfRule type="containsText" dxfId="100" priority="92" operator="containsText" text="Alto">
      <formula>NOT(ISERROR(SEARCH("Alto",L53)))</formula>
    </cfRule>
    <cfRule type="containsText" dxfId="99" priority="93" operator="containsText" text="Extremo">
      <formula>NOT(ISERROR(SEARCH("Extremo",L53)))</formula>
    </cfRule>
  </conditionalFormatting>
  <conditionalFormatting sqref="L58 R58">
    <cfRule type="containsText" dxfId="98" priority="94" operator="containsText" text="Bajo">
      <formula>NOT(ISERROR(SEARCH("Bajo",L58)))</formula>
    </cfRule>
    <cfRule type="containsText" dxfId="97" priority="95" operator="containsText" text="Moderado">
      <formula>NOT(ISERROR(SEARCH("Moderado",L58)))</formula>
    </cfRule>
    <cfRule type="containsText" dxfId="96" priority="96" operator="containsText" text="Alto">
      <formula>NOT(ISERROR(SEARCH("Alto",L58)))</formula>
    </cfRule>
    <cfRule type="containsText" dxfId="95" priority="97" operator="containsText" text="Extremo">
      <formula>NOT(ISERROR(SEARCH("Extremo",L58)))</formula>
    </cfRule>
  </conditionalFormatting>
  <conditionalFormatting sqref="L60:L61 L64:L67">
    <cfRule type="containsText" dxfId="94" priority="39" operator="containsText" text="Bajo">
      <formula>NOT(ISERROR(SEARCH("Bajo",L60)))</formula>
    </cfRule>
    <cfRule type="containsText" dxfId="93" priority="40" operator="containsText" text="Moderado">
      <formula>NOT(ISERROR(SEARCH("Moderado",L60)))</formula>
    </cfRule>
    <cfRule type="containsText" dxfId="92" priority="41" operator="containsText" text="Alto">
      <formula>NOT(ISERROR(SEARCH("Alto",L60)))</formula>
    </cfRule>
    <cfRule type="containsText" dxfId="91" priority="42" operator="containsText" text="Extremo">
      <formula>NOT(ISERROR(SEARCH("Extremo",L60)))</formula>
    </cfRule>
  </conditionalFormatting>
  <conditionalFormatting sqref="L69 L71 L73 L76 L79 L81">
    <cfRule type="containsText" dxfId="90" priority="59" operator="containsText" text="Bajo">
      <formula>NOT(ISERROR(SEARCH("Bajo",L69)))</formula>
    </cfRule>
    <cfRule type="containsText" dxfId="89" priority="60" operator="containsText" text="Moderado">
      <formula>NOT(ISERROR(SEARCH("Moderado",L69)))</formula>
    </cfRule>
    <cfRule type="containsText" dxfId="88" priority="61" operator="containsText" text="Alto">
      <formula>NOT(ISERROR(SEARCH("Alto",L69)))</formula>
    </cfRule>
    <cfRule type="containsText" dxfId="87" priority="62" operator="containsText" text="Extremo">
      <formula>NOT(ISERROR(SEARCH("Extremo",L69)))</formula>
    </cfRule>
  </conditionalFormatting>
  <conditionalFormatting sqref="L83:L84">
    <cfRule type="containsText" dxfId="86" priority="47" operator="containsText" text="Bajo">
      <formula>NOT(ISERROR(SEARCH("Bajo",L83)))</formula>
    </cfRule>
    <cfRule type="containsText" dxfId="85" priority="48" operator="containsText" text="Moderado">
      <formula>NOT(ISERROR(SEARCH("Moderado",L83)))</formula>
    </cfRule>
    <cfRule type="containsText" dxfId="84" priority="49" operator="containsText" text="Alto">
      <formula>NOT(ISERROR(SEARCH("Alto",L83)))</formula>
    </cfRule>
    <cfRule type="containsText" dxfId="83" priority="50" operator="containsText" text="Extremo">
      <formula>NOT(ISERROR(SEARCH("Extremo",L83)))</formula>
    </cfRule>
  </conditionalFormatting>
  <conditionalFormatting sqref="L87">
    <cfRule type="containsText" dxfId="82" priority="137" operator="containsText" text="Bajo">
      <formula>NOT(ISERROR(SEARCH("Bajo",L87)))</formula>
    </cfRule>
    <cfRule type="containsText" dxfId="81" priority="138" operator="containsText" text="Moderado">
      <formula>NOT(ISERROR(SEARCH("Moderado",L87)))</formula>
    </cfRule>
    <cfRule type="containsText" dxfId="80" priority="139" operator="containsText" text="Alto">
      <formula>NOT(ISERROR(SEARCH("Alto",L87)))</formula>
    </cfRule>
    <cfRule type="containsText" dxfId="79" priority="140" operator="containsText" text="Extremo">
      <formula>NOT(ISERROR(SEARCH("Extremo",L87)))</formula>
    </cfRule>
  </conditionalFormatting>
  <conditionalFormatting sqref="L90:L93 L95:L96">
    <cfRule type="containsText" dxfId="78" priority="85" operator="containsText" text="Bajo">
      <formula>NOT(ISERROR(SEARCH("Bajo",L90)))</formula>
    </cfRule>
    <cfRule type="containsText" dxfId="77" priority="86" operator="containsText" text="Moderado">
      <formula>NOT(ISERROR(SEARCH("Moderado",L90)))</formula>
    </cfRule>
    <cfRule type="containsText" dxfId="76" priority="87" operator="containsText" text="Alto">
      <formula>NOT(ISERROR(SEARCH("Alto",L90)))</formula>
    </cfRule>
    <cfRule type="containsText" dxfId="75" priority="88" operator="containsText" text="Extremo">
      <formula>NOT(ISERROR(SEARCH("Extremo",L90)))</formula>
    </cfRule>
  </conditionalFormatting>
  <conditionalFormatting sqref="P58">
    <cfRule type="duplicateValues" dxfId="74" priority="98"/>
  </conditionalFormatting>
  <conditionalFormatting sqref="P19:Q19">
    <cfRule type="duplicateValues" dxfId="73" priority="127"/>
  </conditionalFormatting>
  <conditionalFormatting sqref="P35:Q35">
    <cfRule type="duplicateValues" dxfId="72" priority="21"/>
  </conditionalFormatting>
  <conditionalFormatting sqref="P84:Q84">
    <cfRule type="duplicateValues" dxfId="71" priority="117"/>
  </conditionalFormatting>
  <conditionalFormatting sqref="P92:Q92">
    <cfRule type="duplicateValues" dxfId="70" priority="116"/>
  </conditionalFormatting>
  <conditionalFormatting sqref="P96:Q96">
    <cfRule type="duplicateValues" dxfId="69" priority="132"/>
  </conditionalFormatting>
  <conditionalFormatting sqref="Q58">
    <cfRule type="duplicateValues" dxfId="68" priority="99"/>
  </conditionalFormatting>
  <conditionalFormatting sqref="R11:R14">
    <cfRule type="containsText" dxfId="67" priority="141" operator="containsText" text="Bajo">
      <formula>NOT(ISERROR(SEARCH("Bajo",R11)))</formula>
    </cfRule>
    <cfRule type="containsText" dxfId="66" priority="142" operator="containsText" text="Moderado">
      <formula>NOT(ISERROR(SEARCH("Moderado",R11)))</formula>
    </cfRule>
    <cfRule type="containsText" dxfId="65" priority="143" operator="containsText" text="Alto">
      <formula>NOT(ISERROR(SEARCH("Alto",R11)))</formula>
    </cfRule>
    <cfRule type="containsText" dxfId="64" priority="144" operator="containsText" text="Extremo">
      <formula>NOT(ISERROR(SEARCH("Extremo",R11)))</formula>
    </cfRule>
  </conditionalFormatting>
  <conditionalFormatting sqref="R21:R23">
    <cfRule type="containsText" dxfId="63" priority="22" operator="containsText" text="Bajo">
      <formula>NOT(ISERROR(SEARCH("Bajo",R21)))</formula>
    </cfRule>
    <cfRule type="containsText" dxfId="62" priority="23" operator="containsText" text="Moderado">
      <formula>NOT(ISERROR(SEARCH("Moderado",R21)))</formula>
    </cfRule>
    <cfRule type="containsText" dxfId="61" priority="24" operator="containsText" text="Alto">
      <formula>NOT(ISERROR(SEARCH("Alto",R21)))</formula>
    </cfRule>
    <cfRule type="containsText" dxfId="60" priority="25" operator="containsText" text="Extremo">
      <formula>NOT(ISERROR(SEARCH("Extremo",R21)))</formula>
    </cfRule>
  </conditionalFormatting>
  <conditionalFormatting sqref="R26">
    <cfRule type="containsText" dxfId="59" priority="71" operator="containsText" text="Bajo">
      <formula>NOT(ISERROR(SEARCH("Bajo",R26)))</formula>
    </cfRule>
    <cfRule type="containsText" dxfId="58" priority="72" operator="containsText" text="Moderado">
      <formula>NOT(ISERROR(SEARCH("Moderado",R26)))</formula>
    </cfRule>
    <cfRule type="containsText" dxfId="57" priority="73" operator="containsText" text="Alto">
      <formula>NOT(ISERROR(SEARCH("Alto",R26)))</formula>
    </cfRule>
    <cfRule type="containsText" dxfId="56" priority="74" operator="containsText" text="Extremo">
      <formula>NOT(ISERROR(SEARCH("Extremo",R26)))</formula>
    </cfRule>
  </conditionalFormatting>
  <conditionalFormatting sqref="R28">
    <cfRule type="containsText" dxfId="55" priority="63" operator="containsText" text="Bajo">
      <formula>NOT(ISERROR(SEARCH("Bajo",R28)))</formula>
    </cfRule>
    <cfRule type="containsText" dxfId="54" priority="64" operator="containsText" text="Moderado">
      <formula>NOT(ISERROR(SEARCH("Moderado",R28)))</formula>
    </cfRule>
    <cfRule type="containsText" dxfId="53" priority="65" operator="containsText" text="Alto">
      <formula>NOT(ISERROR(SEARCH("Alto",R28)))</formula>
    </cfRule>
    <cfRule type="containsText" dxfId="52" priority="66" operator="containsText" text="Extremo">
      <formula>NOT(ISERROR(SEARCH("Extremo",R28)))</formula>
    </cfRule>
  </conditionalFormatting>
  <conditionalFormatting sqref="R33:R35">
    <cfRule type="containsText" dxfId="51" priority="13" operator="containsText" text="Bajo">
      <formula>NOT(ISERROR(SEARCH("Bajo",R33)))</formula>
    </cfRule>
    <cfRule type="containsText" dxfId="50" priority="14" operator="containsText" text="Moderado">
      <formula>NOT(ISERROR(SEARCH("Moderado",R33)))</formula>
    </cfRule>
    <cfRule type="containsText" dxfId="49" priority="15" operator="containsText" text="Alto">
      <formula>NOT(ISERROR(SEARCH("Alto",R33)))</formula>
    </cfRule>
    <cfRule type="containsText" dxfId="48" priority="16" operator="containsText" text="Extremo">
      <formula>NOT(ISERROR(SEARCH("Extremo",R33)))</formula>
    </cfRule>
  </conditionalFormatting>
  <conditionalFormatting sqref="R38">
    <cfRule type="containsText" dxfId="47" priority="5" operator="containsText" text="Bajo">
      <formula>NOT(ISERROR(SEARCH("Bajo",R38)))</formula>
    </cfRule>
    <cfRule type="containsText" dxfId="46" priority="6" operator="containsText" text="Moderado">
      <formula>NOT(ISERROR(SEARCH("Moderado",R38)))</formula>
    </cfRule>
    <cfRule type="containsText" dxfId="45" priority="7" operator="containsText" text="Alto">
      <formula>NOT(ISERROR(SEARCH("Alto",R38)))</formula>
    </cfRule>
    <cfRule type="containsText" dxfId="44" priority="8" operator="containsText" text="Extremo">
      <formula>NOT(ISERROR(SEARCH("Extremo",R38)))</formula>
    </cfRule>
  </conditionalFormatting>
  <conditionalFormatting sqref="R40">
    <cfRule type="containsText" dxfId="43" priority="1" operator="containsText" text="Bajo">
      <formula>NOT(ISERROR(SEARCH("Bajo",R40)))</formula>
    </cfRule>
    <cfRule type="containsText" dxfId="42" priority="2" operator="containsText" text="Moderado">
      <formula>NOT(ISERROR(SEARCH("Moderado",R40)))</formula>
    </cfRule>
    <cfRule type="containsText" dxfId="41" priority="3" operator="containsText" text="Alto">
      <formula>NOT(ISERROR(SEARCH("Alto",R40)))</formula>
    </cfRule>
    <cfRule type="containsText" dxfId="40" priority="4" operator="containsText" text="Extremo">
      <formula>NOT(ISERROR(SEARCH("Extremo",R40)))</formula>
    </cfRule>
  </conditionalFormatting>
  <conditionalFormatting sqref="R42:R44">
    <cfRule type="containsText" dxfId="39" priority="118" operator="containsText" text="Bajo">
      <formula>NOT(ISERROR(SEARCH("Bajo",R42)))</formula>
    </cfRule>
    <cfRule type="containsText" dxfId="38" priority="119" operator="containsText" text="Moderado">
      <formula>NOT(ISERROR(SEARCH("Moderado",R42)))</formula>
    </cfRule>
    <cfRule type="containsText" dxfId="37" priority="120" operator="containsText" text="Alto">
      <formula>NOT(ISERROR(SEARCH("Alto",R42)))</formula>
    </cfRule>
    <cfRule type="containsText" dxfId="36" priority="121" operator="containsText" text="Extremo">
      <formula>NOT(ISERROR(SEARCH("Extremo",R42)))</formula>
    </cfRule>
  </conditionalFormatting>
  <conditionalFormatting sqref="R47">
    <cfRule type="containsText" dxfId="35" priority="108" operator="containsText" text="Bajo">
      <formula>NOT(ISERROR(SEARCH("Bajo",R47)))</formula>
    </cfRule>
    <cfRule type="containsText" dxfId="34" priority="109" operator="containsText" text="Moderado">
      <formula>NOT(ISERROR(SEARCH("Moderado",R47)))</formula>
    </cfRule>
    <cfRule type="containsText" dxfId="33" priority="110" operator="containsText" text="Alto">
      <formula>NOT(ISERROR(SEARCH("Alto",R47)))</formula>
    </cfRule>
    <cfRule type="containsText" dxfId="32" priority="111" operator="containsText" text="Extremo">
      <formula>NOT(ISERROR(SEARCH("Extremo",R47)))</formula>
    </cfRule>
  </conditionalFormatting>
  <conditionalFormatting sqref="R49">
    <cfRule type="containsText" dxfId="31" priority="100" operator="containsText" text="Bajo">
      <formula>NOT(ISERROR(SEARCH("Bajo",R49)))</formula>
    </cfRule>
    <cfRule type="containsText" dxfId="30" priority="101" operator="containsText" text="Moderado">
      <formula>NOT(ISERROR(SEARCH("Moderado",R49)))</formula>
    </cfRule>
    <cfRule type="containsText" dxfId="29" priority="102" operator="containsText" text="Alto">
      <formula>NOT(ISERROR(SEARCH("Alto",R49)))</formula>
    </cfRule>
    <cfRule type="containsText" dxfId="28" priority="103" operator="containsText" text="Extremo">
      <formula>NOT(ISERROR(SEARCH("Extremo",R49)))</formula>
    </cfRule>
  </conditionalFormatting>
  <conditionalFormatting sqref="R60:R61">
    <cfRule type="containsText" dxfId="27" priority="35" operator="containsText" text="Bajo">
      <formula>NOT(ISERROR(SEARCH("Bajo",R60)))</formula>
    </cfRule>
    <cfRule type="containsText" dxfId="26" priority="36" operator="containsText" text="Moderado">
      <formula>NOT(ISERROR(SEARCH("Moderado",R60)))</formula>
    </cfRule>
    <cfRule type="containsText" dxfId="25" priority="37" operator="containsText" text="Alto">
      <formula>NOT(ISERROR(SEARCH("Alto",R60)))</formula>
    </cfRule>
    <cfRule type="containsText" dxfId="24" priority="38" operator="containsText" text="Extremo">
      <formula>NOT(ISERROR(SEARCH("Extremo",R60)))</formula>
    </cfRule>
  </conditionalFormatting>
  <conditionalFormatting sqref="R64:R67">
    <cfRule type="containsText" dxfId="23" priority="30" operator="containsText" text="Bajo">
      <formula>NOT(ISERROR(SEARCH("Bajo",R64)))</formula>
    </cfRule>
    <cfRule type="containsText" dxfId="22" priority="31" operator="containsText" text="Moderado">
      <formula>NOT(ISERROR(SEARCH("Moderado",R64)))</formula>
    </cfRule>
    <cfRule type="containsText" dxfId="21" priority="32" operator="containsText" text="Alto">
      <formula>NOT(ISERROR(SEARCH("Alto",R64)))</formula>
    </cfRule>
    <cfRule type="containsText" dxfId="20" priority="33" operator="containsText" text="Extremo">
      <formula>NOT(ISERROR(SEARCH("Extremo",R64)))</formula>
    </cfRule>
  </conditionalFormatting>
  <conditionalFormatting sqref="R69 R73 R76 R79 R81">
    <cfRule type="containsText" dxfId="19" priority="55" operator="containsText" text="Bajo">
      <formula>NOT(ISERROR(SEARCH("Bajo",R69)))</formula>
    </cfRule>
    <cfRule type="containsText" dxfId="18" priority="56" operator="containsText" text="Moderado">
      <formula>NOT(ISERROR(SEARCH("Moderado",R69)))</formula>
    </cfRule>
    <cfRule type="containsText" dxfId="17" priority="57" operator="containsText" text="Alto">
      <formula>NOT(ISERROR(SEARCH("Alto",R69)))</formula>
    </cfRule>
    <cfRule type="containsText" dxfId="16" priority="58" operator="containsText" text="Extremo">
      <formula>NOT(ISERROR(SEARCH("Extremo",R69)))</formula>
    </cfRule>
  </conditionalFormatting>
  <conditionalFormatting sqref="R71">
    <cfRule type="containsText" dxfId="15" priority="51" operator="containsText" text="Bajo">
      <formula>NOT(ISERROR(SEARCH("Bajo",R71)))</formula>
    </cfRule>
    <cfRule type="containsText" dxfId="14" priority="52" operator="containsText" text="Moderado">
      <formula>NOT(ISERROR(SEARCH("Moderado",R71)))</formula>
    </cfRule>
    <cfRule type="containsText" dxfId="13" priority="53" operator="containsText" text="Alto">
      <formula>NOT(ISERROR(SEARCH("Alto",R71)))</formula>
    </cfRule>
    <cfRule type="containsText" dxfId="12" priority="54" operator="containsText" text="Extremo">
      <formula>NOT(ISERROR(SEARCH("Extremo",R71)))</formula>
    </cfRule>
  </conditionalFormatting>
  <conditionalFormatting sqref="R83:R84">
    <cfRule type="containsText" dxfId="11" priority="43" operator="containsText" text="Bajo">
      <formula>NOT(ISERROR(SEARCH("Bajo",R83)))</formula>
    </cfRule>
    <cfRule type="containsText" dxfId="10" priority="44" operator="containsText" text="Moderado">
      <formula>NOT(ISERROR(SEARCH("Moderado",R83)))</formula>
    </cfRule>
    <cfRule type="containsText" dxfId="9" priority="45" operator="containsText" text="Alto">
      <formula>NOT(ISERROR(SEARCH("Alto",R83)))</formula>
    </cfRule>
    <cfRule type="containsText" dxfId="8" priority="46" operator="containsText" text="Extremo">
      <formula>NOT(ISERROR(SEARCH("Extremo",R83)))</formula>
    </cfRule>
  </conditionalFormatting>
  <conditionalFormatting sqref="R87">
    <cfRule type="containsText" dxfId="7" priority="133" operator="containsText" text="Bajo">
      <formula>NOT(ISERROR(SEARCH("Bajo",R87)))</formula>
    </cfRule>
    <cfRule type="containsText" dxfId="6" priority="134" operator="containsText" text="Moderado">
      <formula>NOT(ISERROR(SEARCH("Moderado",R87)))</formula>
    </cfRule>
    <cfRule type="containsText" dxfId="5" priority="135" operator="containsText" text="Alto">
      <formula>NOT(ISERROR(SEARCH("Alto",R87)))</formula>
    </cfRule>
    <cfRule type="containsText" dxfId="4" priority="136" operator="containsText" text="Extremo">
      <formula>NOT(ISERROR(SEARCH("Extremo",R87)))</formula>
    </cfRule>
  </conditionalFormatting>
  <conditionalFormatting sqref="R90:R93 R95:R96">
    <cfRule type="containsText" dxfId="3" priority="81" operator="containsText" text="Bajo">
      <formula>NOT(ISERROR(SEARCH("Bajo",R90)))</formula>
    </cfRule>
    <cfRule type="containsText" dxfId="2" priority="82" operator="containsText" text="Moderado">
      <formula>NOT(ISERROR(SEARCH("Moderado",R90)))</formula>
    </cfRule>
    <cfRule type="containsText" dxfId="1" priority="83" operator="containsText" text="Alto">
      <formula>NOT(ISERROR(SEARCH("Alto",R90)))</formula>
    </cfRule>
    <cfRule type="containsText" dxfId="0" priority="84" operator="containsText" text="Extremo">
      <formula>NOT(ISERROR(SEARCH("Extremo",R90)))</formula>
    </cfRule>
  </conditionalFormatting>
  <dataValidations count="14">
    <dataValidation allowBlank="1" showInputMessage="1" showErrorMessage="1" prompt="Registre el cargo o rol del responsable de ejecutar la actividad, en coherencia con la descripción en el diseño de la actividad de control._x000a_Nota: en cualquier caso, el responsable de coordinar y asegurar el cumplimiento es el líder del proceso." sqref="U53 U57:U60" xr:uid="{806B59C0-FF77-4BC1-BC96-823EE7FD4913}"/>
    <dataValidation allowBlank="1" showInputMessage="1" showErrorMessage="1" prompt="Registre el resultado que se pretende alcanzar, considerando el indicador o criterio de medición definido." sqref="W53" xr:uid="{4FCAE759-3B2C-4E92-AF3C-150D0F2CADDA}"/>
    <dataValidation allowBlank="1" showInputMessage="1" showErrorMessage="1" prompt="Seleccione de la lista desplegable si durante el periodo se ha materializado el riesgo. En caso de materialización se debe diligenciar y remitir el Formato Plan de restablecimiento (FOR-GS-006)." sqref="AI60 AI58 AO58 AO60" xr:uid="{F2FD7CDA-FA17-4CFD-BFC8-455FAC093D7F}"/>
    <dataValidation allowBlank="1" showInputMessage="1" showErrorMessage="1" prompt="Registre la fecha de realización del monitoreo, DD/MM/AAA." sqref="AE57:AE60 Z53:Z60" xr:uid="{346C6672-64FA-4E07-907E-DDAA5FA0DAC3}"/>
    <dataValidation allowBlank="1" showInputMessage="1" showErrorMessage="1" prompt="Registre el nivel de avance en el cumplimiento de la actividad. Corresponde al resultado en términos porcentuales del indicador definido." sqref="AA53 AF57 AF53 AL53" xr:uid="{D8B33DDD-E5C5-4EDA-9778-586048D9270E}"/>
    <dataValidation allowBlank="1" showInputMessage="1" showErrorMessage="1" prompt="Registre la formula o criterio con el cual se calculará el avance porcentual en el cumplimiento de la actividad en cada periodo de monitoreo._x000a_Nota: En lo posible se sugiere que la fórmula arroje resultados acumulados en los periodos que se van reportando." sqref="V53 V57" xr:uid="{425A43B1-1C18-438F-95A8-A89067895C62}"/>
    <dataValidation allowBlank="1" showInputMessage="1" showErrorMessage="1" prompt="Registre las observaciones o resultados de la revisión al monitoreo reportado por la primera línea de defensa. Se diligencia por parte de la segunda línea de defensa al recibir el reporte del monitoreo." sqref="AD53:AD55 AJ53:AJ60 AP53:AP60 AV53:AV60" xr:uid="{90A2DCAD-9A4C-4444-ADC9-63CBEECEB449}"/>
    <dataValidation allowBlank="1" showInputMessage="1" showErrorMessage="1" prompt="Describa los avances en el cumplimiento de la actividad definida y relacione las evidencias que los soportan." sqref="AB53 AN53 AH53 AT53" xr:uid="{15CE68CF-4461-448F-8646-DA2F84BDFCDA}"/>
    <dataValidation allowBlank="1" showInputMessage="1" showErrorMessage="1" promptTitle="Para cada causa identificada" prompt="registre la actividad de control de acuerdo con la estructura y variables definidas en el Lineamiento Administración de riesgos. Un control puede ser tan eficiente que mitigue varias causas, pero se debe registrar o asociar a cada causa por separado." sqref="M53 T53" xr:uid="{8E805083-E6B3-4029-BCC0-27D321C6BE28}"/>
    <dataValidation allowBlank="1" showInputMessage="1" showErrorMessage="1" prompt="Registre el nivel de avance acumulado desde el inicio de la actividad en la vigencia, hasta la fecha de monitoreo. En caso de ser una meta constante, corresponde al mismo avance del periodo." sqref="AG57 AG53 AM53" xr:uid="{2774D60B-4E99-4CBB-A417-BDFCB510789F}"/>
    <dataValidation allowBlank="1" showInputMessage="1" showErrorMessage="1" promptTitle="Posibilidad de..." prompt="Describa el posible evento identificado, incluyendo en la redacción: ¿qué? (impacto económico o reputacional), ¿cómo? (causa inmediata-situación evidente sobre la cual se presenta el riesgo) y ¿por qué? (breve referencia a las causas raiz)." sqref="G87" xr:uid="{156FF91F-C70C-4ACD-B069-0EDAEF2DFA56}"/>
    <dataValidation allowBlank="1" showInputMessage="1" showErrorMessage="1" prompt="Registre la circular y fecha de creación o actualización del riesgo. Se incluye por parte de la Subdirección de Diseño, Evaluación y Sistematización al momento de contar con circular de oficialización del riesgo." sqref="D87 D53" xr:uid="{F6C5CC1B-E2D3-4A80-ABF3-F6A983917E81}"/>
    <dataValidation allowBlank="1" showInputMessage="1" showErrorMessage="1" prompt="Registre el código asignado al riesgo. Se incluye por parte de la Subdirección de Diseño, Evaluación y Sistematización al momento de avalar la versión final del riesgo." sqref="E87 E53" xr:uid="{1BF7B5E9-1F5F-4F27-B0B2-21E16F82303A}"/>
    <dataValidation allowBlank="1" showInputMessage="1" showErrorMessage="1" prompt="Registre los motivos o aspectos que puedan dar origen al riesgo y sobre los cuales se establecerán controles. Use las celdas que sean necesarias, una por cada causa." sqref="F87 F53" xr:uid="{3DD3B59B-4AC8-4D24-B80E-4891E6D2DD4E}"/>
  </dataValidations>
  <pageMargins left="0.35433070866141736" right="0.35433070866141736" top="0.98425196850393704" bottom="0.98425196850393704" header="0" footer="0"/>
  <pageSetup scale="28" orientation="landscape" r:id="rId1"/>
  <headerFooter alignWithMargins="0"/>
  <colBreaks count="1" manualBreakCount="1">
    <brk id="25" max="3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3763E9-A150-4FFC-BF46-9B836552EC51}">
  <sheetPr>
    <tabColor theme="5" tint="0.59999389629810485"/>
  </sheetPr>
  <dimension ref="A1"/>
  <sheetViews>
    <sheetView showGridLines="0" tabSelected="1" workbookViewId="0">
      <selection activeCell="C5" sqref="C5"/>
    </sheetView>
  </sheetViews>
  <sheetFormatPr baseColWidth="10" defaultColWidth="11.42578125" defaultRowHeight="15" x14ac:dyDescent="0.25"/>
  <cols>
    <col min="5" max="5" width="34.42578125" customWidth="1"/>
  </cols>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CFFA1-A5B8-4015-9ED9-A5CCE972DE85}">
  <dimension ref="B1:D16"/>
  <sheetViews>
    <sheetView workbookViewId="0">
      <selection activeCell="D7" sqref="D7"/>
    </sheetView>
  </sheetViews>
  <sheetFormatPr baseColWidth="10" defaultColWidth="9.140625" defaultRowHeight="15" x14ac:dyDescent="0.25"/>
  <cols>
    <col min="2" max="2" width="63.42578125" bestFit="1" customWidth="1"/>
    <col min="3" max="3" width="17.28515625" style="23" bestFit="1" customWidth="1"/>
    <col min="4" max="4" width="29.5703125" bestFit="1" customWidth="1"/>
  </cols>
  <sheetData>
    <row r="1" spans="2:4" x14ac:dyDescent="0.25">
      <c r="B1" s="80" t="s">
        <v>404</v>
      </c>
      <c r="C1" s="80" t="s">
        <v>405</v>
      </c>
      <c r="D1" s="80" t="s">
        <v>406</v>
      </c>
    </row>
    <row r="2" spans="2:4" x14ac:dyDescent="0.25">
      <c r="B2" s="81" t="s">
        <v>31</v>
      </c>
      <c r="C2" s="100">
        <v>1</v>
      </c>
      <c r="D2" s="501">
        <v>1</v>
      </c>
    </row>
    <row r="3" spans="2:4" x14ac:dyDescent="0.25">
      <c r="B3" s="81" t="s">
        <v>407</v>
      </c>
      <c r="C3" s="100">
        <v>2</v>
      </c>
      <c r="D3" s="501">
        <v>1</v>
      </c>
    </row>
    <row r="4" spans="2:4" x14ac:dyDescent="0.25">
      <c r="B4" s="81" t="s">
        <v>408</v>
      </c>
      <c r="C4" s="100">
        <v>4</v>
      </c>
      <c r="D4" s="501">
        <v>1</v>
      </c>
    </row>
    <row r="5" spans="2:4" x14ac:dyDescent="0.25">
      <c r="B5" s="81" t="s">
        <v>99</v>
      </c>
      <c r="C5" s="100">
        <v>1</v>
      </c>
      <c r="D5" s="501">
        <v>1</v>
      </c>
    </row>
    <row r="6" spans="2:4" x14ac:dyDescent="0.25">
      <c r="B6" s="81" t="s">
        <v>61</v>
      </c>
      <c r="C6" s="100">
        <v>2</v>
      </c>
      <c r="D6" s="501">
        <v>1</v>
      </c>
    </row>
    <row r="7" spans="2:4" x14ac:dyDescent="0.25">
      <c r="B7" s="81" t="s">
        <v>409</v>
      </c>
      <c r="C7" s="100">
        <v>2</v>
      </c>
      <c r="D7" s="501">
        <v>1</v>
      </c>
    </row>
    <row r="8" spans="2:4" x14ac:dyDescent="0.25">
      <c r="B8" s="81" t="s">
        <v>410</v>
      </c>
      <c r="C8" s="100">
        <v>1</v>
      </c>
      <c r="D8" s="501">
        <v>1</v>
      </c>
    </row>
    <row r="9" spans="2:4" x14ac:dyDescent="0.25">
      <c r="B9" s="81" t="s">
        <v>411</v>
      </c>
      <c r="C9" s="100">
        <v>19</v>
      </c>
      <c r="D9" s="501">
        <v>1</v>
      </c>
    </row>
    <row r="10" spans="2:4" x14ac:dyDescent="0.25">
      <c r="B10" s="81" t="s">
        <v>412</v>
      </c>
      <c r="C10" s="100">
        <v>27</v>
      </c>
      <c r="D10" s="501">
        <v>1</v>
      </c>
    </row>
    <row r="11" spans="2:4" x14ac:dyDescent="0.25">
      <c r="B11" s="81" t="s">
        <v>413</v>
      </c>
      <c r="C11" s="100">
        <v>17</v>
      </c>
      <c r="D11" s="501">
        <v>0.98</v>
      </c>
    </row>
    <row r="12" spans="2:4" x14ac:dyDescent="0.25">
      <c r="B12" s="81" t="s">
        <v>414</v>
      </c>
      <c r="C12" s="100">
        <v>47</v>
      </c>
      <c r="D12" s="501">
        <v>1</v>
      </c>
    </row>
    <row r="13" spans="2:4" x14ac:dyDescent="0.25">
      <c r="B13" s="81" t="s">
        <v>415</v>
      </c>
      <c r="C13" s="100">
        <v>4</v>
      </c>
      <c r="D13" s="501">
        <v>1</v>
      </c>
    </row>
    <row r="14" spans="2:4" x14ac:dyDescent="0.25">
      <c r="B14" s="81" t="s">
        <v>416</v>
      </c>
      <c r="C14" s="100">
        <v>9</v>
      </c>
      <c r="D14" s="501">
        <v>1</v>
      </c>
    </row>
    <row r="15" spans="2:4" x14ac:dyDescent="0.25">
      <c r="B15" s="81" t="s">
        <v>417</v>
      </c>
      <c r="C15" s="100">
        <v>3</v>
      </c>
      <c r="D15" s="501">
        <v>1</v>
      </c>
    </row>
    <row r="16" spans="2:4" x14ac:dyDescent="0.25">
      <c r="B16" s="80" t="s">
        <v>418</v>
      </c>
      <c r="C16" s="80">
        <f>SUM(C2:C15)</f>
        <v>139</v>
      </c>
      <c r="D16" s="501">
        <f>+AVERAGE(D2:D15)</f>
        <v>0.99857142857142855</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F442F-37A9-4006-9F9F-006955944A48}">
  <sheetPr>
    <tabColor theme="0"/>
    <pageSetUpPr fitToPage="1"/>
  </sheetPr>
  <dimension ref="A1:BH163"/>
  <sheetViews>
    <sheetView showGridLines="0" topLeftCell="Q7" zoomScale="80" zoomScaleNormal="80" workbookViewId="0">
      <selection activeCell="R14" sqref="R14"/>
    </sheetView>
  </sheetViews>
  <sheetFormatPr baseColWidth="10" defaultColWidth="9.140625" defaultRowHeight="14.25" x14ac:dyDescent="0.2"/>
  <cols>
    <col min="1" max="1" width="9.140625" style="422" customWidth="1"/>
    <col min="2" max="2" width="13.7109375" style="422" customWidth="1"/>
    <col min="3" max="4" width="17.42578125" style="422" customWidth="1"/>
    <col min="5" max="6" width="13.7109375" style="422" customWidth="1"/>
    <col min="7" max="7" width="17.42578125" style="422" customWidth="1"/>
    <col min="8" max="8" width="16.42578125" style="422" customWidth="1"/>
    <col min="9" max="11" width="13.7109375" style="422" customWidth="1"/>
    <col min="12" max="12" width="23.42578125" style="422" customWidth="1"/>
    <col min="13" max="13" width="12" style="78" customWidth="1"/>
    <col min="14" max="14" width="13.7109375" style="423" customWidth="1"/>
    <col min="15" max="15" width="8.140625" style="79" customWidth="1"/>
    <col min="16" max="16" width="11.7109375" style="78" customWidth="1"/>
    <col min="17" max="17" width="31.140625" style="422" customWidth="1"/>
    <col min="18" max="18" width="55.7109375" style="76" customWidth="1"/>
    <col min="19" max="19" width="11.7109375" style="424" customWidth="1"/>
    <col min="20" max="20" width="10.42578125" style="424" customWidth="1"/>
    <col min="21" max="21" width="45.28515625" style="424" customWidth="1"/>
    <col min="22" max="22" width="21.140625" style="422" customWidth="1"/>
    <col min="23" max="23" width="19.140625" style="77" customWidth="1"/>
    <col min="24" max="24" width="17.28515625" style="76" customWidth="1"/>
    <col min="25" max="25" width="20.140625" style="76" customWidth="1"/>
    <col min="26" max="26" width="28.42578125" style="422" customWidth="1"/>
    <col min="27" max="27" width="18.140625" style="422" customWidth="1"/>
    <col min="28" max="28" width="32.42578125" style="422" customWidth="1"/>
    <col min="29" max="29" width="16.85546875" style="77" customWidth="1"/>
    <col min="30" max="30" width="16.28515625" style="76" customWidth="1"/>
    <col min="31" max="31" width="17.28515625" style="77" customWidth="1"/>
    <col min="32" max="32" width="14.42578125" style="422" customWidth="1"/>
    <col min="33" max="33" width="20" style="422" customWidth="1"/>
    <col min="34" max="34" width="25.7109375" style="422" customWidth="1"/>
    <col min="35" max="35" width="19" style="77" customWidth="1"/>
    <col min="36" max="36" width="15.7109375" style="76" customWidth="1"/>
    <col min="37" max="37" width="20.7109375" style="77" customWidth="1"/>
    <col min="38" max="38" width="33.85546875" style="422" customWidth="1"/>
    <col min="39" max="39" width="37.85546875" style="422" customWidth="1"/>
    <col min="40" max="40" width="34" style="422" customWidth="1"/>
    <col min="41" max="41" width="14.42578125" style="77" customWidth="1"/>
    <col min="42" max="42" width="13.42578125" style="76" customWidth="1"/>
    <col min="43" max="43" width="13.28515625" style="422" customWidth="1"/>
    <col min="44" max="44" width="22.7109375" style="422" customWidth="1"/>
    <col min="45" max="45" width="23.85546875" style="422" customWidth="1"/>
    <col min="46" max="46" width="3.42578125" style="422" customWidth="1"/>
    <col min="47" max="47" width="17" style="76" customWidth="1"/>
    <col min="48" max="48" width="14.7109375" style="422" customWidth="1"/>
    <col min="49" max="49" width="19.85546875" style="77" customWidth="1"/>
    <col min="50" max="50" width="28" style="422" customWidth="1"/>
    <col min="51" max="52" width="19.85546875" style="422" customWidth="1"/>
    <col min="53" max="59" width="9.140625" style="422" customWidth="1"/>
    <col min="60" max="60" width="8.140625" style="422" customWidth="1"/>
    <col min="61" max="61" width="9.42578125" style="422" customWidth="1"/>
    <col min="62" max="62" width="6.7109375" style="422" customWidth="1"/>
    <col min="63" max="63" width="3.140625" style="422" customWidth="1"/>
    <col min="64" max="16384" width="9.140625" style="422"/>
  </cols>
  <sheetData>
    <row r="1" spans="1:50" x14ac:dyDescent="0.2">
      <c r="O1" s="77"/>
      <c r="P1" s="76"/>
    </row>
    <row r="2" spans="1:50" x14ac:dyDescent="0.2">
      <c r="B2" s="731"/>
      <c r="C2" s="732"/>
      <c r="D2" s="737" t="s">
        <v>419</v>
      </c>
      <c r="E2" s="738"/>
      <c r="F2" s="738"/>
      <c r="G2" s="738"/>
      <c r="H2" s="738"/>
      <c r="I2" s="738"/>
      <c r="J2" s="738"/>
      <c r="K2" s="738"/>
      <c r="L2" s="738"/>
      <c r="M2" s="738"/>
      <c r="N2" s="739"/>
      <c r="O2" s="738"/>
      <c r="P2" s="738"/>
      <c r="Q2" s="738"/>
      <c r="R2" s="738"/>
      <c r="S2" s="738"/>
      <c r="T2" s="738"/>
      <c r="U2" s="738"/>
      <c r="V2" s="738"/>
      <c r="W2" s="738"/>
      <c r="X2" s="738"/>
      <c r="Y2" s="738"/>
      <c r="Z2" s="738"/>
      <c r="AA2" s="738"/>
      <c r="AB2" s="738"/>
      <c r="AC2" s="738"/>
      <c r="AD2" s="738"/>
      <c r="AE2" s="738"/>
      <c r="AF2" s="738"/>
      <c r="AG2" s="738"/>
      <c r="AH2" s="738"/>
      <c r="AI2" s="738"/>
      <c r="AJ2" s="738"/>
      <c r="AK2" s="738"/>
      <c r="AL2" s="738"/>
      <c r="AM2" s="738"/>
      <c r="AN2" s="738"/>
      <c r="AO2" s="740"/>
      <c r="AP2" s="749" t="s">
        <v>420</v>
      </c>
      <c r="AQ2" s="750"/>
      <c r="AR2" s="750"/>
      <c r="AS2" s="751"/>
      <c r="AT2" s="86"/>
    </row>
    <row r="3" spans="1:50" x14ac:dyDescent="0.2">
      <c r="B3" s="733"/>
      <c r="C3" s="734"/>
      <c r="D3" s="741"/>
      <c r="E3" s="742"/>
      <c r="F3" s="742"/>
      <c r="G3" s="742"/>
      <c r="H3" s="742"/>
      <c r="I3" s="742"/>
      <c r="J3" s="742"/>
      <c r="K3" s="742"/>
      <c r="L3" s="742"/>
      <c r="M3" s="742"/>
      <c r="N3" s="743"/>
      <c r="O3" s="742"/>
      <c r="P3" s="742"/>
      <c r="Q3" s="742"/>
      <c r="R3" s="742"/>
      <c r="S3" s="742"/>
      <c r="T3" s="742"/>
      <c r="U3" s="742"/>
      <c r="V3" s="742"/>
      <c r="W3" s="742"/>
      <c r="X3" s="742"/>
      <c r="Y3" s="742"/>
      <c r="Z3" s="742"/>
      <c r="AA3" s="742"/>
      <c r="AB3" s="742"/>
      <c r="AC3" s="742"/>
      <c r="AD3" s="742"/>
      <c r="AE3" s="742"/>
      <c r="AF3" s="742"/>
      <c r="AG3" s="742"/>
      <c r="AH3" s="742"/>
      <c r="AI3" s="742"/>
      <c r="AJ3" s="742"/>
      <c r="AK3" s="742"/>
      <c r="AL3" s="742"/>
      <c r="AM3" s="742"/>
      <c r="AN3" s="742"/>
      <c r="AO3" s="744"/>
      <c r="AP3" s="749" t="s">
        <v>421</v>
      </c>
      <c r="AQ3" s="750"/>
      <c r="AR3" s="750"/>
      <c r="AS3" s="751"/>
      <c r="AT3" s="86"/>
    </row>
    <row r="4" spans="1:50" x14ac:dyDescent="0.2">
      <c r="B4" s="733"/>
      <c r="C4" s="734"/>
      <c r="D4" s="741"/>
      <c r="E4" s="742"/>
      <c r="F4" s="742"/>
      <c r="G4" s="742"/>
      <c r="H4" s="742"/>
      <c r="I4" s="742"/>
      <c r="J4" s="742"/>
      <c r="K4" s="742"/>
      <c r="L4" s="742"/>
      <c r="M4" s="742"/>
      <c r="N4" s="743"/>
      <c r="O4" s="742"/>
      <c r="P4" s="742"/>
      <c r="Q4" s="742"/>
      <c r="R4" s="742"/>
      <c r="S4" s="742"/>
      <c r="T4" s="742"/>
      <c r="U4" s="742"/>
      <c r="V4" s="742"/>
      <c r="W4" s="742"/>
      <c r="X4" s="742"/>
      <c r="Y4" s="742"/>
      <c r="Z4" s="742"/>
      <c r="AA4" s="742"/>
      <c r="AB4" s="742"/>
      <c r="AC4" s="742"/>
      <c r="AD4" s="742"/>
      <c r="AE4" s="742"/>
      <c r="AF4" s="742"/>
      <c r="AG4" s="742"/>
      <c r="AH4" s="742"/>
      <c r="AI4" s="742"/>
      <c r="AJ4" s="742"/>
      <c r="AK4" s="742"/>
      <c r="AL4" s="742"/>
      <c r="AM4" s="742"/>
      <c r="AN4" s="742"/>
      <c r="AO4" s="744"/>
      <c r="AP4" s="749" t="s">
        <v>422</v>
      </c>
      <c r="AQ4" s="750"/>
      <c r="AR4" s="750"/>
      <c r="AS4" s="751"/>
      <c r="AT4" s="86"/>
    </row>
    <row r="5" spans="1:50" x14ac:dyDescent="0.2">
      <c r="B5" s="735"/>
      <c r="C5" s="736"/>
      <c r="D5" s="745"/>
      <c r="E5" s="746"/>
      <c r="F5" s="746"/>
      <c r="G5" s="746"/>
      <c r="H5" s="746"/>
      <c r="I5" s="746"/>
      <c r="J5" s="746"/>
      <c r="K5" s="746"/>
      <c r="L5" s="746"/>
      <c r="M5" s="746"/>
      <c r="N5" s="747"/>
      <c r="O5" s="746"/>
      <c r="P5" s="746"/>
      <c r="Q5" s="746"/>
      <c r="R5" s="746"/>
      <c r="S5" s="746"/>
      <c r="T5" s="746"/>
      <c r="U5" s="746"/>
      <c r="V5" s="746"/>
      <c r="W5" s="746"/>
      <c r="X5" s="746"/>
      <c r="Y5" s="746"/>
      <c r="Z5" s="746"/>
      <c r="AA5" s="746"/>
      <c r="AB5" s="746"/>
      <c r="AC5" s="746"/>
      <c r="AD5" s="746"/>
      <c r="AE5" s="746"/>
      <c r="AF5" s="746"/>
      <c r="AG5" s="746"/>
      <c r="AH5" s="746"/>
      <c r="AI5" s="746"/>
      <c r="AJ5" s="746"/>
      <c r="AK5" s="746"/>
      <c r="AL5" s="746"/>
      <c r="AM5" s="746"/>
      <c r="AN5" s="746"/>
      <c r="AO5" s="748"/>
      <c r="AP5" s="749" t="s">
        <v>423</v>
      </c>
      <c r="AQ5" s="750"/>
      <c r="AR5" s="750"/>
      <c r="AS5" s="751"/>
      <c r="AT5" s="86"/>
    </row>
    <row r="6" spans="1:50" ht="10.5" customHeight="1" x14ac:dyDescent="0.2">
      <c r="B6" s="82"/>
      <c r="C6" s="82"/>
      <c r="D6" s="82"/>
      <c r="E6" s="82"/>
      <c r="F6" s="82"/>
      <c r="G6" s="82"/>
      <c r="H6" s="82"/>
      <c r="I6" s="82"/>
      <c r="J6" s="82"/>
      <c r="K6" s="82"/>
      <c r="L6" s="82"/>
      <c r="M6" s="139"/>
      <c r="N6" s="143"/>
      <c r="O6" s="84"/>
      <c r="P6" s="83"/>
      <c r="Q6" s="82"/>
      <c r="R6" s="83"/>
      <c r="S6" s="82"/>
      <c r="T6" s="82"/>
      <c r="U6" s="82"/>
      <c r="V6" s="82"/>
      <c r="W6" s="84"/>
      <c r="X6" s="83"/>
      <c r="Y6" s="83"/>
      <c r="Z6" s="82"/>
      <c r="AA6" s="82"/>
      <c r="AB6" s="82"/>
      <c r="AC6" s="84"/>
      <c r="AD6" s="83"/>
      <c r="AE6" s="84"/>
      <c r="AF6" s="82"/>
      <c r="AG6" s="82"/>
      <c r="AH6" s="82"/>
      <c r="AI6" s="84"/>
      <c r="AJ6" s="83"/>
      <c r="AK6" s="84"/>
      <c r="AL6" s="82"/>
      <c r="AM6" s="82"/>
      <c r="AN6" s="82"/>
      <c r="AO6" s="84"/>
      <c r="AP6" s="83"/>
      <c r="AQ6" s="82"/>
      <c r="AR6" s="82"/>
    </row>
    <row r="7" spans="1:50" x14ac:dyDescent="0.2">
      <c r="B7" s="85" t="s">
        <v>424</v>
      </c>
      <c r="C7" s="752" t="s">
        <v>425</v>
      </c>
      <c r="D7" s="753"/>
      <c r="E7" s="753"/>
      <c r="F7" s="753"/>
      <c r="G7" s="753"/>
      <c r="H7" s="753"/>
      <c r="I7" s="753"/>
      <c r="J7" s="753"/>
      <c r="K7" s="753"/>
      <c r="L7" s="753"/>
      <c r="M7" s="750"/>
      <c r="N7" s="754"/>
      <c r="O7" s="753"/>
      <c r="P7" s="753"/>
      <c r="Q7" s="753"/>
      <c r="R7" s="753"/>
      <c r="S7" s="753"/>
      <c r="T7" s="753"/>
      <c r="U7" s="753"/>
      <c r="V7" s="753"/>
      <c r="W7" s="753"/>
      <c r="X7" s="755"/>
      <c r="Y7" s="755"/>
      <c r="Z7" s="753"/>
      <c r="AA7" s="753"/>
      <c r="AB7" s="753"/>
      <c r="AC7" s="755"/>
      <c r="AD7" s="755"/>
      <c r="AE7" s="755"/>
      <c r="AF7" s="753"/>
      <c r="AG7" s="753"/>
      <c r="AH7" s="753"/>
      <c r="AI7" s="753"/>
      <c r="AJ7" s="753"/>
      <c r="AK7" s="753"/>
      <c r="AL7" s="753"/>
      <c r="AM7" s="753"/>
      <c r="AN7" s="753"/>
      <c r="AO7" s="753"/>
      <c r="AP7" s="753"/>
      <c r="AQ7" s="753"/>
      <c r="AR7" s="753"/>
      <c r="AS7" s="756"/>
    </row>
    <row r="8" spans="1:50" x14ac:dyDescent="0.2">
      <c r="B8" s="85" t="s">
        <v>426</v>
      </c>
      <c r="C8" s="757" t="s">
        <v>427</v>
      </c>
      <c r="D8" s="757"/>
      <c r="E8" s="757"/>
      <c r="F8" s="757"/>
      <c r="G8" s="757"/>
      <c r="H8" s="757"/>
      <c r="I8" s="757"/>
      <c r="J8" s="757"/>
      <c r="K8" s="757"/>
      <c r="L8" s="757"/>
      <c r="M8" s="758"/>
      <c r="N8" s="759"/>
      <c r="O8" s="757"/>
      <c r="P8" s="757"/>
      <c r="Q8" s="757"/>
      <c r="R8" s="757"/>
      <c r="S8" s="757"/>
      <c r="T8" s="757"/>
      <c r="U8" s="757"/>
      <c r="V8" s="757"/>
      <c r="W8" s="757"/>
      <c r="X8" s="760"/>
      <c r="Y8" s="760"/>
      <c r="Z8" s="757"/>
      <c r="AA8" s="757"/>
      <c r="AB8" s="757"/>
      <c r="AC8" s="760"/>
      <c r="AD8" s="760"/>
      <c r="AE8" s="760"/>
      <c r="AF8" s="757"/>
      <c r="AG8" s="757"/>
      <c r="AH8" s="757"/>
      <c r="AI8" s="757"/>
      <c r="AJ8" s="757"/>
      <c r="AK8" s="757"/>
      <c r="AL8" s="757"/>
      <c r="AM8" s="757"/>
      <c r="AN8" s="757"/>
      <c r="AO8" s="757"/>
      <c r="AP8" s="757"/>
      <c r="AQ8" s="757"/>
      <c r="AR8" s="757"/>
      <c r="AS8" s="757"/>
    </row>
    <row r="9" spans="1:50" x14ac:dyDescent="0.2">
      <c r="B9" s="85" t="s">
        <v>428</v>
      </c>
      <c r="C9" s="757" t="s">
        <v>429</v>
      </c>
      <c r="D9" s="757"/>
      <c r="E9" s="757"/>
      <c r="F9" s="757"/>
      <c r="G9" s="757"/>
      <c r="H9" s="757"/>
      <c r="I9" s="757"/>
      <c r="J9" s="757"/>
      <c r="K9" s="757"/>
      <c r="L9" s="757"/>
      <c r="M9" s="758"/>
      <c r="N9" s="759"/>
      <c r="O9" s="757"/>
      <c r="P9" s="757"/>
      <c r="Q9" s="757"/>
      <c r="R9" s="757"/>
      <c r="S9" s="757"/>
      <c r="T9" s="757"/>
      <c r="U9" s="757"/>
      <c r="V9" s="757"/>
      <c r="W9" s="757"/>
      <c r="X9" s="760"/>
      <c r="Y9" s="760"/>
      <c r="Z9" s="757"/>
      <c r="AA9" s="757"/>
      <c r="AB9" s="757"/>
      <c r="AC9" s="760"/>
      <c r="AD9" s="760"/>
      <c r="AE9" s="760"/>
      <c r="AF9" s="757"/>
      <c r="AG9" s="757"/>
      <c r="AH9" s="757"/>
      <c r="AI9" s="757"/>
      <c r="AJ9" s="757"/>
      <c r="AK9" s="757"/>
      <c r="AL9" s="757"/>
      <c r="AM9" s="757"/>
      <c r="AN9" s="757"/>
      <c r="AO9" s="757"/>
      <c r="AP9" s="757"/>
      <c r="AQ9" s="757"/>
      <c r="AR9" s="757"/>
      <c r="AS9" s="757"/>
    </row>
    <row r="10" spans="1:50" ht="9.75" customHeight="1" x14ac:dyDescent="0.2">
      <c r="M10" s="423"/>
      <c r="O10" s="77"/>
      <c r="P10" s="422"/>
      <c r="R10" s="422"/>
      <c r="S10" s="422"/>
      <c r="T10" s="422"/>
      <c r="U10" s="422"/>
    </row>
    <row r="11" spans="1:50" s="426" customFormat="1" ht="20.25" customHeight="1" x14ac:dyDescent="0.25">
      <c r="B11" s="761" t="s">
        <v>430</v>
      </c>
      <c r="C11" s="762"/>
      <c r="D11" s="761" t="s">
        <v>431</v>
      </c>
      <c r="E11" s="765"/>
      <c r="F11" s="767" t="s">
        <v>432</v>
      </c>
      <c r="G11" s="767"/>
      <c r="H11" s="767"/>
      <c r="I11" s="767"/>
      <c r="J11" s="767"/>
      <c r="K11" s="767"/>
      <c r="L11" s="767"/>
      <c r="M11" s="768"/>
      <c r="N11" s="769"/>
      <c r="O11" s="770"/>
      <c r="P11" s="767"/>
      <c r="Q11" s="767"/>
      <c r="R11" s="767"/>
      <c r="S11" s="767"/>
      <c r="T11" s="767"/>
      <c r="U11" s="767"/>
      <c r="V11" s="767"/>
      <c r="W11" s="770"/>
      <c r="X11" s="767"/>
      <c r="Y11" s="767"/>
      <c r="Z11" s="767"/>
      <c r="AA11" s="767"/>
      <c r="AB11" s="767"/>
      <c r="AC11" s="770"/>
      <c r="AD11" s="767"/>
      <c r="AE11" s="767"/>
      <c r="AF11" s="767"/>
      <c r="AG11" s="767"/>
      <c r="AH11" s="767"/>
      <c r="AI11" s="770"/>
      <c r="AJ11" s="767"/>
      <c r="AK11" s="767"/>
      <c r="AL11" s="767"/>
      <c r="AM11" s="767"/>
      <c r="AN11" s="767"/>
      <c r="AO11" s="770"/>
      <c r="AP11" s="767"/>
      <c r="AQ11" s="767"/>
      <c r="AR11" s="767"/>
      <c r="AS11" s="767"/>
      <c r="AU11" s="396"/>
      <c r="AW11" s="427"/>
    </row>
    <row r="12" spans="1:50" s="426" customFormat="1" ht="20.25" customHeight="1" x14ac:dyDescent="0.25">
      <c r="B12" s="763"/>
      <c r="C12" s="764"/>
      <c r="D12" s="763"/>
      <c r="E12" s="766"/>
      <c r="F12" s="767" t="s">
        <v>433</v>
      </c>
      <c r="G12" s="767"/>
      <c r="H12" s="767"/>
      <c r="I12" s="767"/>
      <c r="J12" s="767"/>
      <c r="K12" s="767"/>
      <c r="L12" s="767"/>
      <c r="M12" s="761" t="s">
        <v>434</v>
      </c>
      <c r="N12" s="762"/>
      <c r="O12" s="762"/>
      <c r="P12" s="762"/>
      <c r="Q12" s="762"/>
      <c r="R12" s="762"/>
      <c r="S12" s="762"/>
      <c r="T12" s="762"/>
      <c r="U12" s="765"/>
      <c r="V12" s="772" t="s">
        <v>435</v>
      </c>
      <c r="W12" s="773"/>
      <c r="X12" s="776" t="s">
        <v>436</v>
      </c>
      <c r="Y12" s="777"/>
      <c r="Z12" s="777"/>
      <c r="AA12" s="778"/>
      <c r="AB12" s="772" t="s">
        <v>437</v>
      </c>
      <c r="AC12" s="773"/>
      <c r="AD12" s="776" t="s">
        <v>438</v>
      </c>
      <c r="AE12" s="777"/>
      <c r="AF12" s="777"/>
      <c r="AG12" s="778"/>
      <c r="AH12" s="772" t="s">
        <v>439</v>
      </c>
      <c r="AI12" s="773"/>
      <c r="AJ12" s="783" t="s">
        <v>440</v>
      </c>
      <c r="AK12" s="783"/>
      <c r="AL12" s="783"/>
      <c r="AM12" s="783"/>
      <c r="AN12" s="772" t="s">
        <v>441</v>
      </c>
      <c r="AO12" s="773"/>
      <c r="AP12" s="783" t="s">
        <v>442</v>
      </c>
      <c r="AQ12" s="783"/>
      <c r="AR12" s="783"/>
      <c r="AS12" s="783"/>
      <c r="AU12" s="396"/>
      <c r="AW12" s="427"/>
    </row>
    <row r="13" spans="1:50" s="426" customFormat="1" ht="30.75" customHeight="1" x14ac:dyDescent="0.25">
      <c r="B13" s="763"/>
      <c r="C13" s="764"/>
      <c r="D13" s="763"/>
      <c r="E13" s="766"/>
      <c r="F13" s="771"/>
      <c r="G13" s="771"/>
      <c r="H13" s="771"/>
      <c r="I13" s="771"/>
      <c r="J13" s="771"/>
      <c r="K13" s="771"/>
      <c r="L13" s="771"/>
      <c r="M13" s="763"/>
      <c r="N13" s="764"/>
      <c r="O13" s="764"/>
      <c r="P13" s="764"/>
      <c r="Q13" s="764"/>
      <c r="R13" s="764"/>
      <c r="S13" s="764"/>
      <c r="T13" s="764"/>
      <c r="U13" s="766"/>
      <c r="V13" s="774"/>
      <c r="W13" s="775"/>
      <c r="X13" s="779"/>
      <c r="Y13" s="780"/>
      <c r="Z13" s="780"/>
      <c r="AA13" s="781"/>
      <c r="AB13" s="774"/>
      <c r="AC13" s="775"/>
      <c r="AD13" s="779"/>
      <c r="AE13" s="780"/>
      <c r="AF13" s="780"/>
      <c r="AG13" s="781"/>
      <c r="AH13" s="774"/>
      <c r="AI13" s="775"/>
      <c r="AJ13" s="784"/>
      <c r="AK13" s="784"/>
      <c r="AL13" s="784"/>
      <c r="AM13" s="784"/>
      <c r="AN13" s="774"/>
      <c r="AO13" s="775"/>
      <c r="AP13" s="783"/>
      <c r="AQ13" s="784"/>
      <c r="AR13" s="783"/>
      <c r="AS13" s="783"/>
      <c r="AU13" s="782" t="s">
        <v>443</v>
      </c>
      <c r="AV13" s="782"/>
      <c r="AW13" s="782"/>
      <c r="AX13" s="782"/>
    </row>
    <row r="14" spans="1:50" s="396" customFormat="1" ht="65.25" customHeight="1" x14ac:dyDescent="0.25">
      <c r="B14" s="408" t="s">
        <v>444</v>
      </c>
      <c r="C14" s="397" t="s">
        <v>445</v>
      </c>
      <c r="D14" s="409" t="s">
        <v>3</v>
      </c>
      <c r="E14" s="409" t="s">
        <v>5</v>
      </c>
      <c r="F14" s="397" t="s">
        <v>446</v>
      </c>
      <c r="G14" s="397" t="s">
        <v>7</v>
      </c>
      <c r="H14" s="397" t="s">
        <v>447</v>
      </c>
      <c r="I14" s="397" t="s">
        <v>9</v>
      </c>
      <c r="J14" s="397" t="s">
        <v>10</v>
      </c>
      <c r="K14" s="397" t="s">
        <v>11</v>
      </c>
      <c r="L14" s="397" t="s">
        <v>448</v>
      </c>
      <c r="M14" s="397" t="s">
        <v>449</v>
      </c>
      <c r="N14" s="397" t="s">
        <v>450</v>
      </c>
      <c r="O14" s="398" t="s">
        <v>451</v>
      </c>
      <c r="P14" s="397" t="s">
        <v>452</v>
      </c>
      <c r="Q14" s="397" t="s">
        <v>453</v>
      </c>
      <c r="R14" s="397" t="s">
        <v>454</v>
      </c>
      <c r="S14" s="397" t="s">
        <v>455</v>
      </c>
      <c r="T14" s="397" t="s">
        <v>456</v>
      </c>
      <c r="U14" s="399" t="s">
        <v>16</v>
      </c>
      <c r="V14" s="397" t="s">
        <v>457</v>
      </c>
      <c r="W14" s="397" t="s">
        <v>458</v>
      </c>
      <c r="X14" s="399" t="s">
        <v>459</v>
      </c>
      <c r="Y14" s="399" t="s">
        <v>460</v>
      </c>
      <c r="Z14" s="399" t="s">
        <v>461</v>
      </c>
      <c r="AA14" s="399" t="s">
        <v>462</v>
      </c>
      <c r="AB14" s="397" t="s">
        <v>463</v>
      </c>
      <c r="AC14" s="397" t="s">
        <v>464</v>
      </c>
      <c r="AD14" s="399" t="s">
        <v>465</v>
      </c>
      <c r="AE14" s="399" t="s">
        <v>466</v>
      </c>
      <c r="AF14" s="399" t="s">
        <v>467</v>
      </c>
      <c r="AG14" s="399" t="s">
        <v>468</v>
      </c>
      <c r="AH14" s="400" t="s">
        <v>469</v>
      </c>
      <c r="AI14" s="401" t="s">
        <v>470</v>
      </c>
      <c r="AJ14" s="399" t="s">
        <v>471</v>
      </c>
      <c r="AK14" s="402" t="s">
        <v>472</v>
      </c>
      <c r="AL14" s="399" t="s">
        <v>473</v>
      </c>
      <c r="AM14" s="399" t="s">
        <v>474</v>
      </c>
      <c r="AN14" s="400" t="s">
        <v>475</v>
      </c>
      <c r="AO14" s="400" t="s">
        <v>476</v>
      </c>
      <c r="AP14" s="403" t="s">
        <v>477</v>
      </c>
      <c r="AQ14" s="403" t="s">
        <v>478</v>
      </c>
      <c r="AR14" s="403" t="s">
        <v>479</v>
      </c>
      <c r="AS14" s="404" t="s">
        <v>462</v>
      </c>
      <c r="AT14" s="405"/>
      <c r="AU14" s="406" t="s">
        <v>480</v>
      </c>
      <c r="AV14" s="406" t="s">
        <v>481</v>
      </c>
      <c r="AW14" s="407" t="s">
        <v>482</v>
      </c>
      <c r="AX14" s="406" t="s">
        <v>483</v>
      </c>
    </row>
    <row r="15" spans="1:50" s="74" customFormat="1" ht="12" x14ac:dyDescent="0.2">
      <c r="B15" s="356" t="s">
        <v>320</v>
      </c>
      <c r="C15" s="344" t="s">
        <v>76</v>
      </c>
      <c r="D15" s="344" t="s">
        <v>102</v>
      </c>
      <c r="E15" s="344" t="s">
        <v>484</v>
      </c>
      <c r="F15" s="344" t="s">
        <v>53</v>
      </c>
      <c r="G15" s="344" t="s">
        <v>212</v>
      </c>
      <c r="H15" s="344" t="s">
        <v>25</v>
      </c>
      <c r="I15" s="344" t="s">
        <v>222</v>
      </c>
      <c r="J15" s="344" t="s">
        <v>403</v>
      </c>
      <c r="K15" s="344" t="s">
        <v>257</v>
      </c>
      <c r="L15" s="344" t="s">
        <v>225</v>
      </c>
      <c r="M15" s="345">
        <v>1</v>
      </c>
      <c r="N15" s="344" t="s">
        <v>485</v>
      </c>
      <c r="O15" s="345">
        <v>2</v>
      </c>
      <c r="P15" s="344" t="s">
        <v>45</v>
      </c>
      <c r="Q15" s="344" t="s">
        <v>486</v>
      </c>
      <c r="R15" s="344" t="s">
        <v>487</v>
      </c>
      <c r="S15" s="346">
        <v>44927</v>
      </c>
      <c r="T15" s="346">
        <v>45291</v>
      </c>
      <c r="U15" s="344" t="s">
        <v>31</v>
      </c>
      <c r="V15" s="344" t="s">
        <v>488</v>
      </c>
      <c r="W15" s="345">
        <v>0</v>
      </c>
      <c r="X15" s="345" t="s">
        <v>488</v>
      </c>
      <c r="Y15" s="345" t="s">
        <v>488</v>
      </c>
      <c r="Z15" s="344" t="s">
        <v>488</v>
      </c>
      <c r="AA15" s="344" t="s">
        <v>488</v>
      </c>
      <c r="AB15" s="344" t="s">
        <v>489</v>
      </c>
      <c r="AC15" s="345">
        <v>1</v>
      </c>
      <c r="AD15" s="345">
        <v>1</v>
      </c>
      <c r="AE15" s="141">
        <f>+Tabla3[[#This Row],[Avance cuantitativo
II trimestre]]/Tabla3[[#This Row],[Programación  meta
II trimestre ]]</f>
        <v>1</v>
      </c>
      <c r="AF15" s="344" t="s">
        <v>490</v>
      </c>
      <c r="AG15" s="344" t="s">
        <v>491</v>
      </c>
      <c r="AH15" s="344" t="s">
        <v>488</v>
      </c>
      <c r="AI15" s="345">
        <v>0</v>
      </c>
      <c r="AJ15" s="344" t="s">
        <v>488</v>
      </c>
      <c r="AK15" s="357">
        <v>0</v>
      </c>
      <c r="AL15" s="344" t="s">
        <v>488</v>
      </c>
      <c r="AM15" s="344" t="s">
        <v>488</v>
      </c>
      <c r="AN15" s="344" t="s">
        <v>489</v>
      </c>
      <c r="AO15" s="358">
        <v>1</v>
      </c>
      <c r="AP15" s="373">
        <v>1</v>
      </c>
      <c r="AQ15" s="141">
        <f>+AP15/Tabla3[[#This Row],[Programación  meta
IV trimestre ]]</f>
        <v>1</v>
      </c>
      <c r="AR15" s="384" t="s">
        <v>492</v>
      </c>
      <c r="AS15" s="390" t="s">
        <v>493</v>
      </c>
      <c r="AT15" s="157"/>
      <c r="AU15" s="158">
        <v>2</v>
      </c>
      <c r="AV15" s="158">
        <f>+AP15+Tabla3[[#This Row],[Avance cuantitativo
II trimestre]]</f>
        <v>2</v>
      </c>
      <c r="AW15" s="73">
        <f>+AV15/AU15</f>
        <v>1</v>
      </c>
      <c r="AX15" s="159" t="s">
        <v>494</v>
      </c>
    </row>
    <row r="16" spans="1:50" s="74" customFormat="1" ht="12" x14ac:dyDescent="0.2">
      <c r="A16" s="74" t="s">
        <v>495</v>
      </c>
      <c r="B16" s="356" t="s">
        <v>320</v>
      </c>
      <c r="C16" s="344" t="s">
        <v>48</v>
      </c>
      <c r="D16" s="344" t="s">
        <v>50</v>
      </c>
      <c r="E16" s="344" t="s">
        <v>336</v>
      </c>
      <c r="F16" s="344" t="s">
        <v>220</v>
      </c>
      <c r="G16" s="344" t="s">
        <v>147</v>
      </c>
      <c r="H16" s="344" t="s">
        <v>25</v>
      </c>
      <c r="I16" s="344" t="s">
        <v>106</v>
      </c>
      <c r="J16" s="344" t="s">
        <v>318</v>
      </c>
      <c r="K16" s="344" t="s">
        <v>257</v>
      </c>
      <c r="L16" s="344" t="s">
        <v>225</v>
      </c>
      <c r="M16" s="345">
        <v>2</v>
      </c>
      <c r="N16" s="344" t="s">
        <v>496</v>
      </c>
      <c r="O16" s="345">
        <v>4</v>
      </c>
      <c r="P16" s="344" t="s">
        <v>45</v>
      </c>
      <c r="Q16" s="344" t="s">
        <v>497</v>
      </c>
      <c r="R16" s="344" t="s">
        <v>498</v>
      </c>
      <c r="S16" s="346">
        <v>44927</v>
      </c>
      <c r="T16" s="346" t="s">
        <v>499</v>
      </c>
      <c r="U16" s="344" t="s">
        <v>162</v>
      </c>
      <c r="V16" s="344" t="s">
        <v>500</v>
      </c>
      <c r="W16" s="345">
        <v>1</v>
      </c>
      <c r="X16" s="345">
        <v>1</v>
      </c>
      <c r="Y16" s="141">
        <f>+(X16/W16)</f>
        <v>1</v>
      </c>
      <c r="Z16" s="344" t="s">
        <v>501</v>
      </c>
      <c r="AA16" s="344" t="s">
        <v>502</v>
      </c>
      <c r="AB16" s="344" t="s">
        <v>503</v>
      </c>
      <c r="AC16" s="345">
        <v>1</v>
      </c>
      <c r="AD16" s="345">
        <v>1</v>
      </c>
      <c r="AE16" s="141">
        <f>+Tabla3[[#This Row],[Avance cuantitativo
II trimestre]]/Tabla3[[#This Row],[Programación  meta
II trimestre ]]</f>
        <v>1</v>
      </c>
      <c r="AF16" s="344" t="s">
        <v>504</v>
      </c>
      <c r="AG16" s="344" t="s">
        <v>505</v>
      </c>
      <c r="AH16" s="344" t="s">
        <v>506</v>
      </c>
      <c r="AI16" s="345">
        <v>1</v>
      </c>
      <c r="AJ16" s="345">
        <v>1</v>
      </c>
      <c r="AK16" s="172">
        <f>(+Tabla3[[#This Row],[Programación  meta
III trimestre ]]/Tabla3[[#This Row],[Avance cuantitativo
III trimestre]])</f>
        <v>1</v>
      </c>
      <c r="AL16" s="344" t="s">
        <v>507</v>
      </c>
      <c r="AM16" s="344" t="s">
        <v>508</v>
      </c>
      <c r="AN16" s="344" t="s">
        <v>509</v>
      </c>
      <c r="AO16" s="358">
        <v>1</v>
      </c>
      <c r="AP16" s="373">
        <v>1</v>
      </c>
      <c r="AQ16" s="141">
        <f>+AP16/Tabla3[[#This Row],[Programación  meta
IV trimestre ]]</f>
        <v>1</v>
      </c>
      <c r="AR16" s="384" t="s">
        <v>510</v>
      </c>
      <c r="AS16" s="390" t="s">
        <v>511</v>
      </c>
      <c r="AT16" s="157"/>
      <c r="AU16" s="158">
        <v>4</v>
      </c>
      <c r="AV16" s="98">
        <f>+AP16+Tabla3[[#This Row],[Avance cuantitativo
III trimestre]]+Tabla3[[#This Row],[Avance cuantitativo
II trimestre]]+Tabla3[[#This Row],[Avance cuantitativo I trimestre]]</f>
        <v>4</v>
      </c>
      <c r="AW16" s="73">
        <f>+AV16/AU16</f>
        <v>1</v>
      </c>
      <c r="AX16" s="159" t="s">
        <v>494</v>
      </c>
    </row>
    <row r="17" spans="1:51" s="74" customFormat="1" ht="12" x14ac:dyDescent="0.2">
      <c r="A17" s="74" t="s">
        <v>495</v>
      </c>
      <c r="B17" s="356" t="s">
        <v>320</v>
      </c>
      <c r="C17" s="344" t="s">
        <v>48</v>
      </c>
      <c r="D17" s="344" t="s">
        <v>50</v>
      </c>
      <c r="E17" s="344" t="s">
        <v>35</v>
      </c>
      <c r="F17" s="344" t="s">
        <v>220</v>
      </c>
      <c r="G17" s="344" t="s">
        <v>147</v>
      </c>
      <c r="H17" s="344" t="s">
        <v>25</v>
      </c>
      <c r="I17" s="344" t="s">
        <v>106</v>
      </c>
      <c r="J17" s="344" t="s">
        <v>318</v>
      </c>
      <c r="K17" s="344" t="s">
        <v>257</v>
      </c>
      <c r="L17" s="344" t="s">
        <v>225</v>
      </c>
      <c r="M17" s="345">
        <v>3</v>
      </c>
      <c r="N17" s="344" t="s">
        <v>512</v>
      </c>
      <c r="O17" s="345">
        <v>1</v>
      </c>
      <c r="P17" s="344" t="s">
        <v>60</v>
      </c>
      <c r="Q17" s="344" t="s">
        <v>513</v>
      </c>
      <c r="R17" s="344" t="s">
        <v>514</v>
      </c>
      <c r="S17" s="346">
        <v>44927</v>
      </c>
      <c r="T17" s="346" t="s">
        <v>499</v>
      </c>
      <c r="U17" s="344" t="s">
        <v>162</v>
      </c>
      <c r="V17" s="344" t="s">
        <v>488</v>
      </c>
      <c r="W17" s="345">
        <v>0</v>
      </c>
      <c r="X17" s="345" t="s">
        <v>488</v>
      </c>
      <c r="Y17" s="345" t="s">
        <v>488</v>
      </c>
      <c r="Z17" s="344" t="s">
        <v>488</v>
      </c>
      <c r="AA17" s="344" t="s">
        <v>488</v>
      </c>
      <c r="AB17" s="344" t="s">
        <v>515</v>
      </c>
      <c r="AC17" s="345">
        <v>0.34</v>
      </c>
      <c r="AD17" s="345">
        <v>0.34</v>
      </c>
      <c r="AE17" s="141">
        <f>+Tabla3[[#This Row],[Avance cuantitativo
II trimestre]]/Tabla3[[#This Row],[Programación  meta
II trimestre ]]</f>
        <v>1</v>
      </c>
      <c r="AF17" s="344" t="s">
        <v>516</v>
      </c>
      <c r="AG17" s="344" t="s">
        <v>517</v>
      </c>
      <c r="AH17" s="344" t="s">
        <v>518</v>
      </c>
      <c r="AI17" s="345">
        <v>0.66</v>
      </c>
      <c r="AJ17" s="345">
        <v>0.66</v>
      </c>
      <c r="AK17" s="172">
        <f>(+Tabla3[[#This Row],[Programación  meta
III trimestre ]]/Tabla3[[#This Row],[Avance cuantitativo
III trimestre]])</f>
        <v>1</v>
      </c>
      <c r="AL17" s="344" t="s">
        <v>519</v>
      </c>
      <c r="AM17" s="344" t="s">
        <v>508</v>
      </c>
      <c r="AN17" s="344" t="s">
        <v>520</v>
      </c>
      <c r="AO17" s="358">
        <v>1</v>
      </c>
      <c r="AP17" s="373">
        <v>1</v>
      </c>
      <c r="AQ17" s="141">
        <f>+AP17/Tabla3[[#This Row],[Programación  meta
IV trimestre ]]</f>
        <v>1</v>
      </c>
      <c r="AR17" s="140" t="s">
        <v>521</v>
      </c>
      <c r="AS17" s="390" t="s">
        <v>511</v>
      </c>
      <c r="AT17" s="157"/>
      <c r="AU17" s="158">
        <v>1</v>
      </c>
      <c r="AV17" s="158">
        <f>+AP17</f>
        <v>1</v>
      </c>
      <c r="AW17" s="73">
        <f>+AV17/AU17</f>
        <v>1</v>
      </c>
      <c r="AX17" s="159" t="s">
        <v>494</v>
      </c>
    </row>
    <row r="18" spans="1:51" s="74" customFormat="1" ht="12" x14ac:dyDescent="0.2">
      <c r="A18" s="74" t="s">
        <v>495</v>
      </c>
      <c r="B18" s="356" t="s">
        <v>320</v>
      </c>
      <c r="C18" s="344" t="s">
        <v>48</v>
      </c>
      <c r="D18" s="344" t="s">
        <v>50</v>
      </c>
      <c r="E18" s="344" t="s">
        <v>336</v>
      </c>
      <c r="F18" s="344" t="s">
        <v>220</v>
      </c>
      <c r="G18" s="344" t="s">
        <v>147</v>
      </c>
      <c r="H18" s="344" t="s">
        <v>25</v>
      </c>
      <c r="I18" s="344" t="s">
        <v>106</v>
      </c>
      <c r="J18" s="344" t="s">
        <v>318</v>
      </c>
      <c r="K18" s="344" t="s">
        <v>257</v>
      </c>
      <c r="L18" s="344" t="s">
        <v>225</v>
      </c>
      <c r="M18" s="345">
        <v>4</v>
      </c>
      <c r="N18" s="344" t="s">
        <v>522</v>
      </c>
      <c r="O18" s="345">
        <v>3</v>
      </c>
      <c r="P18" s="344" t="s">
        <v>45</v>
      </c>
      <c r="Q18" s="344" t="s">
        <v>523</v>
      </c>
      <c r="R18" s="344" t="s">
        <v>524</v>
      </c>
      <c r="S18" s="346">
        <v>44927</v>
      </c>
      <c r="T18" s="346" t="s">
        <v>499</v>
      </c>
      <c r="U18" s="344" t="s">
        <v>162</v>
      </c>
      <c r="V18" s="344" t="s">
        <v>488</v>
      </c>
      <c r="W18" s="345">
        <v>0</v>
      </c>
      <c r="X18" s="345" t="s">
        <v>488</v>
      </c>
      <c r="Y18" s="345" t="s">
        <v>488</v>
      </c>
      <c r="Z18" s="344" t="s">
        <v>488</v>
      </c>
      <c r="AA18" s="344" t="s">
        <v>488</v>
      </c>
      <c r="AB18" s="344" t="s">
        <v>525</v>
      </c>
      <c r="AC18" s="345">
        <v>1</v>
      </c>
      <c r="AD18" s="345">
        <v>1</v>
      </c>
      <c r="AE18" s="141">
        <f>+Tabla3[[#This Row],[Avance cuantitativo
II trimestre]]/Tabla3[[#This Row],[Programación  meta
II trimestre ]]</f>
        <v>1</v>
      </c>
      <c r="AF18" s="344" t="s">
        <v>526</v>
      </c>
      <c r="AG18" s="344" t="s">
        <v>505</v>
      </c>
      <c r="AH18" s="344" t="s">
        <v>525</v>
      </c>
      <c r="AI18" s="345">
        <v>1</v>
      </c>
      <c r="AJ18" s="345">
        <v>1</v>
      </c>
      <c r="AK18" s="172">
        <f>(+Tabla3[[#This Row],[Programación  meta
III trimestre ]]/Tabla3[[#This Row],[Avance cuantitativo
III trimestre]])</f>
        <v>1</v>
      </c>
      <c r="AL18" s="344" t="s">
        <v>527</v>
      </c>
      <c r="AM18" s="344" t="s">
        <v>508</v>
      </c>
      <c r="AN18" s="344" t="s">
        <v>525</v>
      </c>
      <c r="AO18" s="358">
        <v>1</v>
      </c>
      <c r="AP18" s="373">
        <v>1</v>
      </c>
      <c r="AQ18" s="141">
        <f>+AP18/Tabla3[[#This Row],[Programación  meta
IV trimestre ]]</f>
        <v>1</v>
      </c>
      <c r="AR18" s="140" t="s">
        <v>528</v>
      </c>
      <c r="AS18" s="390" t="s">
        <v>511</v>
      </c>
      <c r="AT18" s="157"/>
      <c r="AU18" s="158">
        <v>3</v>
      </c>
      <c r="AV18" s="158">
        <f>+AP18+Tabla3[[#This Row],[Avance cuantitativo
III trimestre]]+Tabla3[[#This Row],[Avance cuantitativo
II trimestre]]</f>
        <v>3</v>
      </c>
      <c r="AW18" s="73">
        <f>+AV18/AU18</f>
        <v>1</v>
      </c>
      <c r="AX18" s="159" t="s">
        <v>494</v>
      </c>
    </row>
    <row r="19" spans="1:51" s="74" customFormat="1" ht="12" x14ac:dyDescent="0.2">
      <c r="A19" s="74" t="s">
        <v>495</v>
      </c>
      <c r="B19" s="356" t="s">
        <v>320</v>
      </c>
      <c r="C19" s="344" t="s">
        <v>48</v>
      </c>
      <c r="D19" s="344" t="s">
        <v>50</v>
      </c>
      <c r="E19" s="344" t="s">
        <v>336</v>
      </c>
      <c r="F19" s="344" t="s">
        <v>220</v>
      </c>
      <c r="G19" s="344" t="s">
        <v>147</v>
      </c>
      <c r="H19" s="344" t="s">
        <v>55</v>
      </c>
      <c r="I19" s="344" t="s">
        <v>106</v>
      </c>
      <c r="J19" s="344" t="s">
        <v>318</v>
      </c>
      <c r="K19" s="344" t="s">
        <v>257</v>
      </c>
      <c r="L19" s="344" t="s">
        <v>225</v>
      </c>
      <c r="M19" s="345">
        <v>5</v>
      </c>
      <c r="N19" s="344" t="s">
        <v>529</v>
      </c>
      <c r="O19" s="345">
        <v>25</v>
      </c>
      <c r="P19" s="344" t="s">
        <v>45</v>
      </c>
      <c r="Q19" s="344" t="s">
        <v>530</v>
      </c>
      <c r="R19" s="344" t="s">
        <v>531</v>
      </c>
      <c r="S19" s="346">
        <v>44927</v>
      </c>
      <c r="T19" s="346" t="s">
        <v>499</v>
      </c>
      <c r="U19" s="344" t="s">
        <v>162</v>
      </c>
      <c r="V19" s="344" t="s">
        <v>532</v>
      </c>
      <c r="W19" s="345">
        <v>4</v>
      </c>
      <c r="X19" s="345">
        <v>4</v>
      </c>
      <c r="Y19" s="141">
        <f>+(X19/W19)</f>
        <v>1</v>
      </c>
      <c r="Z19" s="344" t="s">
        <v>533</v>
      </c>
      <c r="AA19" s="344" t="s">
        <v>534</v>
      </c>
      <c r="AB19" s="344" t="s">
        <v>532</v>
      </c>
      <c r="AC19" s="345">
        <v>7</v>
      </c>
      <c r="AD19" s="345">
        <v>7</v>
      </c>
      <c r="AE19" s="141">
        <f>+Tabla3[[#This Row],[Avance cuantitativo
II trimestre]]/Tabla3[[#This Row],[Programación  meta
II trimestre ]]</f>
        <v>1</v>
      </c>
      <c r="AF19" s="344" t="s">
        <v>535</v>
      </c>
      <c r="AG19" s="344" t="s">
        <v>505</v>
      </c>
      <c r="AH19" s="344" t="s">
        <v>532</v>
      </c>
      <c r="AI19" s="345">
        <v>7</v>
      </c>
      <c r="AJ19" s="345">
        <v>7</v>
      </c>
      <c r="AK19" s="172">
        <f>(+Tabla3[[#This Row],[Programación  meta
III trimestre ]]/Tabla3[[#This Row],[Avance cuantitativo
III trimestre]])</f>
        <v>1</v>
      </c>
      <c r="AL19" s="344" t="s">
        <v>536</v>
      </c>
      <c r="AM19" s="344" t="s">
        <v>508</v>
      </c>
      <c r="AN19" s="344" t="s">
        <v>532</v>
      </c>
      <c r="AO19" s="358">
        <v>7</v>
      </c>
      <c r="AP19" s="373">
        <v>32</v>
      </c>
      <c r="AQ19" s="141">
        <f>+AP19/Tabla3[[#This Row],[Programación  meta
IV trimestre ]]</f>
        <v>4.5714285714285712</v>
      </c>
      <c r="AR19" s="140" t="s">
        <v>537</v>
      </c>
      <c r="AS19" s="390" t="s">
        <v>511</v>
      </c>
      <c r="AT19" s="157"/>
      <c r="AU19" s="158">
        <v>25</v>
      </c>
      <c r="AV19" s="160">
        <f>+AP19+Tabla3[[#This Row],[Avance cuantitativo
III trimestre]]+Tabla3[[#This Row],[Avance cuantitativo
II trimestre]]+Tabla3[[#This Row],[Avance cuantitativo I trimestre]]</f>
        <v>50</v>
      </c>
      <c r="AW19" s="73">
        <v>1</v>
      </c>
      <c r="AX19" s="159" t="s">
        <v>494</v>
      </c>
    </row>
    <row r="20" spans="1:51" s="74" customFormat="1" ht="12" x14ac:dyDescent="0.2">
      <c r="A20" s="74" t="s">
        <v>495</v>
      </c>
      <c r="B20" s="356" t="s">
        <v>289</v>
      </c>
      <c r="C20" s="344" t="s">
        <v>63</v>
      </c>
      <c r="D20" s="344" t="s">
        <v>50</v>
      </c>
      <c r="E20" s="344" t="s">
        <v>538</v>
      </c>
      <c r="F20" s="344" t="s">
        <v>220</v>
      </c>
      <c r="G20" s="344" t="s">
        <v>212</v>
      </c>
      <c r="H20" s="344" t="s">
        <v>25</v>
      </c>
      <c r="I20" s="344" t="s">
        <v>106</v>
      </c>
      <c r="J20" s="344" t="s">
        <v>322</v>
      </c>
      <c r="K20" s="344" t="s">
        <v>257</v>
      </c>
      <c r="L20" s="344" t="s">
        <v>225</v>
      </c>
      <c r="M20" s="345">
        <v>6</v>
      </c>
      <c r="N20" s="344" t="s">
        <v>539</v>
      </c>
      <c r="O20" s="345">
        <v>2</v>
      </c>
      <c r="P20" s="344" t="s">
        <v>45</v>
      </c>
      <c r="Q20" s="344" t="s">
        <v>540</v>
      </c>
      <c r="R20" s="344" t="s">
        <v>541</v>
      </c>
      <c r="S20" s="346">
        <v>44927</v>
      </c>
      <c r="T20" s="346" t="s">
        <v>499</v>
      </c>
      <c r="U20" s="344" t="s">
        <v>162</v>
      </c>
      <c r="V20" s="344" t="s">
        <v>488</v>
      </c>
      <c r="W20" s="345">
        <v>0</v>
      </c>
      <c r="X20" s="345" t="s">
        <v>488</v>
      </c>
      <c r="Y20" s="345" t="s">
        <v>488</v>
      </c>
      <c r="Z20" s="344" t="s">
        <v>488</v>
      </c>
      <c r="AA20" s="344" t="s">
        <v>488</v>
      </c>
      <c r="AB20" s="344" t="s">
        <v>542</v>
      </c>
      <c r="AC20" s="345">
        <v>1</v>
      </c>
      <c r="AD20" s="345">
        <v>1</v>
      </c>
      <c r="AE20" s="141">
        <f>+Tabla3[[#This Row],[Avance cuantitativo
II trimestre]]/Tabla3[[#This Row],[Programación  meta
II trimestre ]]</f>
        <v>1</v>
      </c>
      <c r="AF20" s="344" t="s">
        <v>543</v>
      </c>
      <c r="AG20" s="344" t="s">
        <v>544</v>
      </c>
      <c r="AH20" s="344" t="s">
        <v>488</v>
      </c>
      <c r="AI20" s="345">
        <v>0</v>
      </c>
      <c r="AJ20" s="344" t="s">
        <v>488</v>
      </c>
      <c r="AK20" s="357">
        <v>0</v>
      </c>
      <c r="AL20" s="344" t="s">
        <v>488</v>
      </c>
      <c r="AM20" s="344" t="s">
        <v>488</v>
      </c>
      <c r="AN20" s="344" t="s">
        <v>542</v>
      </c>
      <c r="AO20" s="358">
        <v>1</v>
      </c>
      <c r="AP20" s="373">
        <v>1</v>
      </c>
      <c r="AQ20" s="141">
        <f>+AP20/Tabla3[[#This Row],[Programación  meta
IV trimestre ]]</f>
        <v>1</v>
      </c>
      <c r="AR20" s="355" t="s">
        <v>545</v>
      </c>
      <c r="AS20" s="390" t="s">
        <v>511</v>
      </c>
      <c r="AT20" s="157"/>
      <c r="AU20" s="158">
        <v>2</v>
      </c>
      <c r="AV20" s="158">
        <f>+AP20+Tabla3[[#This Row],[Avance cuantitativo
II trimestre]]</f>
        <v>2</v>
      </c>
      <c r="AW20" s="73">
        <f t="shared" ref="AW20:AW82" si="0">+AV20/AU20</f>
        <v>1</v>
      </c>
      <c r="AX20" s="159" t="s">
        <v>494</v>
      </c>
    </row>
    <row r="21" spans="1:51" s="74" customFormat="1" ht="12" x14ac:dyDescent="0.2">
      <c r="A21" s="74" t="s">
        <v>495</v>
      </c>
      <c r="B21" s="356" t="s">
        <v>289</v>
      </c>
      <c r="C21" s="344" t="s">
        <v>63</v>
      </c>
      <c r="D21" s="344" t="s">
        <v>50</v>
      </c>
      <c r="E21" s="344" t="s">
        <v>538</v>
      </c>
      <c r="F21" s="344" t="s">
        <v>220</v>
      </c>
      <c r="G21" s="344" t="s">
        <v>212</v>
      </c>
      <c r="H21" s="344" t="s">
        <v>25</v>
      </c>
      <c r="I21" s="344" t="s">
        <v>106</v>
      </c>
      <c r="J21" s="344" t="s">
        <v>322</v>
      </c>
      <c r="K21" s="344" t="s">
        <v>257</v>
      </c>
      <c r="L21" s="344" t="s">
        <v>225</v>
      </c>
      <c r="M21" s="345">
        <v>7</v>
      </c>
      <c r="N21" s="344" t="s">
        <v>546</v>
      </c>
      <c r="O21" s="345">
        <v>12</v>
      </c>
      <c r="P21" s="344" t="s">
        <v>45</v>
      </c>
      <c r="Q21" s="344" t="s">
        <v>547</v>
      </c>
      <c r="R21" s="344" t="s">
        <v>548</v>
      </c>
      <c r="S21" s="346">
        <v>44927</v>
      </c>
      <c r="T21" s="346" t="s">
        <v>499</v>
      </c>
      <c r="U21" s="344" t="s">
        <v>162</v>
      </c>
      <c r="V21" s="344" t="s">
        <v>549</v>
      </c>
      <c r="W21" s="345">
        <v>3</v>
      </c>
      <c r="X21" s="345">
        <v>3</v>
      </c>
      <c r="Y21" s="141">
        <f>+(X21/W21)</f>
        <v>1</v>
      </c>
      <c r="Z21" s="344" t="s">
        <v>550</v>
      </c>
      <c r="AA21" s="344" t="s">
        <v>551</v>
      </c>
      <c r="AB21" s="344" t="s">
        <v>549</v>
      </c>
      <c r="AC21" s="345">
        <v>3</v>
      </c>
      <c r="AD21" s="345">
        <v>3</v>
      </c>
      <c r="AE21" s="141">
        <f>+Tabla3[[#This Row],[Avance cuantitativo
II trimestre]]/Tabla3[[#This Row],[Programación  meta
II trimestre ]]</f>
        <v>1</v>
      </c>
      <c r="AF21" s="344" t="s">
        <v>552</v>
      </c>
      <c r="AG21" s="344" t="s">
        <v>505</v>
      </c>
      <c r="AH21" s="344" t="s">
        <v>549</v>
      </c>
      <c r="AI21" s="345">
        <v>3</v>
      </c>
      <c r="AJ21" s="345">
        <v>3</v>
      </c>
      <c r="AK21" s="172">
        <f>(+Tabla3[[#This Row],[Programación  meta
III trimestre ]]/Tabla3[[#This Row],[Avance cuantitativo
III trimestre]])</f>
        <v>1</v>
      </c>
      <c r="AL21" s="344" t="s">
        <v>553</v>
      </c>
      <c r="AM21" s="344" t="s">
        <v>508</v>
      </c>
      <c r="AN21" s="344" t="s">
        <v>549</v>
      </c>
      <c r="AO21" s="358">
        <v>3</v>
      </c>
      <c r="AP21" s="373">
        <v>3</v>
      </c>
      <c r="AQ21" s="141">
        <f>+AP21/Tabla3[[#This Row],[Programación  meta
IV trimestre ]]</f>
        <v>1</v>
      </c>
      <c r="AR21" s="140" t="s">
        <v>554</v>
      </c>
      <c r="AS21" s="390" t="s">
        <v>511</v>
      </c>
      <c r="AT21" s="157"/>
      <c r="AU21" s="158">
        <v>12</v>
      </c>
      <c r="AV21" s="98">
        <f>+AP21+Tabla3[[#This Row],[Avance cuantitativo
III trimestre]]+Tabla3[[#This Row],[Avance cuantitativo
II trimestre]]+Tabla3[[#This Row],[Avance cuantitativo I trimestre]]</f>
        <v>12</v>
      </c>
      <c r="AW21" s="73">
        <f t="shared" si="0"/>
        <v>1</v>
      </c>
      <c r="AX21" s="159" t="s">
        <v>494</v>
      </c>
    </row>
    <row r="22" spans="1:51" s="74" customFormat="1" ht="12" x14ac:dyDescent="0.2">
      <c r="A22" s="74" t="s">
        <v>495</v>
      </c>
      <c r="B22" s="356" t="s">
        <v>320</v>
      </c>
      <c r="C22" s="344" t="s">
        <v>48</v>
      </c>
      <c r="D22" s="344" t="s">
        <v>65</v>
      </c>
      <c r="E22" s="344" t="s">
        <v>336</v>
      </c>
      <c r="F22" s="344" t="s">
        <v>229</v>
      </c>
      <c r="G22" s="344" t="s">
        <v>39</v>
      </c>
      <c r="H22" s="344" t="s">
        <v>25</v>
      </c>
      <c r="I22" s="344" t="s">
        <v>106</v>
      </c>
      <c r="J22" s="344" t="s">
        <v>325</v>
      </c>
      <c r="K22" s="344" t="s">
        <v>257</v>
      </c>
      <c r="L22" s="344" t="s">
        <v>225</v>
      </c>
      <c r="M22" s="345">
        <v>8</v>
      </c>
      <c r="N22" s="344" t="s">
        <v>555</v>
      </c>
      <c r="O22" s="345">
        <v>4</v>
      </c>
      <c r="P22" s="344" t="s">
        <v>45</v>
      </c>
      <c r="Q22" s="344" t="s">
        <v>556</v>
      </c>
      <c r="R22" s="344" t="s">
        <v>557</v>
      </c>
      <c r="S22" s="346">
        <v>44927</v>
      </c>
      <c r="T22" s="346" t="s">
        <v>499</v>
      </c>
      <c r="U22" s="344" t="s">
        <v>162</v>
      </c>
      <c r="V22" s="344" t="s">
        <v>558</v>
      </c>
      <c r="W22" s="345">
        <v>1</v>
      </c>
      <c r="X22" s="345">
        <v>1</v>
      </c>
      <c r="Y22" s="141">
        <f>+(X22/W22)</f>
        <v>1</v>
      </c>
      <c r="Z22" s="344" t="s">
        <v>559</v>
      </c>
      <c r="AA22" s="344" t="s">
        <v>560</v>
      </c>
      <c r="AB22" s="344" t="s">
        <v>558</v>
      </c>
      <c r="AC22" s="345">
        <v>1</v>
      </c>
      <c r="AD22" s="345">
        <v>1</v>
      </c>
      <c r="AE22" s="141">
        <f>+Tabla3[[#This Row],[Avance cuantitativo
II trimestre]]/Tabla3[[#This Row],[Programación  meta
II trimestre ]]</f>
        <v>1</v>
      </c>
      <c r="AF22" s="344" t="s">
        <v>561</v>
      </c>
      <c r="AG22" s="344" t="s">
        <v>505</v>
      </c>
      <c r="AH22" s="344" t="s">
        <v>558</v>
      </c>
      <c r="AI22" s="345">
        <v>1</v>
      </c>
      <c r="AJ22" s="345">
        <v>1</v>
      </c>
      <c r="AK22" s="172">
        <f>(+Tabla3[[#This Row],[Programación  meta
III trimestre ]]/Tabla3[[#This Row],[Avance cuantitativo
III trimestre]])</f>
        <v>1</v>
      </c>
      <c r="AL22" s="344" t="s">
        <v>562</v>
      </c>
      <c r="AM22" s="344" t="s">
        <v>508</v>
      </c>
      <c r="AN22" s="344" t="s">
        <v>558</v>
      </c>
      <c r="AO22" s="358">
        <v>1</v>
      </c>
      <c r="AP22" s="373">
        <v>1</v>
      </c>
      <c r="AQ22" s="141">
        <f>+AP22/Tabla3[[#This Row],[Programación  meta
IV trimestre ]]</f>
        <v>1</v>
      </c>
      <c r="AR22" s="140" t="s">
        <v>563</v>
      </c>
      <c r="AS22" s="390" t="s">
        <v>511</v>
      </c>
      <c r="AT22" s="157"/>
      <c r="AU22" s="158">
        <v>4</v>
      </c>
      <c r="AV22" s="160">
        <f>+AP22+Tabla3[[#This Row],[Avance cuantitativo
III trimestre]]+Tabla3[[#This Row],[Avance cuantitativo
II trimestre]]+Tabla3[[#This Row],[Avance cuantitativo I trimestre]]</f>
        <v>4</v>
      </c>
      <c r="AW22" s="73">
        <f t="shared" si="0"/>
        <v>1</v>
      </c>
      <c r="AX22" s="159" t="s">
        <v>494</v>
      </c>
      <c r="AY22" s="383"/>
    </row>
    <row r="23" spans="1:51" s="74" customFormat="1" ht="11.25" customHeight="1" x14ac:dyDescent="0.2">
      <c r="A23" s="74" t="s">
        <v>495</v>
      </c>
      <c r="B23" s="356" t="s">
        <v>320</v>
      </c>
      <c r="C23" s="344" t="s">
        <v>48</v>
      </c>
      <c r="D23" s="344" t="s">
        <v>65</v>
      </c>
      <c r="E23" s="344" t="s">
        <v>336</v>
      </c>
      <c r="F23" s="344" t="s">
        <v>229</v>
      </c>
      <c r="G23" s="344" t="s">
        <v>39</v>
      </c>
      <c r="H23" s="344" t="s">
        <v>25</v>
      </c>
      <c r="I23" s="344" t="s">
        <v>106</v>
      </c>
      <c r="J23" s="344" t="s">
        <v>325</v>
      </c>
      <c r="K23" s="344" t="s">
        <v>257</v>
      </c>
      <c r="L23" s="344" t="s">
        <v>225</v>
      </c>
      <c r="M23" s="345">
        <v>9</v>
      </c>
      <c r="N23" s="344" t="s">
        <v>564</v>
      </c>
      <c r="O23" s="345">
        <v>11</v>
      </c>
      <c r="P23" s="344" t="s">
        <v>45</v>
      </c>
      <c r="Q23" s="344" t="s">
        <v>565</v>
      </c>
      <c r="R23" s="344" t="s">
        <v>566</v>
      </c>
      <c r="S23" s="346">
        <v>44927</v>
      </c>
      <c r="T23" s="346" t="s">
        <v>499</v>
      </c>
      <c r="U23" s="344" t="s">
        <v>162</v>
      </c>
      <c r="V23" s="344" t="s">
        <v>567</v>
      </c>
      <c r="W23" s="345">
        <v>3</v>
      </c>
      <c r="X23" s="345">
        <v>3</v>
      </c>
      <c r="Y23" s="141">
        <f>+(X23/W23)</f>
        <v>1</v>
      </c>
      <c r="Z23" s="352" t="s">
        <v>568</v>
      </c>
      <c r="AA23" s="344" t="s">
        <v>560</v>
      </c>
      <c r="AB23" s="344" t="s">
        <v>567</v>
      </c>
      <c r="AC23" s="345">
        <v>3</v>
      </c>
      <c r="AD23" s="345">
        <v>3</v>
      </c>
      <c r="AE23" s="141">
        <f>+Tabla3[[#This Row],[Avance cuantitativo
II trimestre]]/Tabla3[[#This Row],[Programación  meta
II trimestre ]]</f>
        <v>1</v>
      </c>
      <c r="AF23" s="344" t="s">
        <v>569</v>
      </c>
      <c r="AG23" s="344" t="s">
        <v>570</v>
      </c>
      <c r="AH23" s="344" t="s">
        <v>567</v>
      </c>
      <c r="AI23" s="345">
        <v>3</v>
      </c>
      <c r="AJ23" s="345">
        <v>3</v>
      </c>
      <c r="AK23" s="172">
        <f>(+Tabla3[[#This Row],[Programación  meta
III trimestre ]]/Tabla3[[#This Row],[Avance cuantitativo
III trimestre]])</f>
        <v>1</v>
      </c>
      <c r="AL23" s="344" t="s">
        <v>571</v>
      </c>
      <c r="AM23" s="344" t="s">
        <v>508</v>
      </c>
      <c r="AN23" s="344" t="s">
        <v>567</v>
      </c>
      <c r="AO23" s="358">
        <v>2</v>
      </c>
      <c r="AP23" s="373">
        <v>2</v>
      </c>
      <c r="AQ23" s="141">
        <f>+AP23/Tabla3[[#This Row],[Programación  meta
IV trimestre ]]</f>
        <v>1</v>
      </c>
      <c r="AR23" s="355" t="s">
        <v>572</v>
      </c>
      <c r="AS23" s="390" t="s">
        <v>511</v>
      </c>
      <c r="AT23" s="157"/>
      <c r="AU23" s="158">
        <v>11</v>
      </c>
      <c r="AV23" s="160">
        <f>+AP23+Tabla3[[#This Row],[Avance cuantitativo
III trimestre]]+Tabla3[[#This Row],[Avance cuantitativo
II trimestre]]+Tabla3[[#This Row],[Avance cuantitativo I trimestre]]</f>
        <v>11</v>
      </c>
      <c r="AW23" s="73">
        <f t="shared" si="0"/>
        <v>1</v>
      </c>
      <c r="AX23" s="159" t="s">
        <v>494</v>
      </c>
    </row>
    <row r="24" spans="1:51" s="74" customFormat="1" ht="12" x14ac:dyDescent="0.2">
      <c r="A24" s="74" t="s">
        <v>495</v>
      </c>
      <c r="B24" s="356" t="s">
        <v>320</v>
      </c>
      <c r="C24" s="344" t="s">
        <v>48</v>
      </c>
      <c r="D24" s="344" t="s">
        <v>65</v>
      </c>
      <c r="E24" s="344" t="s">
        <v>336</v>
      </c>
      <c r="F24" s="344" t="s">
        <v>186</v>
      </c>
      <c r="G24" s="344" t="s">
        <v>212</v>
      </c>
      <c r="H24" s="344" t="s">
        <v>25</v>
      </c>
      <c r="I24" s="344" t="s">
        <v>106</v>
      </c>
      <c r="J24" s="344" t="s">
        <v>325</v>
      </c>
      <c r="K24" s="344" t="s">
        <v>257</v>
      </c>
      <c r="L24" s="344" t="s">
        <v>225</v>
      </c>
      <c r="M24" s="345">
        <v>10</v>
      </c>
      <c r="N24" s="344" t="s">
        <v>573</v>
      </c>
      <c r="O24" s="345">
        <v>4</v>
      </c>
      <c r="P24" s="344" t="s">
        <v>45</v>
      </c>
      <c r="Q24" s="344" t="s">
        <v>574</v>
      </c>
      <c r="R24" s="344" t="s">
        <v>575</v>
      </c>
      <c r="S24" s="346">
        <v>44927</v>
      </c>
      <c r="T24" s="346" t="s">
        <v>499</v>
      </c>
      <c r="U24" s="344" t="s">
        <v>172</v>
      </c>
      <c r="V24" s="344" t="s">
        <v>576</v>
      </c>
      <c r="W24" s="345">
        <v>1</v>
      </c>
      <c r="X24" s="345">
        <v>1</v>
      </c>
      <c r="Y24" s="141">
        <f>+(X24/W24)</f>
        <v>1</v>
      </c>
      <c r="Z24" s="344" t="s">
        <v>577</v>
      </c>
      <c r="AA24" s="344" t="s">
        <v>560</v>
      </c>
      <c r="AB24" s="344" t="s">
        <v>578</v>
      </c>
      <c r="AC24" s="345">
        <v>1</v>
      </c>
      <c r="AD24" s="345">
        <v>1</v>
      </c>
      <c r="AE24" s="141">
        <f>+Tabla3[[#This Row],[Avance cuantitativo
II trimestre]]/Tabla3[[#This Row],[Programación  meta
II trimestre ]]</f>
        <v>1</v>
      </c>
      <c r="AF24" s="359" t="s">
        <v>579</v>
      </c>
      <c r="AG24" s="344"/>
      <c r="AH24" s="344" t="s">
        <v>580</v>
      </c>
      <c r="AI24" s="345">
        <v>1</v>
      </c>
      <c r="AJ24" s="345">
        <v>1</v>
      </c>
      <c r="AK24" s="172">
        <f>(+Tabla3[[#This Row],[Programación  meta
III trimestre ]]/Tabla3[[#This Row],[Avance cuantitativo
III trimestre]])</f>
        <v>1</v>
      </c>
      <c r="AL24" s="344" t="s">
        <v>581</v>
      </c>
      <c r="AM24" s="344" t="s">
        <v>582</v>
      </c>
      <c r="AN24" s="344" t="s">
        <v>583</v>
      </c>
      <c r="AO24" s="358">
        <v>1</v>
      </c>
      <c r="AP24" s="373">
        <v>1</v>
      </c>
      <c r="AQ24" s="141">
        <f>+AP24/Tabla3[[#This Row],[Programación  meta
IV trimestre ]]</f>
        <v>1</v>
      </c>
      <c r="AR24" s="140" t="s">
        <v>584</v>
      </c>
      <c r="AS24" s="390" t="s">
        <v>511</v>
      </c>
      <c r="AT24" s="157"/>
      <c r="AU24" s="158">
        <v>4</v>
      </c>
      <c r="AV24" s="160">
        <f>+AP24+Tabla3[[#This Row],[Avance cuantitativo
III trimestre]]+Tabla3[[#This Row],[Avance cuantitativo
II trimestre]]+Tabla3[[#This Row],[Avance cuantitativo I trimestre]]</f>
        <v>4</v>
      </c>
      <c r="AW24" s="73">
        <f t="shared" si="0"/>
        <v>1</v>
      </c>
      <c r="AX24" s="159" t="s">
        <v>494</v>
      </c>
    </row>
    <row r="25" spans="1:51" s="74" customFormat="1" ht="12" x14ac:dyDescent="0.2">
      <c r="A25" s="74" t="s">
        <v>495</v>
      </c>
      <c r="B25" s="356" t="s">
        <v>320</v>
      </c>
      <c r="C25" s="344" t="s">
        <v>48</v>
      </c>
      <c r="D25" s="344" t="s">
        <v>65</v>
      </c>
      <c r="E25" s="344" t="s">
        <v>336</v>
      </c>
      <c r="F25" s="344" t="s">
        <v>146</v>
      </c>
      <c r="G25" s="344" t="s">
        <v>212</v>
      </c>
      <c r="H25" s="344" t="s">
        <v>25</v>
      </c>
      <c r="I25" s="344" t="s">
        <v>106</v>
      </c>
      <c r="J25" s="344" t="s">
        <v>325</v>
      </c>
      <c r="K25" s="344" t="s">
        <v>240</v>
      </c>
      <c r="L25" s="344" t="s">
        <v>233</v>
      </c>
      <c r="M25" s="345">
        <v>11</v>
      </c>
      <c r="N25" s="344" t="s">
        <v>585</v>
      </c>
      <c r="O25" s="345">
        <v>3</v>
      </c>
      <c r="P25" s="344" t="s">
        <v>45</v>
      </c>
      <c r="Q25" s="344" t="s">
        <v>586</v>
      </c>
      <c r="R25" s="344" t="s">
        <v>587</v>
      </c>
      <c r="S25" s="346">
        <v>45017</v>
      </c>
      <c r="T25" s="346" t="s">
        <v>499</v>
      </c>
      <c r="U25" s="344" t="s">
        <v>162</v>
      </c>
      <c r="V25" s="344" t="s">
        <v>488</v>
      </c>
      <c r="W25" s="345">
        <v>0</v>
      </c>
      <c r="X25" s="345" t="s">
        <v>488</v>
      </c>
      <c r="Y25" s="345" t="s">
        <v>488</v>
      </c>
      <c r="Z25" s="344" t="s">
        <v>488</v>
      </c>
      <c r="AA25" s="344" t="s">
        <v>488</v>
      </c>
      <c r="AB25" s="344" t="s">
        <v>588</v>
      </c>
      <c r="AC25" s="345">
        <v>1</v>
      </c>
      <c r="AD25" s="345">
        <v>1</v>
      </c>
      <c r="AE25" s="141">
        <f>+Tabla3[[#This Row],[Avance cuantitativo
II trimestre]]/Tabla3[[#This Row],[Programación  meta
II trimestre ]]</f>
        <v>1</v>
      </c>
      <c r="AF25" s="344" t="s">
        <v>589</v>
      </c>
      <c r="AG25" s="344" t="s">
        <v>590</v>
      </c>
      <c r="AH25" s="344" t="s">
        <v>588</v>
      </c>
      <c r="AI25" s="345">
        <v>1</v>
      </c>
      <c r="AJ25" s="345">
        <v>1</v>
      </c>
      <c r="AK25" s="172">
        <f>(+Tabla3[[#This Row],[Programación  meta
III trimestre ]]/Tabla3[[#This Row],[Avance cuantitativo
III trimestre]])</f>
        <v>1</v>
      </c>
      <c r="AL25" s="344" t="s">
        <v>591</v>
      </c>
      <c r="AM25" s="344" t="s">
        <v>508</v>
      </c>
      <c r="AN25" s="344" t="s">
        <v>588</v>
      </c>
      <c r="AO25" s="358">
        <v>1</v>
      </c>
      <c r="AP25" s="373">
        <v>1</v>
      </c>
      <c r="AQ25" s="141">
        <f>+AP25/Tabla3[[#This Row],[Programación  meta
IV trimestre ]]</f>
        <v>1</v>
      </c>
      <c r="AR25" s="140" t="s">
        <v>592</v>
      </c>
      <c r="AS25" s="390" t="s">
        <v>511</v>
      </c>
      <c r="AT25" s="157"/>
      <c r="AU25" s="158">
        <v>3</v>
      </c>
      <c r="AV25" s="158">
        <f>+AP25+Tabla3[[#This Row],[Avance cuantitativo
III trimestre]]+Tabla3[[#This Row],[Avance cuantitativo
II trimestre]]</f>
        <v>3</v>
      </c>
      <c r="AW25" s="73">
        <f t="shared" si="0"/>
        <v>1</v>
      </c>
      <c r="AX25" s="159" t="s">
        <v>494</v>
      </c>
    </row>
    <row r="26" spans="1:51" s="74" customFormat="1" ht="12" x14ac:dyDescent="0.2">
      <c r="A26" s="74" t="s">
        <v>495</v>
      </c>
      <c r="B26" s="356" t="s">
        <v>320</v>
      </c>
      <c r="C26" s="344" t="s">
        <v>48</v>
      </c>
      <c r="D26" s="344" t="s">
        <v>65</v>
      </c>
      <c r="E26" s="344" t="s">
        <v>336</v>
      </c>
      <c r="F26" s="344" t="s">
        <v>146</v>
      </c>
      <c r="G26" s="344" t="s">
        <v>212</v>
      </c>
      <c r="H26" s="344" t="s">
        <v>25</v>
      </c>
      <c r="I26" s="344" t="s">
        <v>106</v>
      </c>
      <c r="J26" s="344" t="s">
        <v>325</v>
      </c>
      <c r="K26" s="344" t="s">
        <v>240</v>
      </c>
      <c r="L26" s="344" t="s">
        <v>233</v>
      </c>
      <c r="M26" s="345">
        <v>12</v>
      </c>
      <c r="N26" s="344" t="s">
        <v>593</v>
      </c>
      <c r="O26" s="345">
        <v>3</v>
      </c>
      <c r="P26" s="344" t="s">
        <v>45</v>
      </c>
      <c r="Q26" s="344" t="s">
        <v>594</v>
      </c>
      <c r="R26" s="344" t="s">
        <v>595</v>
      </c>
      <c r="S26" s="346">
        <v>45017</v>
      </c>
      <c r="T26" s="346" t="s">
        <v>499</v>
      </c>
      <c r="U26" s="344" t="s">
        <v>162</v>
      </c>
      <c r="V26" s="344" t="s">
        <v>488</v>
      </c>
      <c r="W26" s="345">
        <v>0</v>
      </c>
      <c r="X26" s="345" t="s">
        <v>488</v>
      </c>
      <c r="Y26" s="345" t="s">
        <v>488</v>
      </c>
      <c r="Z26" s="344" t="s">
        <v>488</v>
      </c>
      <c r="AA26" s="344" t="s">
        <v>488</v>
      </c>
      <c r="AB26" s="344" t="s">
        <v>596</v>
      </c>
      <c r="AC26" s="345">
        <v>1</v>
      </c>
      <c r="AD26" s="345">
        <v>1</v>
      </c>
      <c r="AE26" s="141">
        <f>+Tabla3[[#This Row],[Avance cuantitativo
II trimestre]]/Tabla3[[#This Row],[Programación  meta
II trimestre ]]</f>
        <v>1</v>
      </c>
      <c r="AF26" s="344" t="s">
        <v>597</v>
      </c>
      <c r="AG26" s="344" t="s">
        <v>505</v>
      </c>
      <c r="AH26" s="344" t="s">
        <v>596</v>
      </c>
      <c r="AI26" s="345">
        <v>1</v>
      </c>
      <c r="AJ26" s="345">
        <v>1</v>
      </c>
      <c r="AK26" s="172">
        <f>(+Tabla3[[#This Row],[Programación  meta
III trimestre ]]/Tabla3[[#This Row],[Avance cuantitativo
III trimestre]])</f>
        <v>1</v>
      </c>
      <c r="AL26" s="344" t="s">
        <v>598</v>
      </c>
      <c r="AM26" s="344" t="s">
        <v>508</v>
      </c>
      <c r="AN26" s="344" t="s">
        <v>596</v>
      </c>
      <c r="AO26" s="358">
        <v>1</v>
      </c>
      <c r="AP26" s="373">
        <v>1</v>
      </c>
      <c r="AQ26" s="141">
        <f>+AP26/Tabla3[[#This Row],[Programación  meta
IV trimestre ]]</f>
        <v>1</v>
      </c>
      <c r="AR26" s="140" t="s">
        <v>599</v>
      </c>
      <c r="AS26" s="390" t="s">
        <v>511</v>
      </c>
      <c r="AT26" s="157"/>
      <c r="AU26" s="158">
        <v>3</v>
      </c>
      <c r="AV26" s="158">
        <f>+AP26+Tabla3[[#This Row],[Avance cuantitativo
III trimestre]]+Tabla3[[#This Row],[Avance cuantitativo
II trimestre]]</f>
        <v>3</v>
      </c>
      <c r="AW26" s="73">
        <f t="shared" si="0"/>
        <v>1</v>
      </c>
      <c r="AX26" s="159" t="s">
        <v>494</v>
      </c>
    </row>
    <row r="27" spans="1:51" s="74" customFormat="1" ht="12" x14ac:dyDescent="0.2">
      <c r="B27" s="356" t="s">
        <v>305</v>
      </c>
      <c r="C27" s="344" t="s">
        <v>48</v>
      </c>
      <c r="D27" s="344" t="s">
        <v>65</v>
      </c>
      <c r="E27" s="344" t="s">
        <v>600</v>
      </c>
      <c r="F27" s="344" t="s">
        <v>176</v>
      </c>
      <c r="G27" s="344" t="s">
        <v>94</v>
      </c>
      <c r="H27" s="344" t="s">
        <v>25</v>
      </c>
      <c r="I27" s="344" t="s">
        <v>138</v>
      </c>
      <c r="J27" s="344" t="s">
        <v>359</v>
      </c>
      <c r="K27" s="344" t="s">
        <v>601</v>
      </c>
      <c r="L27" s="344" t="s">
        <v>225</v>
      </c>
      <c r="M27" s="345">
        <v>13</v>
      </c>
      <c r="N27" s="344" t="s">
        <v>602</v>
      </c>
      <c r="O27" s="345">
        <v>2</v>
      </c>
      <c r="P27" s="344" t="s">
        <v>45</v>
      </c>
      <c r="Q27" s="344" t="s">
        <v>603</v>
      </c>
      <c r="R27" s="344" t="s">
        <v>604</v>
      </c>
      <c r="S27" s="346">
        <v>44927</v>
      </c>
      <c r="T27" s="346" t="s">
        <v>499</v>
      </c>
      <c r="U27" s="344" t="s">
        <v>110</v>
      </c>
      <c r="V27" s="344" t="s">
        <v>488</v>
      </c>
      <c r="W27" s="345">
        <v>0</v>
      </c>
      <c r="X27" s="345" t="s">
        <v>488</v>
      </c>
      <c r="Y27" s="345" t="s">
        <v>488</v>
      </c>
      <c r="Z27" s="344" t="s">
        <v>488</v>
      </c>
      <c r="AA27" s="344" t="s">
        <v>488</v>
      </c>
      <c r="AB27" s="344" t="s">
        <v>488</v>
      </c>
      <c r="AC27" s="345">
        <v>0</v>
      </c>
      <c r="AD27" s="345" t="s">
        <v>488</v>
      </c>
      <c r="AE27" s="344" t="s">
        <v>488</v>
      </c>
      <c r="AF27" s="344" t="s">
        <v>488</v>
      </c>
      <c r="AG27" s="344" t="s">
        <v>488</v>
      </c>
      <c r="AH27" s="344" t="s">
        <v>605</v>
      </c>
      <c r="AI27" s="345">
        <v>1</v>
      </c>
      <c r="AJ27" s="345">
        <v>1</v>
      </c>
      <c r="AK27" s="172">
        <f>(+Tabla3[[#This Row],[Programación  meta
III trimestre ]]/Tabla3[[#This Row],[Avance cuantitativo
III trimestre]])</f>
        <v>1</v>
      </c>
      <c r="AL27" s="344" t="s">
        <v>606</v>
      </c>
      <c r="AM27" s="344" t="s">
        <v>508</v>
      </c>
      <c r="AN27" s="344" t="s">
        <v>605</v>
      </c>
      <c r="AO27" s="358">
        <v>1</v>
      </c>
      <c r="AP27" s="373">
        <v>1</v>
      </c>
      <c r="AQ27" s="141">
        <f>+AP27/Tabla3[[#This Row],[Programación  meta
IV trimestre ]]</f>
        <v>1</v>
      </c>
      <c r="AR27" s="355" t="s">
        <v>607</v>
      </c>
      <c r="AS27" s="390" t="s">
        <v>608</v>
      </c>
      <c r="AT27" s="157"/>
      <c r="AU27" s="158">
        <v>2</v>
      </c>
      <c r="AV27" s="158">
        <f>+AP27+Tabla3[[#This Row],[Avance cuantitativo
III trimestre]]</f>
        <v>2</v>
      </c>
      <c r="AW27" s="73">
        <f t="shared" si="0"/>
        <v>1</v>
      </c>
      <c r="AX27" s="159" t="s">
        <v>494</v>
      </c>
    </row>
    <row r="28" spans="1:51" s="74" customFormat="1" ht="12" x14ac:dyDescent="0.2">
      <c r="B28" s="356" t="s">
        <v>209</v>
      </c>
      <c r="C28" s="344" t="s">
        <v>48</v>
      </c>
      <c r="D28" s="344" t="s">
        <v>50</v>
      </c>
      <c r="E28" s="344" t="s">
        <v>609</v>
      </c>
      <c r="F28" s="344" t="s">
        <v>68</v>
      </c>
      <c r="G28" s="344" t="s">
        <v>221</v>
      </c>
      <c r="H28" s="344" t="s">
        <v>25</v>
      </c>
      <c r="I28" s="344" t="s">
        <v>128</v>
      </c>
      <c r="J28" s="344" t="s">
        <v>128</v>
      </c>
      <c r="K28" s="344" t="s">
        <v>215</v>
      </c>
      <c r="L28" s="344" t="s">
        <v>225</v>
      </c>
      <c r="M28" s="345">
        <v>14</v>
      </c>
      <c r="N28" s="344" t="s">
        <v>610</v>
      </c>
      <c r="O28" s="345">
        <v>4</v>
      </c>
      <c r="P28" s="344" t="s">
        <v>45</v>
      </c>
      <c r="Q28" s="344" t="s">
        <v>611</v>
      </c>
      <c r="R28" s="344" t="s">
        <v>612</v>
      </c>
      <c r="S28" s="346">
        <v>44927</v>
      </c>
      <c r="T28" s="346">
        <v>45291</v>
      </c>
      <c r="U28" s="344" t="s">
        <v>269</v>
      </c>
      <c r="V28" s="344" t="s">
        <v>611</v>
      </c>
      <c r="W28" s="345">
        <v>1</v>
      </c>
      <c r="X28" s="345">
        <v>1</v>
      </c>
      <c r="Y28" s="141">
        <f>+(X28/W28)</f>
        <v>1</v>
      </c>
      <c r="Z28" s="344" t="s">
        <v>613</v>
      </c>
      <c r="AA28" s="344" t="s">
        <v>534</v>
      </c>
      <c r="AB28" s="344" t="s">
        <v>611</v>
      </c>
      <c r="AC28" s="345">
        <v>1</v>
      </c>
      <c r="AD28" s="345">
        <v>1</v>
      </c>
      <c r="AE28" s="141">
        <f>+Tabla3[[#This Row],[Avance cuantitativo
II trimestre]]/Tabla3[[#This Row],[Programación  meta
II trimestre ]]</f>
        <v>1</v>
      </c>
      <c r="AF28" s="344" t="s">
        <v>614</v>
      </c>
      <c r="AG28" s="344" t="s">
        <v>615</v>
      </c>
      <c r="AH28" s="344" t="s">
        <v>611</v>
      </c>
      <c r="AI28" s="345">
        <v>1</v>
      </c>
      <c r="AJ28" s="345">
        <v>1</v>
      </c>
      <c r="AK28" s="172">
        <f>(+Tabla3[[#This Row],[Programación  meta
III trimestre ]]/Tabla3[[#This Row],[Avance cuantitativo
III trimestre]])</f>
        <v>1</v>
      </c>
      <c r="AL28" s="344" t="s">
        <v>616</v>
      </c>
      <c r="AM28" s="344" t="s">
        <v>508</v>
      </c>
      <c r="AN28" s="344" t="s">
        <v>611</v>
      </c>
      <c r="AO28" s="358">
        <v>1</v>
      </c>
      <c r="AP28" s="373">
        <v>1</v>
      </c>
      <c r="AQ28" s="141">
        <f>+AP28/Tabla3[[#This Row],[Programación  meta
IV trimestre ]]</f>
        <v>1</v>
      </c>
      <c r="AR28" s="384" t="s">
        <v>617</v>
      </c>
      <c r="AS28" s="390" t="s">
        <v>608</v>
      </c>
      <c r="AT28" s="157"/>
      <c r="AU28" s="158">
        <v>4</v>
      </c>
      <c r="AV28" s="160">
        <f>+AP28+Tabla3[[#This Row],[Avance cuantitativo
III trimestre]]+Tabla3[[#This Row],[Avance cuantitativo
II trimestre]]+Tabla3[[#This Row],[Avance cuantitativo I trimestre]]</f>
        <v>4</v>
      </c>
      <c r="AW28" s="73">
        <f t="shared" si="0"/>
        <v>1</v>
      </c>
      <c r="AX28" s="159" t="s">
        <v>494</v>
      </c>
    </row>
    <row r="29" spans="1:51" s="74" customFormat="1" ht="12" x14ac:dyDescent="0.2">
      <c r="B29" s="356" t="s">
        <v>320</v>
      </c>
      <c r="C29" s="344" t="s">
        <v>63</v>
      </c>
      <c r="D29" s="344" t="s">
        <v>20</v>
      </c>
      <c r="E29" s="344" t="s">
        <v>336</v>
      </c>
      <c r="F29" s="344" t="s">
        <v>93</v>
      </c>
      <c r="G29" s="344" t="s">
        <v>618</v>
      </c>
      <c r="H29" s="344" t="s">
        <v>55</v>
      </c>
      <c r="I29" s="344" t="s">
        <v>619</v>
      </c>
      <c r="J29" s="344" t="s">
        <v>620</v>
      </c>
      <c r="K29" s="344" t="s">
        <v>257</v>
      </c>
      <c r="L29" s="344" t="s">
        <v>225</v>
      </c>
      <c r="M29" s="345">
        <v>15</v>
      </c>
      <c r="N29" s="344" t="s">
        <v>621</v>
      </c>
      <c r="O29" s="345">
        <v>2</v>
      </c>
      <c r="P29" s="344" t="s">
        <v>45</v>
      </c>
      <c r="Q29" s="344" t="s">
        <v>622</v>
      </c>
      <c r="R29" s="344" t="s">
        <v>623</v>
      </c>
      <c r="S29" s="346">
        <v>44927</v>
      </c>
      <c r="T29" s="346" t="s">
        <v>499</v>
      </c>
      <c r="U29" s="344" t="s">
        <v>253</v>
      </c>
      <c r="V29" s="344" t="s">
        <v>488</v>
      </c>
      <c r="W29" s="345">
        <v>0</v>
      </c>
      <c r="X29" s="345" t="s">
        <v>488</v>
      </c>
      <c r="Y29" s="345" t="s">
        <v>488</v>
      </c>
      <c r="Z29" s="344" t="s">
        <v>488</v>
      </c>
      <c r="AA29" s="344" t="s">
        <v>488</v>
      </c>
      <c r="AB29" s="344" t="s">
        <v>624</v>
      </c>
      <c r="AC29" s="345">
        <v>1</v>
      </c>
      <c r="AD29" s="345">
        <v>1</v>
      </c>
      <c r="AE29" s="141">
        <f>+Tabla3[[#This Row],[Avance cuantitativo
II trimestre]]/Tabla3[[#This Row],[Programación  meta
II trimestre ]]</f>
        <v>1</v>
      </c>
      <c r="AF29" s="344" t="s">
        <v>625</v>
      </c>
      <c r="AG29" s="344" t="s">
        <v>626</v>
      </c>
      <c r="AH29" s="344" t="s">
        <v>488</v>
      </c>
      <c r="AI29" s="345">
        <v>0</v>
      </c>
      <c r="AJ29" s="344" t="s">
        <v>488</v>
      </c>
      <c r="AK29" s="357">
        <v>0</v>
      </c>
      <c r="AL29" s="344" t="s">
        <v>488</v>
      </c>
      <c r="AM29" s="344" t="s">
        <v>488</v>
      </c>
      <c r="AN29" s="413" t="s">
        <v>624</v>
      </c>
      <c r="AO29" s="358">
        <v>1</v>
      </c>
      <c r="AP29" s="373">
        <v>1</v>
      </c>
      <c r="AQ29" s="141">
        <f>+AP29/Tabla3[[#This Row],[Programación  meta
IV trimestre ]]</f>
        <v>1</v>
      </c>
      <c r="AR29" s="384" t="s">
        <v>627</v>
      </c>
      <c r="AS29" s="390" t="s">
        <v>608</v>
      </c>
      <c r="AT29" s="157"/>
      <c r="AU29" s="158">
        <v>2</v>
      </c>
      <c r="AV29" s="158">
        <f>+AP29+Tabla3[[#This Row],[Avance cuantitativo
II trimestre]]</f>
        <v>2</v>
      </c>
      <c r="AW29" s="73">
        <f t="shared" si="0"/>
        <v>1</v>
      </c>
      <c r="AX29" s="159" t="s">
        <v>494</v>
      </c>
    </row>
    <row r="30" spans="1:51" s="74" customFormat="1" ht="12" x14ac:dyDescent="0.2">
      <c r="B30" s="356" t="s">
        <v>320</v>
      </c>
      <c r="C30" s="344" t="s">
        <v>63</v>
      </c>
      <c r="D30" s="344" t="s">
        <v>20</v>
      </c>
      <c r="E30" s="344" t="s">
        <v>336</v>
      </c>
      <c r="F30" s="344" t="s">
        <v>93</v>
      </c>
      <c r="G30" s="344" t="s">
        <v>618</v>
      </c>
      <c r="H30" s="344" t="s">
        <v>55</v>
      </c>
      <c r="I30" s="344" t="s">
        <v>619</v>
      </c>
      <c r="J30" s="344" t="s">
        <v>620</v>
      </c>
      <c r="K30" s="344" t="s">
        <v>257</v>
      </c>
      <c r="L30" s="344" t="s">
        <v>225</v>
      </c>
      <c r="M30" s="345">
        <v>16</v>
      </c>
      <c r="N30" s="344" t="s">
        <v>628</v>
      </c>
      <c r="O30" s="345">
        <v>2</v>
      </c>
      <c r="P30" s="344" t="s">
        <v>45</v>
      </c>
      <c r="Q30" s="344" t="s">
        <v>629</v>
      </c>
      <c r="R30" s="344" t="s">
        <v>630</v>
      </c>
      <c r="S30" s="346">
        <v>44927</v>
      </c>
      <c r="T30" s="346" t="s">
        <v>499</v>
      </c>
      <c r="U30" s="344" t="s">
        <v>253</v>
      </c>
      <c r="V30" s="344" t="s">
        <v>488</v>
      </c>
      <c r="W30" s="345">
        <v>0</v>
      </c>
      <c r="X30" s="345" t="s">
        <v>488</v>
      </c>
      <c r="Y30" s="345" t="s">
        <v>488</v>
      </c>
      <c r="Z30" s="344" t="s">
        <v>488</v>
      </c>
      <c r="AA30" s="344" t="s">
        <v>488</v>
      </c>
      <c r="AB30" s="344" t="s">
        <v>631</v>
      </c>
      <c r="AC30" s="345">
        <v>1</v>
      </c>
      <c r="AD30" s="345">
        <v>1</v>
      </c>
      <c r="AE30" s="141">
        <f>+Tabla3[[#This Row],[Avance cuantitativo
II trimestre]]/Tabla3[[#This Row],[Programación  meta
II trimestre ]]</f>
        <v>1</v>
      </c>
      <c r="AF30" s="344" t="s">
        <v>632</v>
      </c>
      <c r="AG30" s="344" t="s">
        <v>633</v>
      </c>
      <c r="AH30" s="344" t="s">
        <v>488</v>
      </c>
      <c r="AI30" s="345">
        <v>0</v>
      </c>
      <c r="AJ30" s="344" t="s">
        <v>488</v>
      </c>
      <c r="AK30" s="357">
        <v>0</v>
      </c>
      <c r="AL30" s="344" t="s">
        <v>488</v>
      </c>
      <c r="AM30" s="344" t="s">
        <v>488</v>
      </c>
      <c r="AN30" s="413" t="s">
        <v>634</v>
      </c>
      <c r="AO30" s="358">
        <v>1</v>
      </c>
      <c r="AP30" s="373">
        <v>1</v>
      </c>
      <c r="AQ30" s="141">
        <f>+AP30/Tabla3[[#This Row],[Programación  meta
IV trimestre ]]</f>
        <v>1</v>
      </c>
      <c r="AR30" s="384" t="s">
        <v>635</v>
      </c>
      <c r="AS30" s="390" t="s">
        <v>608</v>
      </c>
      <c r="AT30" s="157"/>
      <c r="AU30" s="158">
        <v>2</v>
      </c>
      <c r="AV30" s="158">
        <f>+AP30+Tabla3[[#This Row],[Avance cuantitativo
II trimestre]]</f>
        <v>2</v>
      </c>
      <c r="AW30" s="73">
        <f t="shared" si="0"/>
        <v>1</v>
      </c>
      <c r="AX30" s="159" t="s">
        <v>494</v>
      </c>
    </row>
    <row r="31" spans="1:51" s="74" customFormat="1" ht="12" x14ac:dyDescent="0.2">
      <c r="B31" s="356" t="s">
        <v>320</v>
      </c>
      <c r="C31" s="344" t="s">
        <v>63</v>
      </c>
      <c r="D31" s="344" t="s">
        <v>20</v>
      </c>
      <c r="E31" s="344" t="s">
        <v>336</v>
      </c>
      <c r="F31" s="344" t="s">
        <v>93</v>
      </c>
      <c r="G31" s="344" t="s">
        <v>618</v>
      </c>
      <c r="H31" s="344" t="s">
        <v>55</v>
      </c>
      <c r="I31" s="344" t="s">
        <v>619</v>
      </c>
      <c r="J31" s="344" t="s">
        <v>620</v>
      </c>
      <c r="K31" s="344" t="s">
        <v>257</v>
      </c>
      <c r="L31" s="344" t="s">
        <v>225</v>
      </c>
      <c r="M31" s="345">
        <v>17</v>
      </c>
      <c r="N31" s="344" t="s">
        <v>636</v>
      </c>
      <c r="O31" s="345">
        <v>2</v>
      </c>
      <c r="P31" s="344" t="s">
        <v>45</v>
      </c>
      <c r="Q31" s="344" t="s">
        <v>637</v>
      </c>
      <c r="R31" s="344" t="s">
        <v>638</v>
      </c>
      <c r="S31" s="346">
        <v>44927</v>
      </c>
      <c r="T31" s="346" t="s">
        <v>499</v>
      </c>
      <c r="U31" s="344" t="s">
        <v>253</v>
      </c>
      <c r="V31" s="344" t="s">
        <v>488</v>
      </c>
      <c r="W31" s="345">
        <v>0</v>
      </c>
      <c r="X31" s="345" t="s">
        <v>488</v>
      </c>
      <c r="Y31" s="345" t="s">
        <v>488</v>
      </c>
      <c r="Z31" s="344" t="s">
        <v>488</v>
      </c>
      <c r="AA31" s="344" t="s">
        <v>488</v>
      </c>
      <c r="AB31" s="344" t="s">
        <v>639</v>
      </c>
      <c r="AC31" s="345">
        <v>1</v>
      </c>
      <c r="AD31" s="345">
        <v>1</v>
      </c>
      <c r="AE31" s="141">
        <f>+Tabla3[[#This Row],[Avance cuantitativo
II trimestre]]/Tabla3[[#This Row],[Programación  meta
II trimestre ]]</f>
        <v>1</v>
      </c>
      <c r="AF31" s="344" t="s">
        <v>640</v>
      </c>
      <c r="AG31" s="344" t="s">
        <v>641</v>
      </c>
      <c r="AH31" s="344" t="s">
        <v>488</v>
      </c>
      <c r="AI31" s="345">
        <v>0</v>
      </c>
      <c r="AJ31" s="344" t="s">
        <v>488</v>
      </c>
      <c r="AK31" s="357">
        <v>0</v>
      </c>
      <c r="AL31" s="344" t="s">
        <v>488</v>
      </c>
      <c r="AM31" s="344" t="s">
        <v>488</v>
      </c>
      <c r="AN31" s="413" t="s">
        <v>642</v>
      </c>
      <c r="AO31" s="358">
        <v>1</v>
      </c>
      <c r="AP31" s="373">
        <v>1</v>
      </c>
      <c r="AQ31" s="141">
        <f>+AP31/Tabla3[[#This Row],[Programación  meta
IV trimestre ]]</f>
        <v>1</v>
      </c>
      <c r="AR31" s="384" t="s">
        <v>643</v>
      </c>
      <c r="AS31" s="390" t="s">
        <v>608</v>
      </c>
      <c r="AT31" s="157"/>
      <c r="AU31" s="158">
        <v>2</v>
      </c>
      <c r="AV31" s="158">
        <f>+AP31+Tabla3[[#This Row],[Avance cuantitativo
II trimestre]]</f>
        <v>2</v>
      </c>
      <c r="AW31" s="73">
        <f t="shared" si="0"/>
        <v>1</v>
      </c>
      <c r="AX31" s="159" t="s">
        <v>494</v>
      </c>
    </row>
    <row r="32" spans="1:51" s="74" customFormat="1" ht="12" x14ac:dyDescent="0.2">
      <c r="B32" s="356" t="s">
        <v>644</v>
      </c>
      <c r="C32" s="344" t="s">
        <v>63</v>
      </c>
      <c r="D32" s="344" t="s">
        <v>65</v>
      </c>
      <c r="E32" s="344" t="s">
        <v>336</v>
      </c>
      <c r="F32" s="344" t="s">
        <v>93</v>
      </c>
      <c r="G32" s="344" t="s">
        <v>618</v>
      </c>
      <c r="H32" s="344" t="s">
        <v>25</v>
      </c>
      <c r="I32" s="344" t="s">
        <v>645</v>
      </c>
      <c r="J32" s="344" t="s">
        <v>646</v>
      </c>
      <c r="K32" s="344" t="s">
        <v>257</v>
      </c>
      <c r="L32" s="344" t="s">
        <v>647</v>
      </c>
      <c r="M32" s="345">
        <v>18</v>
      </c>
      <c r="N32" s="356" t="s">
        <v>648</v>
      </c>
      <c r="O32" s="345">
        <v>2</v>
      </c>
      <c r="P32" s="344" t="s">
        <v>45</v>
      </c>
      <c r="Q32" s="356" t="s">
        <v>649</v>
      </c>
      <c r="R32" s="356" t="s">
        <v>650</v>
      </c>
      <c r="S32" s="346">
        <v>44927</v>
      </c>
      <c r="T32" s="346" t="s">
        <v>499</v>
      </c>
      <c r="U32" s="344" t="s">
        <v>217</v>
      </c>
      <c r="V32" s="344" t="s">
        <v>488</v>
      </c>
      <c r="W32" s="345">
        <v>0</v>
      </c>
      <c r="X32" s="345" t="s">
        <v>488</v>
      </c>
      <c r="Y32" s="345" t="s">
        <v>488</v>
      </c>
      <c r="Z32" s="344" t="s">
        <v>488</v>
      </c>
      <c r="AA32" s="344" t="s">
        <v>488</v>
      </c>
      <c r="AB32" s="344" t="s">
        <v>649</v>
      </c>
      <c r="AC32" s="345">
        <v>1</v>
      </c>
      <c r="AD32" s="345">
        <v>1</v>
      </c>
      <c r="AE32" s="141">
        <f>+Tabla3[[#This Row],[Avance cuantitativo
II trimestre]]/Tabla3[[#This Row],[Programación  meta
II trimestre ]]</f>
        <v>1</v>
      </c>
      <c r="AF32" s="344" t="s">
        <v>651</v>
      </c>
      <c r="AG32" s="344" t="s">
        <v>652</v>
      </c>
      <c r="AH32" s="344" t="s">
        <v>488</v>
      </c>
      <c r="AI32" s="345">
        <v>0</v>
      </c>
      <c r="AJ32" s="344" t="s">
        <v>488</v>
      </c>
      <c r="AK32" s="357">
        <v>0</v>
      </c>
      <c r="AL32" s="344" t="s">
        <v>488</v>
      </c>
      <c r="AM32" s="344" t="s">
        <v>488</v>
      </c>
      <c r="AN32" s="413" t="s">
        <v>649</v>
      </c>
      <c r="AO32" s="358">
        <v>1</v>
      </c>
      <c r="AP32" s="373">
        <v>1</v>
      </c>
      <c r="AQ32" s="141">
        <f>+AP32/Tabla3[[#This Row],[Programación  meta
IV trimestre ]]</f>
        <v>1</v>
      </c>
      <c r="AR32" s="384" t="s">
        <v>653</v>
      </c>
      <c r="AS32" s="390" t="s">
        <v>608</v>
      </c>
      <c r="AT32" s="157"/>
      <c r="AU32" s="158">
        <v>2</v>
      </c>
      <c r="AV32" s="158">
        <f>+AP32+Tabla3[[#This Row],[Avance cuantitativo
II trimestre]]</f>
        <v>2</v>
      </c>
      <c r="AW32" s="73">
        <f t="shared" si="0"/>
        <v>1</v>
      </c>
      <c r="AX32" s="159" t="s">
        <v>494</v>
      </c>
    </row>
    <row r="33" spans="2:50" s="74" customFormat="1" ht="12" x14ac:dyDescent="0.2">
      <c r="B33" s="356" t="s">
        <v>644</v>
      </c>
      <c r="C33" s="344" t="s">
        <v>63</v>
      </c>
      <c r="D33" s="344" t="s">
        <v>65</v>
      </c>
      <c r="E33" s="344" t="s">
        <v>336</v>
      </c>
      <c r="F33" s="344" t="s">
        <v>93</v>
      </c>
      <c r="G33" s="344" t="s">
        <v>618</v>
      </c>
      <c r="H33" s="344" t="s">
        <v>25</v>
      </c>
      <c r="I33" s="344" t="s">
        <v>645</v>
      </c>
      <c r="J33" s="344" t="s">
        <v>646</v>
      </c>
      <c r="K33" s="344" t="s">
        <v>257</v>
      </c>
      <c r="L33" s="344" t="s">
        <v>647</v>
      </c>
      <c r="M33" s="345">
        <v>19</v>
      </c>
      <c r="N33" s="356" t="s">
        <v>654</v>
      </c>
      <c r="O33" s="345">
        <v>2</v>
      </c>
      <c r="P33" s="344" t="s">
        <v>45</v>
      </c>
      <c r="Q33" s="356" t="s">
        <v>655</v>
      </c>
      <c r="R33" s="356" t="s">
        <v>656</v>
      </c>
      <c r="S33" s="346">
        <v>44927</v>
      </c>
      <c r="T33" s="346" t="s">
        <v>499</v>
      </c>
      <c r="U33" s="344" t="s">
        <v>217</v>
      </c>
      <c r="V33" s="344" t="s">
        <v>488</v>
      </c>
      <c r="W33" s="345">
        <v>0</v>
      </c>
      <c r="X33" s="345" t="s">
        <v>488</v>
      </c>
      <c r="Y33" s="345" t="s">
        <v>488</v>
      </c>
      <c r="Z33" s="344" t="s">
        <v>488</v>
      </c>
      <c r="AA33" s="344" t="s">
        <v>488</v>
      </c>
      <c r="AB33" s="344" t="s">
        <v>657</v>
      </c>
      <c r="AC33" s="345">
        <v>1</v>
      </c>
      <c r="AD33" s="345">
        <v>1</v>
      </c>
      <c r="AE33" s="141">
        <f>+Tabla3[[#This Row],[Avance cuantitativo
II trimestre]]/Tabla3[[#This Row],[Programación  meta
II trimestre ]]</f>
        <v>1</v>
      </c>
      <c r="AF33" s="344" t="s">
        <v>658</v>
      </c>
      <c r="AG33" s="344" t="s">
        <v>659</v>
      </c>
      <c r="AH33" s="344" t="s">
        <v>488</v>
      </c>
      <c r="AI33" s="345">
        <v>0</v>
      </c>
      <c r="AJ33" s="344" t="s">
        <v>488</v>
      </c>
      <c r="AK33" s="357">
        <v>0</v>
      </c>
      <c r="AL33" s="344" t="s">
        <v>488</v>
      </c>
      <c r="AM33" s="344" t="s">
        <v>488</v>
      </c>
      <c r="AN33" s="413" t="s">
        <v>657</v>
      </c>
      <c r="AO33" s="358">
        <v>1</v>
      </c>
      <c r="AP33" s="373">
        <v>1</v>
      </c>
      <c r="AQ33" s="141">
        <f>+AP33/Tabla3[[#This Row],[Programación  meta
IV trimestre ]]</f>
        <v>1</v>
      </c>
      <c r="AR33" s="384" t="s">
        <v>660</v>
      </c>
      <c r="AS33" s="390" t="s">
        <v>608</v>
      </c>
      <c r="AT33" s="157"/>
      <c r="AU33" s="158">
        <v>2</v>
      </c>
      <c r="AV33" s="158">
        <f>+AP33+Tabla3[[#This Row],[Avance cuantitativo
II trimestre]]</f>
        <v>2</v>
      </c>
      <c r="AW33" s="73">
        <f t="shared" si="0"/>
        <v>1</v>
      </c>
      <c r="AX33" s="159" t="s">
        <v>494</v>
      </c>
    </row>
    <row r="34" spans="2:50" s="74" customFormat="1" ht="12" x14ac:dyDescent="0.2">
      <c r="B34" s="393" t="s">
        <v>644</v>
      </c>
      <c r="C34" s="391" t="s">
        <v>48</v>
      </c>
      <c r="D34" s="391" t="s">
        <v>65</v>
      </c>
      <c r="E34" s="391" t="s">
        <v>661</v>
      </c>
      <c r="F34" s="391" t="s">
        <v>93</v>
      </c>
      <c r="G34" s="344" t="s">
        <v>618</v>
      </c>
      <c r="H34" s="391" t="s">
        <v>25</v>
      </c>
      <c r="I34" s="391" t="s">
        <v>645</v>
      </c>
      <c r="J34" s="391" t="s">
        <v>646</v>
      </c>
      <c r="K34" s="391" t="s">
        <v>257</v>
      </c>
      <c r="L34" s="391" t="s">
        <v>647</v>
      </c>
      <c r="M34" s="345">
        <v>20</v>
      </c>
      <c r="N34" s="356" t="s">
        <v>662</v>
      </c>
      <c r="O34" s="347">
        <v>24</v>
      </c>
      <c r="P34" s="391" t="s">
        <v>45</v>
      </c>
      <c r="Q34" s="356" t="s">
        <v>663</v>
      </c>
      <c r="R34" s="356" t="s">
        <v>664</v>
      </c>
      <c r="S34" s="348">
        <v>44927</v>
      </c>
      <c r="T34" s="391" t="s">
        <v>499</v>
      </c>
      <c r="U34" s="349" t="s">
        <v>217</v>
      </c>
      <c r="V34" s="391" t="s">
        <v>665</v>
      </c>
      <c r="W34" s="347">
        <v>6</v>
      </c>
      <c r="X34" s="350">
        <v>6</v>
      </c>
      <c r="Y34" s="141">
        <f>+(X34/W34)</f>
        <v>1</v>
      </c>
      <c r="Z34" s="344" t="s">
        <v>666</v>
      </c>
      <c r="AA34" s="344" t="s">
        <v>667</v>
      </c>
      <c r="AB34" s="391" t="s">
        <v>665</v>
      </c>
      <c r="AC34" s="347">
        <v>6</v>
      </c>
      <c r="AD34" s="347">
        <v>6</v>
      </c>
      <c r="AE34" s="156">
        <f>+Tabla3[[#This Row],[Avance cuantitativo
II trimestre]]/Tabla3[[#This Row],[Programación  meta
II trimestre ]]</f>
        <v>1</v>
      </c>
      <c r="AF34" s="344" t="s">
        <v>668</v>
      </c>
      <c r="AG34" s="344" t="s">
        <v>669</v>
      </c>
      <c r="AH34" s="344" t="s">
        <v>665</v>
      </c>
      <c r="AI34" s="345">
        <v>6</v>
      </c>
      <c r="AJ34" s="345">
        <v>6</v>
      </c>
      <c r="AK34" s="172">
        <f>(+Tabla3[[#This Row],[Programación  meta
III trimestre ]]/Tabla3[[#This Row],[Avance cuantitativo
III trimestre]])</f>
        <v>1</v>
      </c>
      <c r="AL34" s="344" t="s">
        <v>670</v>
      </c>
      <c r="AM34" s="344" t="s">
        <v>671</v>
      </c>
      <c r="AN34" s="413" t="s">
        <v>665</v>
      </c>
      <c r="AO34" s="360">
        <v>6</v>
      </c>
      <c r="AP34" s="385">
        <v>6</v>
      </c>
      <c r="AQ34" s="141">
        <f>+AP34/Tabla3[[#This Row],[Programación  meta
IV trimestre ]]</f>
        <v>1</v>
      </c>
      <c r="AR34" s="384" t="s">
        <v>672</v>
      </c>
      <c r="AS34" s="390" t="s">
        <v>608</v>
      </c>
      <c r="AT34" s="157"/>
      <c r="AU34" s="158">
        <v>24</v>
      </c>
      <c r="AV34" s="160">
        <f>+AP34+Tabla3[[#This Row],[Avance cuantitativo
III trimestre]]+Tabla3[[#This Row],[Avance cuantitativo
II trimestre]]+Tabla3[[#This Row],[Avance cuantitativo I trimestre]]</f>
        <v>24</v>
      </c>
      <c r="AW34" s="73">
        <f t="shared" si="0"/>
        <v>1</v>
      </c>
      <c r="AX34" s="159" t="s">
        <v>494</v>
      </c>
    </row>
    <row r="35" spans="2:50" s="74" customFormat="1" ht="12" x14ac:dyDescent="0.2">
      <c r="B35" s="356" t="s">
        <v>644</v>
      </c>
      <c r="C35" s="344" t="s">
        <v>48</v>
      </c>
      <c r="D35" s="344" t="s">
        <v>65</v>
      </c>
      <c r="E35" s="344" t="s">
        <v>336</v>
      </c>
      <c r="F35" s="344" t="s">
        <v>93</v>
      </c>
      <c r="G35" s="344" t="s">
        <v>618</v>
      </c>
      <c r="H35" s="344" t="s">
        <v>25</v>
      </c>
      <c r="I35" s="344" t="s">
        <v>645</v>
      </c>
      <c r="J35" s="344" t="s">
        <v>646</v>
      </c>
      <c r="K35" s="344" t="s">
        <v>257</v>
      </c>
      <c r="L35" s="344" t="s">
        <v>647</v>
      </c>
      <c r="M35" s="345">
        <v>21</v>
      </c>
      <c r="N35" s="356" t="s">
        <v>673</v>
      </c>
      <c r="O35" s="345">
        <v>4</v>
      </c>
      <c r="P35" s="344" t="s">
        <v>45</v>
      </c>
      <c r="Q35" s="356" t="s">
        <v>674</v>
      </c>
      <c r="R35" s="356" t="s">
        <v>664</v>
      </c>
      <c r="S35" s="346">
        <v>44927</v>
      </c>
      <c r="T35" s="346" t="s">
        <v>499</v>
      </c>
      <c r="U35" s="344" t="s">
        <v>217</v>
      </c>
      <c r="V35" s="344" t="s">
        <v>675</v>
      </c>
      <c r="W35" s="345">
        <v>1</v>
      </c>
      <c r="X35" s="345">
        <v>1</v>
      </c>
      <c r="Y35" s="141">
        <f>+(X35/W35)</f>
        <v>1</v>
      </c>
      <c r="Z35" s="344" t="s">
        <v>676</v>
      </c>
      <c r="AA35" s="344" t="s">
        <v>677</v>
      </c>
      <c r="AB35" s="344" t="s">
        <v>675</v>
      </c>
      <c r="AC35" s="345">
        <v>1</v>
      </c>
      <c r="AD35" s="345">
        <v>1</v>
      </c>
      <c r="AE35" s="141">
        <f>+Tabla3[[#This Row],[Avance cuantitativo
II trimestre]]/Tabla3[[#This Row],[Programación  meta
II trimestre ]]</f>
        <v>1</v>
      </c>
      <c r="AF35" s="344" t="s">
        <v>678</v>
      </c>
      <c r="AG35" s="344" t="s">
        <v>679</v>
      </c>
      <c r="AH35" s="344" t="s">
        <v>675</v>
      </c>
      <c r="AI35" s="345">
        <v>1</v>
      </c>
      <c r="AJ35" s="345">
        <v>1</v>
      </c>
      <c r="AK35" s="172">
        <f>(+Tabla3[[#This Row],[Programación  meta
III trimestre ]]/Tabla3[[#This Row],[Avance cuantitativo
III trimestre]])</f>
        <v>1</v>
      </c>
      <c r="AL35" s="344" t="s">
        <v>680</v>
      </c>
      <c r="AM35" s="344" t="s">
        <v>671</v>
      </c>
      <c r="AN35" s="413" t="s">
        <v>675</v>
      </c>
      <c r="AO35" s="358">
        <v>1</v>
      </c>
      <c r="AP35" s="373">
        <v>1</v>
      </c>
      <c r="AQ35" s="141">
        <f>+AP35/Tabla3[[#This Row],[Programación  meta
IV trimestre ]]</f>
        <v>1</v>
      </c>
      <c r="AR35" s="384" t="s">
        <v>681</v>
      </c>
      <c r="AS35" s="390" t="s">
        <v>608</v>
      </c>
      <c r="AT35" s="157"/>
      <c r="AU35" s="158">
        <v>4</v>
      </c>
      <c r="AV35" s="160">
        <f>+AP35+Tabla3[[#This Row],[Avance cuantitativo
III trimestre]]+Tabla3[[#This Row],[Avance cuantitativo
II trimestre]]+Tabla3[[#This Row],[Avance cuantitativo I trimestre]]</f>
        <v>4</v>
      </c>
      <c r="AW35" s="73">
        <f t="shared" si="0"/>
        <v>1</v>
      </c>
      <c r="AX35" s="159" t="s">
        <v>494</v>
      </c>
    </row>
    <row r="36" spans="2:50" s="74" customFormat="1" ht="12" x14ac:dyDescent="0.2">
      <c r="B36" s="356" t="s">
        <v>644</v>
      </c>
      <c r="C36" s="344" t="s">
        <v>48</v>
      </c>
      <c r="D36" s="344" t="s">
        <v>65</v>
      </c>
      <c r="E36" s="344" t="s">
        <v>336</v>
      </c>
      <c r="F36" s="344" t="s">
        <v>93</v>
      </c>
      <c r="G36" s="344" t="s">
        <v>618</v>
      </c>
      <c r="H36" s="344" t="s">
        <v>25</v>
      </c>
      <c r="I36" s="344" t="s">
        <v>645</v>
      </c>
      <c r="J36" s="344" t="s">
        <v>646</v>
      </c>
      <c r="K36" s="344" t="s">
        <v>257</v>
      </c>
      <c r="L36" s="344" t="s">
        <v>647</v>
      </c>
      <c r="M36" s="345">
        <v>22</v>
      </c>
      <c r="N36" s="356" t="s">
        <v>682</v>
      </c>
      <c r="O36" s="345">
        <v>4</v>
      </c>
      <c r="P36" s="344" t="s">
        <v>45</v>
      </c>
      <c r="Q36" s="356" t="s">
        <v>683</v>
      </c>
      <c r="R36" s="356" t="s">
        <v>664</v>
      </c>
      <c r="S36" s="346">
        <v>44927</v>
      </c>
      <c r="T36" s="346" t="s">
        <v>499</v>
      </c>
      <c r="U36" s="344" t="s">
        <v>217</v>
      </c>
      <c r="V36" s="344" t="s">
        <v>684</v>
      </c>
      <c r="W36" s="345">
        <v>1</v>
      </c>
      <c r="X36" s="345">
        <v>1</v>
      </c>
      <c r="Y36" s="141">
        <f>+(X36/W36)</f>
        <v>1</v>
      </c>
      <c r="Z36" s="344" t="s">
        <v>685</v>
      </c>
      <c r="AA36" s="344" t="s">
        <v>686</v>
      </c>
      <c r="AB36" s="344" t="s">
        <v>684</v>
      </c>
      <c r="AC36" s="345">
        <v>1</v>
      </c>
      <c r="AD36" s="345">
        <v>1</v>
      </c>
      <c r="AE36" s="141">
        <f>+Tabla3[[#This Row],[Avance cuantitativo
II trimestre]]/Tabla3[[#This Row],[Programación  meta
II trimestre ]]</f>
        <v>1</v>
      </c>
      <c r="AF36" s="344" t="s">
        <v>687</v>
      </c>
      <c r="AG36" s="344"/>
      <c r="AH36" s="344" t="s">
        <v>684</v>
      </c>
      <c r="AI36" s="345">
        <v>1</v>
      </c>
      <c r="AJ36" s="345">
        <v>1</v>
      </c>
      <c r="AK36" s="172">
        <f>(+Tabla3[[#This Row],[Programación  meta
III trimestre ]]/Tabla3[[#This Row],[Avance cuantitativo
III trimestre]])</f>
        <v>1</v>
      </c>
      <c r="AL36" s="344" t="s">
        <v>688</v>
      </c>
      <c r="AM36" s="344" t="s">
        <v>689</v>
      </c>
      <c r="AN36" s="413" t="s">
        <v>684</v>
      </c>
      <c r="AO36" s="358">
        <v>1</v>
      </c>
      <c r="AP36" s="373">
        <v>1</v>
      </c>
      <c r="AQ36" s="141">
        <f>+AP36/Tabla3[[#This Row],[Programación  meta
IV trimestre ]]</f>
        <v>1</v>
      </c>
      <c r="AR36" s="384" t="s">
        <v>690</v>
      </c>
      <c r="AS36" s="390" t="s">
        <v>608</v>
      </c>
      <c r="AT36" s="157"/>
      <c r="AU36" s="158">
        <v>4</v>
      </c>
      <c r="AV36" s="160">
        <f>+AP36+Tabla3[[#This Row],[Avance cuantitativo
III trimestre]]+Tabla3[[#This Row],[Avance cuantitativo
II trimestre]]+Tabla3[[#This Row],[Avance cuantitativo I trimestre]]</f>
        <v>4</v>
      </c>
      <c r="AW36" s="73">
        <f t="shared" si="0"/>
        <v>1</v>
      </c>
      <c r="AX36" s="159" t="s">
        <v>494</v>
      </c>
    </row>
    <row r="37" spans="2:50" s="74" customFormat="1" ht="12" x14ac:dyDescent="0.2">
      <c r="B37" s="356" t="s">
        <v>644</v>
      </c>
      <c r="C37" s="344" t="s">
        <v>48</v>
      </c>
      <c r="D37" s="344" t="s">
        <v>65</v>
      </c>
      <c r="E37" s="344" t="s">
        <v>336</v>
      </c>
      <c r="F37" s="344" t="s">
        <v>93</v>
      </c>
      <c r="G37" s="344" t="s">
        <v>618</v>
      </c>
      <c r="H37" s="344" t="s">
        <v>25</v>
      </c>
      <c r="I37" s="344" t="s">
        <v>645</v>
      </c>
      <c r="J37" s="344" t="s">
        <v>646</v>
      </c>
      <c r="K37" s="344" t="s">
        <v>257</v>
      </c>
      <c r="L37" s="344" t="s">
        <v>647</v>
      </c>
      <c r="M37" s="345">
        <v>23</v>
      </c>
      <c r="N37" s="356" t="s">
        <v>691</v>
      </c>
      <c r="O37" s="345">
        <v>4</v>
      </c>
      <c r="P37" s="344" t="s">
        <v>45</v>
      </c>
      <c r="Q37" s="356" t="s">
        <v>692</v>
      </c>
      <c r="R37" s="356" t="s">
        <v>664</v>
      </c>
      <c r="S37" s="346">
        <v>44927</v>
      </c>
      <c r="T37" s="346" t="s">
        <v>499</v>
      </c>
      <c r="U37" s="344" t="s">
        <v>217</v>
      </c>
      <c r="V37" s="344" t="s">
        <v>693</v>
      </c>
      <c r="W37" s="345">
        <v>1</v>
      </c>
      <c r="X37" s="345">
        <v>1</v>
      </c>
      <c r="Y37" s="141">
        <f>+(X37/W37)</f>
        <v>1</v>
      </c>
      <c r="Z37" s="344" t="s">
        <v>694</v>
      </c>
      <c r="AA37" s="344" t="s">
        <v>695</v>
      </c>
      <c r="AB37" s="344" t="s">
        <v>693</v>
      </c>
      <c r="AC37" s="345">
        <v>1</v>
      </c>
      <c r="AD37" s="345">
        <v>1</v>
      </c>
      <c r="AE37" s="141">
        <f>+Tabla3[[#This Row],[Avance cuantitativo
II trimestre]]/Tabla3[[#This Row],[Programación  meta
II trimestre ]]</f>
        <v>1</v>
      </c>
      <c r="AF37" s="344" t="s">
        <v>696</v>
      </c>
      <c r="AG37" s="344" t="s">
        <v>697</v>
      </c>
      <c r="AH37" s="344" t="s">
        <v>693</v>
      </c>
      <c r="AI37" s="345">
        <v>1</v>
      </c>
      <c r="AJ37" s="345">
        <v>1</v>
      </c>
      <c r="AK37" s="172">
        <f>(+Tabla3[[#This Row],[Programación  meta
III trimestre ]]/Tabla3[[#This Row],[Avance cuantitativo
III trimestre]])</f>
        <v>1</v>
      </c>
      <c r="AL37" s="344" t="s">
        <v>698</v>
      </c>
      <c r="AM37" s="344" t="s">
        <v>699</v>
      </c>
      <c r="AN37" s="413" t="s">
        <v>693</v>
      </c>
      <c r="AO37" s="358">
        <v>1</v>
      </c>
      <c r="AP37" s="373">
        <v>1</v>
      </c>
      <c r="AQ37" s="141">
        <f>+AP37/Tabla3[[#This Row],[Programación  meta
IV trimestre ]]</f>
        <v>1</v>
      </c>
      <c r="AR37" s="384" t="s">
        <v>700</v>
      </c>
      <c r="AS37" s="390" t="s">
        <v>608</v>
      </c>
      <c r="AT37" s="157"/>
      <c r="AU37" s="158">
        <v>4</v>
      </c>
      <c r="AV37" s="160">
        <f>+AP37+Tabla3[[#This Row],[Avance cuantitativo
III trimestre]]+Tabla3[[#This Row],[Avance cuantitativo
II trimestre]]+Tabla3[[#This Row],[Avance cuantitativo I trimestre]]</f>
        <v>4</v>
      </c>
      <c r="AW37" s="73">
        <f t="shared" si="0"/>
        <v>1</v>
      </c>
      <c r="AX37" s="159" t="s">
        <v>494</v>
      </c>
    </row>
    <row r="38" spans="2:50" s="74" customFormat="1" ht="12" x14ac:dyDescent="0.2">
      <c r="B38" s="356" t="s">
        <v>644</v>
      </c>
      <c r="C38" s="344" t="s">
        <v>48</v>
      </c>
      <c r="D38" s="344" t="s">
        <v>50</v>
      </c>
      <c r="E38" s="344" t="s">
        <v>336</v>
      </c>
      <c r="F38" s="344" t="s">
        <v>93</v>
      </c>
      <c r="G38" s="344" t="s">
        <v>618</v>
      </c>
      <c r="H38" s="344" t="s">
        <v>25</v>
      </c>
      <c r="I38" s="344" t="s">
        <v>645</v>
      </c>
      <c r="J38" s="344" t="s">
        <v>646</v>
      </c>
      <c r="K38" s="344" t="s">
        <v>257</v>
      </c>
      <c r="L38" s="344" t="s">
        <v>647</v>
      </c>
      <c r="M38" s="345">
        <v>24</v>
      </c>
      <c r="N38" s="344" t="s">
        <v>701</v>
      </c>
      <c r="O38" s="141">
        <v>1</v>
      </c>
      <c r="P38" s="344" t="s">
        <v>30</v>
      </c>
      <c r="Q38" s="344" t="s">
        <v>702</v>
      </c>
      <c r="R38" s="344" t="s">
        <v>703</v>
      </c>
      <c r="S38" s="346">
        <v>44927</v>
      </c>
      <c r="T38" s="346" t="s">
        <v>499</v>
      </c>
      <c r="U38" s="344" t="s">
        <v>217</v>
      </c>
      <c r="V38" s="344" t="s">
        <v>704</v>
      </c>
      <c r="W38" s="141">
        <v>1</v>
      </c>
      <c r="X38" s="351">
        <v>1</v>
      </c>
      <c r="Y38" s="141">
        <f>+(X38/W38)</f>
        <v>1</v>
      </c>
      <c r="Z38" s="344" t="s">
        <v>705</v>
      </c>
      <c r="AA38" s="344" t="s">
        <v>706</v>
      </c>
      <c r="AB38" s="344" t="s">
        <v>704</v>
      </c>
      <c r="AC38" s="141">
        <v>1</v>
      </c>
      <c r="AD38" s="345">
        <v>1</v>
      </c>
      <c r="AE38" s="141">
        <f>+Tabla3[[#This Row],[Avance cuantitativo
II trimestre]]/Tabla3[[#This Row],[Programación  meta
II trimestre ]]</f>
        <v>1</v>
      </c>
      <c r="AF38" s="344" t="s">
        <v>707</v>
      </c>
      <c r="AG38" s="344" t="s">
        <v>679</v>
      </c>
      <c r="AH38" s="344" t="s">
        <v>704</v>
      </c>
      <c r="AI38" s="141">
        <v>1</v>
      </c>
      <c r="AJ38" s="345">
        <v>1</v>
      </c>
      <c r="AK38" s="172">
        <f>(+Tabla3[[#This Row],[Programación  meta
III trimestre ]]/Tabla3[[#This Row],[Avance cuantitativo
III trimestre]])</f>
        <v>1</v>
      </c>
      <c r="AL38" s="344" t="s">
        <v>708</v>
      </c>
      <c r="AM38" s="344" t="s">
        <v>699</v>
      </c>
      <c r="AN38" s="344" t="s">
        <v>704</v>
      </c>
      <c r="AO38" s="172">
        <v>1</v>
      </c>
      <c r="AP38" s="374">
        <v>1</v>
      </c>
      <c r="AQ38" s="141">
        <f>+AP38/Tabla3[[#This Row],[Programación  meta
IV trimestre ]]</f>
        <v>1</v>
      </c>
      <c r="AR38" s="384" t="s">
        <v>709</v>
      </c>
      <c r="AS38" s="390" t="s">
        <v>710</v>
      </c>
      <c r="AT38" s="157"/>
      <c r="AU38" s="161">
        <v>1</v>
      </c>
      <c r="AV38" s="73">
        <f>+(AP38+Tabla3[[#This Row],[Avance cuantitativo
III trimestre]]+Tabla3[[#This Row],[Avance cuantitativo
II trimestre]]+Tabla3[[#This Row],[Avance cuantitativo I trimestre]])/4</f>
        <v>1</v>
      </c>
      <c r="AW38" s="73">
        <f t="shared" si="0"/>
        <v>1</v>
      </c>
      <c r="AX38" s="159" t="s">
        <v>494</v>
      </c>
    </row>
    <row r="39" spans="2:50" s="74" customFormat="1" ht="12" x14ac:dyDescent="0.2">
      <c r="B39" s="356" t="s">
        <v>320</v>
      </c>
      <c r="C39" s="344" t="s">
        <v>48</v>
      </c>
      <c r="D39" s="344" t="s">
        <v>65</v>
      </c>
      <c r="E39" s="344" t="s">
        <v>336</v>
      </c>
      <c r="F39" s="344" t="s">
        <v>93</v>
      </c>
      <c r="G39" s="344" t="s">
        <v>221</v>
      </c>
      <c r="H39" s="344" t="s">
        <v>40</v>
      </c>
      <c r="I39" s="344" t="s">
        <v>222</v>
      </c>
      <c r="J39" s="344" t="s">
        <v>403</v>
      </c>
      <c r="K39" s="344" t="s">
        <v>257</v>
      </c>
      <c r="L39" s="344" t="s">
        <v>225</v>
      </c>
      <c r="M39" s="345">
        <v>25</v>
      </c>
      <c r="N39" s="344" t="s">
        <v>711</v>
      </c>
      <c r="O39" s="345">
        <v>2</v>
      </c>
      <c r="P39" s="344" t="s">
        <v>45</v>
      </c>
      <c r="Q39" s="344" t="s">
        <v>712</v>
      </c>
      <c r="R39" s="344" t="s">
        <v>713</v>
      </c>
      <c r="S39" s="346">
        <v>44927</v>
      </c>
      <c r="T39" s="346" t="s">
        <v>499</v>
      </c>
      <c r="U39" s="344" t="s">
        <v>192</v>
      </c>
      <c r="V39" s="344" t="s">
        <v>488</v>
      </c>
      <c r="W39" s="345">
        <v>0</v>
      </c>
      <c r="X39" s="345" t="s">
        <v>488</v>
      </c>
      <c r="Y39" s="345" t="s">
        <v>488</v>
      </c>
      <c r="Z39" s="344" t="s">
        <v>488</v>
      </c>
      <c r="AA39" s="344" t="s">
        <v>488</v>
      </c>
      <c r="AB39" s="344" t="s">
        <v>714</v>
      </c>
      <c r="AC39" s="345">
        <v>1</v>
      </c>
      <c r="AD39" s="345">
        <v>1</v>
      </c>
      <c r="AE39" s="141">
        <f>+Tabla3[[#This Row],[Avance cuantitativo
II trimestre]]/Tabla3[[#This Row],[Programación  meta
II trimestre ]]</f>
        <v>1</v>
      </c>
      <c r="AF39" s="344" t="s">
        <v>715</v>
      </c>
      <c r="AG39" s="344" t="s">
        <v>716</v>
      </c>
      <c r="AH39" s="344" t="s">
        <v>488</v>
      </c>
      <c r="AI39" s="345">
        <v>0</v>
      </c>
      <c r="AJ39" s="344" t="s">
        <v>488</v>
      </c>
      <c r="AK39" s="357">
        <v>0</v>
      </c>
      <c r="AL39" s="344" t="s">
        <v>488</v>
      </c>
      <c r="AM39" s="344" t="s">
        <v>488</v>
      </c>
      <c r="AN39" s="413" t="s">
        <v>714</v>
      </c>
      <c r="AO39" s="358">
        <v>1</v>
      </c>
      <c r="AP39" s="373">
        <v>1</v>
      </c>
      <c r="AQ39" s="141">
        <f>+AP39/Tabla3[[#This Row],[Programación  meta
IV trimestre ]]</f>
        <v>1</v>
      </c>
      <c r="AR39" s="384" t="s">
        <v>717</v>
      </c>
      <c r="AS39" s="390" t="s">
        <v>718</v>
      </c>
      <c r="AT39" s="157"/>
      <c r="AU39" s="158">
        <v>2</v>
      </c>
      <c r="AV39" s="158">
        <f>+AP39+Tabla3[[#This Row],[Avance cuantitativo
II trimestre]]</f>
        <v>2</v>
      </c>
      <c r="AW39" s="73">
        <f t="shared" si="0"/>
        <v>1</v>
      </c>
      <c r="AX39" s="159" t="s">
        <v>494</v>
      </c>
    </row>
    <row r="40" spans="2:50" s="74" customFormat="1" ht="12" x14ac:dyDescent="0.2">
      <c r="B40" s="356" t="s">
        <v>320</v>
      </c>
      <c r="C40" s="344" t="s">
        <v>48</v>
      </c>
      <c r="D40" s="344" t="s">
        <v>20</v>
      </c>
      <c r="E40" s="344" t="s">
        <v>538</v>
      </c>
      <c r="F40" s="344" t="s">
        <v>220</v>
      </c>
      <c r="G40" s="344" t="s">
        <v>221</v>
      </c>
      <c r="H40" s="344" t="s">
        <v>40</v>
      </c>
      <c r="I40" s="344" t="s">
        <v>222</v>
      </c>
      <c r="J40" s="344" t="s">
        <v>403</v>
      </c>
      <c r="K40" s="344" t="s">
        <v>257</v>
      </c>
      <c r="L40" s="344" t="s">
        <v>225</v>
      </c>
      <c r="M40" s="345">
        <v>26</v>
      </c>
      <c r="N40" s="344" t="s">
        <v>719</v>
      </c>
      <c r="O40" s="345">
        <v>2</v>
      </c>
      <c r="P40" s="344" t="s">
        <v>45</v>
      </c>
      <c r="Q40" s="344" t="s">
        <v>720</v>
      </c>
      <c r="R40" s="344" t="s">
        <v>721</v>
      </c>
      <c r="S40" s="346">
        <v>44927</v>
      </c>
      <c r="T40" s="346" t="s">
        <v>499</v>
      </c>
      <c r="U40" s="344" t="s">
        <v>192</v>
      </c>
      <c r="V40" s="344" t="s">
        <v>488</v>
      </c>
      <c r="W40" s="345">
        <v>0</v>
      </c>
      <c r="X40" s="345" t="s">
        <v>488</v>
      </c>
      <c r="Y40" s="345" t="s">
        <v>488</v>
      </c>
      <c r="Z40" s="344" t="s">
        <v>488</v>
      </c>
      <c r="AA40" s="344" t="s">
        <v>488</v>
      </c>
      <c r="AB40" s="344" t="s">
        <v>722</v>
      </c>
      <c r="AC40" s="345">
        <v>1</v>
      </c>
      <c r="AD40" s="345">
        <v>1</v>
      </c>
      <c r="AE40" s="141">
        <f>+Tabla3[[#This Row],[Avance cuantitativo
II trimestre]]/Tabla3[[#This Row],[Programación  meta
II trimestre ]]</f>
        <v>1</v>
      </c>
      <c r="AF40" s="344" t="s">
        <v>723</v>
      </c>
      <c r="AG40" s="344" t="s">
        <v>697</v>
      </c>
      <c r="AH40" s="344" t="s">
        <v>488</v>
      </c>
      <c r="AI40" s="345">
        <v>0</v>
      </c>
      <c r="AJ40" s="344" t="s">
        <v>488</v>
      </c>
      <c r="AK40" s="357">
        <v>0</v>
      </c>
      <c r="AL40" s="344" t="s">
        <v>488</v>
      </c>
      <c r="AM40" s="344" t="s">
        <v>488</v>
      </c>
      <c r="AN40" s="413" t="s">
        <v>722</v>
      </c>
      <c r="AO40" s="358">
        <v>1</v>
      </c>
      <c r="AP40" s="373">
        <v>1</v>
      </c>
      <c r="AQ40" s="141">
        <f>+AP40/Tabla3[[#This Row],[Programación  meta
IV trimestre ]]</f>
        <v>1</v>
      </c>
      <c r="AR40" s="384" t="s">
        <v>724</v>
      </c>
      <c r="AS40" s="390" t="s">
        <v>718</v>
      </c>
      <c r="AT40" s="157"/>
      <c r="AU40" s="158">
        <v>2</v>
      </c>
      <c r="AV40" s="158">
        <f>+AP40+Tabla3[[#This Row],[Avance cuantitativo
II trimestre]]</f>
        <v>2</v>
      </c>
      <c r="AW40" s="73">
        <f t="shared" si="0"/>
        <v>1</v>
      </c>
      <c r="AX40" s="159" t="s">
        <v>494</v>
      </c>
    </row>
    <row r="41" spans="2:50" s="74" customFormat="1" ht="12" x14ac:dyDescent="0.2">
      <c r="B41" s="356" t="s">
        <v>312</v>
      </c>
      <c r="C41" s="344" t="s">
        <v>33</v>
      </c>
      <c r="D41" s="344" t="s">
        <v>20</v>
      </c>
      <c r="E41" s="344" t="s">
        <v>725</v>
      </c>
      <c r="F41" s="344" t="s">
        <v>104</v>
      </c>
      <c r="G41" s="344" t="s">
        <v>221</v>
      </c>
      <c r="H41" s="344" t="s">
        <v>55</v>
      </c>
      <c r="I41" s="344" t="s">
        <v>83</v>
      </c>
      <c r="J41" s="344" t="s">
        <v>264</v>
      </c>
      <c r="K41" s="344" t="s">
        <v>257</v>
      </c>
      <c r="L41" s="344" t="s">
        <v>726</v>
      </c>
      <c r="M41" s="345">
        <v>27</v>
      </c>
      <c r="N41" s="344" t="s">
        <v>727</v>
      </c>
      <c r="O41" s="345">
        <v>2</v>
      </c>
      <c r="P41" s="344" t="s">
        <v>45</v>
      </c>
      <c r="Q41" s="344" t="s">
        <v>728</v>
      </c>
      <c r="R41" s="344" t="s">
        <v>729</v>
      </c>
      <c r="S41" s="346">
        <v>44927</v>
      </c>
      <c r="T41" s="346" t="s">
        <v>499</v>
      </c>
      <c r="U41" s="344" t="s">
        <v>192</v>
      </c>
      <c r="V41" s="344" t="s">
        <v>488</v>
      </c>
      <c r="W41" s="345">
        <v>0</v>
      </c>
      <c r="X41" s="345" t="s">
        <v>488</v>
      </c>
      <c r="Y41" s="345" t="s">
        <v>488</v>
      </c>
      <c r="Z41" s="344" t="s">
        <v>488</v>
      </c>
      <c r="AA41" s="344" t="s">
        <v>488</v>
      </c>
      <c r="AB41" s="344" t="s">
        <v>730</v>
      </c>
      <c r="AC41" s="345">
        <v>1</v>
      </c>
      <c r="AD41" s="345">
        <v>1</v>
      </c>
      <c r="AE41" s="141">
        <f>+Tabla3[[#This Row],[Avance cuantitativo
II trimestre]]/Tabla3[[#This Row],[Programación  meta
II trimestre ]]</f>
        <v>1</v>
      </c>
      <c r="AF41" s="344" t="s">
        <v>731</v>
      </c>
      <c r="AG41" s="344" t="s">
        <v>732</v>
      </c>
      <c r="AH41" s="344" t="s">
        <v>488</v>
      </c>
      <c r="AI41" s="345">
        <v>0</v>
      </c>
      <c r="AJ41" s="344" t="s">
        <v>488</v>
      </c>
      <c r="AK41" s="357">
        <v>0</v>
      </c>
      <c r="AL41" s="344" t="s">
        <v>488</v>
      </c>
      <c r="AM41" s="344" t="s">
        <v>488</v>
      </c>
      <c r="AN41" s="413" t="s">
        <v>730</v>
      </c>
      <c r="AO41" s="358">
        <v>1</v>
      </c>
      <c r="AP41" s="373">
        <v>1</v>
      </c>
      <c r="AQ41" s="141">
        <f>+AP41/Tabla3[[#This Row],[Programación  meta
IV trimestre ]]</f>
        <v>1</v>
      </c>
      <c r="AR41" s="384" t="s">
        <v>733</v>
      </c>
      <c r="AS41" s="390" t="s">
        <v>718</v>
      </c>
      <c r="AT41" s="157"/>
      <c r="AU41" s="158">
        <v>2</v>
      </c>
      <c r="AV41" s="158">
        <f>+AP41+Tabla3[[#This Row],[Avance cuantitativo
II trimestre]]</f>
        <v>2</v>
      </c>
      <c r="AW41" s="73">
        <f t="shared" si="0"/>
        <v>1</v>
      </c>
      <c r="AX41" s="159" t="s">
        <v>494</v>
      </c>
    </row>
    <row r="42" spans="2:50" s="74" customFormat="1" ht="12" x14ac:dyDescent="0.2">
      <c r="B42" s="356" t="s">
        <v>320</v>
      </c>
      <c r="C42" s="344" t="s">
        <v>48</v>
      </c>
      <c r="D42" s="344" t="s">
        <v>65</v>
      </c>
      <c r="E42" s="344" t="s">
        <v>336</v>
      </c>
      <c r="F42" s="344" t="s">
        <v>93</v>
      </c>
      <c r="G42" s="344" t="s">
        <v>221</v>
      </c>
      <c r="H42" s="344" t="s">
        <v>40</v>
      </c>
      <c r="I42" s="344" t="s">
        <v>222</v>
      </c>
      <c r="J42" s="344" t="s">
        <v>403</v>
      </c>
      <c r="K42" s="344" t="s">
        <v>257</v>
      </c>
      <c r="L42" s="344" t="s">
        <v>225</v>
      </c>
      <c r="M42" s="345">
        <v>28</v>
      </c>
      <c r="N42" s="344" t="s">
        <v>734</v>
      </c>
      <c r="O42" s="345">
        <v>2</v>
      </c>
      <c r="P42" s="344" t="s">
        <v>45</v>
      </c>
      <c r="Q42" s="344" t="s">
        <v>735</v>
      </c>
      <c r="R42" s="344" t="s">
        <v>736</v>
      </c>
      <c r="S42" s="346">
        <v>44927</v>
      </c>
      <c r="T42" s="346" t="s">
        <v>499</v>
      </c>
      <c r="U42" s="344" t="s">
        <v>192</v>
      </c>
      <c r="V42" s="344" t="s">
        <v>488</v>
      </c>
      <c r="W42" s="345">
        <v>0</v>
      </c>
      <c r="X42" s="345" t="s">
        <v>488</v>
      </c>
      <c r="Y42" s="345" t="s">
        <v>488</v>
      </c>
      <c r="Z42" s="344" t="s">
        <v>488</v>
      </c>
      <c r="AA42" s="344" t="s">
        <v>488</v>
      </c>
      <c r="AB42" s="344" t="s">
        <v>737</v>
      </c>
      <c r="AC42" s="345">
        <v>1</v>
      </c>
      <c r="AD42" s="345">
        <v>1</v>
      </c>
      <c r="AE42" s="141">
        <f>+Tabla3[[#This Row],[Avance cuantitativo
II trimestre]]/Tabla3[[#This Row],[Programación  meta
II trimestre ]]</f>
        <v>1</v>
      </c>
      <c r="AF42" s="344" t="s">
        <v>738</v>
      </c>
      <c r="AG42" s="344" t="s">
        <v>697</v>
      </c>
      <c r="AH42" s="344" t="s">
        <v>488</v>
      </c>
      <c r="AI42" s="345">
        <v>0</v>
      </c>
      <c r="AJ42" s="344" t="s">
        <v>488</v>
      </c>
      <c r="AK42" s="357">
        <v>0</v>
      </c>
      <c r="AL42" s="344" t="s">
        <v>488</v>
      </c>
      <c r="AM42" s="344" t="s">
        <v>488</v>
      </c>
      <c r="AN42" s="344" t="s">
        <v>737</v>
      </c>
      <c r="AO42" s="358">
        <v>1</v>
      </c>
      <c r="AP42" s="373">
        <v>1</v>
      </c>
      <c r="AQ42" s="141">
        <f>+AP42/Tabla3[[#This Row],[Programación  meta
IV trimestre ]]</f>
        <v>1</v>
      </c>
      <c r="AR42" s="355" t="s">
        <v>739</v>
      </c>
      <c r="AS42" s="390" t="s">
        <v>718</v>
      </c>
      <c r="AT42" s="157"/>
      <c r="AU42" s="158">
        <v>2</v>
      </c>
      <c r="AV42" s="158">
        <f>+AP42+Tabla3[[#This Row],[Avance cuantitativo
II trimestre]]</f>
        <v>2</v>
      </c>
      <c r="AW42" s="73">
        <f t="shared" si="0"/>
        <v>1</v>
      </c>
      <c r="AX42" s="159" t="s">
        <v>494</v>
      </c>
    </row>
    <row r="43" spans="2:50" s="74" customFormat="1" ht="12" x14ac:dyDescent="0.2">
      <c r="B43" s="356" t="s">
        <v>320</v>
      </c>
      <c r="C43" s="344" t="s">
        <v>48</v>
      </c>
      <c r="D43" s="344" t="s">
        <v>65</v>
      </c>
      <c r="E43" s="344" t="s">
        <v>336</v>
      </c>
      <c r="F43" s="344" t="s">
        <v>93</v>
      </c>
      <c r="G43" s="344" t="s">
        <v>221</v>
      </c>
      <c r="H43" s="344" t="s">
        <v>40</v>
      </c>
      <c r="I43" s="344" t="s">
        <v>222</v>
      </c>
      <c r="J43" s="344" t="s">
        <v>403</v>
      </c>
      <c r="K43" s="344" t="s">
        <v>257</v>
      </c>
      <c r="L43" s="344" t="s">
        <v>225</v>
      </c>
      <c r="M43" s="345">
        <v>29</v>
      </c>
      <c r="N43" s="344" t="s">
        <v>740</v>
      </c>
      <c r="O43" s="345">
        <v>2</v>
      </c>
      <c r="P43" s="344" t="s">
        <v>45</v>
      </c>
      <c r="Q43" s="344" t="s">
        <v>741</v>
      </c>
      <c r="R43" s="344" t="s">
        <v>742</v>
      </c>
      <c r="S43" s="346">
        <v>44927</v>
      </c>
      <c r="T43" s="346" t="s">
        <v>499</v>
      </c>
      <c r="U43" s="344" t="s">
        <v>192</v>
      </c>
      <c r="V43" s="344" t="s">
        <v>488</v>
      </c>
      <c r="W43" s="345">
        <v>0</v>
      </c>
      <c r="X43" s="345" t="s">
        <v>488</v>
      </c>
      <c r="Y43" s="345" t="s">
        <v>488</v>
      </c>
      <c r="Z43" s="344" t="s">
        <v>488</v>
      </c>
      <c r="AA43" s="344" t="s">
        <v>488</v>
      </c>
      <c r="AB43" s="344" t="s">
        <v>743</v>
      </c>
      <c r="AC43" s="345">
        <v>1</v>
      </c>
      <c r="AD43" s="345">
        <v>1</v>
      </c>
      <c r="AE43" s="141">
        <f>+Tabla3[[#This Row],[Avance cuantitativo
II trimestre]]/Tabla3[[#This Row],[Programación  meta
II trimestre ]]</f>
        <v>1</v>
      </c>
      <c r="AF43" s="344" t="s">
        <v>744</v>
      </c>
      <c r="AG43" s="344" t="s">
        <v>745</v>
      </c>
      <c r="AH43" s="344" t="s">
        <v>488</v>
      </c>
      <c r="AI43" s="345">
        <v>0</v>
      </c>
      <c r="AJ43" s="344" t="s">
        <v>488</v>
      </c>
      <c r="AK43" s="357">
        <v>0</v>
      </c>
      <c r="AL43" s="344" t="s">
        <v>488</v>
      </c>
      <c r="AM43" s="344" t="s">
        <v>488</v>
      </c>
      <c r="AN43" s="413" t="s">
        <v>743</v>
      </c>
      <c r="AO43" s="358">
        <v>1</v>
      </c>
      <c r="AP43" s="373">
        <v>1</v>
      </c>
      <c r="AQ43" s="141">
        <f>+AP43/Tabla3[[#This Row],[Programación  meta
IV trimestre ]]</f>
        <v>1</v>
      </c>
      <c r="AR43" s="384" t="s">
        <v>746</v>
      </c>
      <c r="AS43" s="390" t="s">
        <v>718</v>
      </c>
      <c r="AT43" s="157"/>
      <c r="AU43" s="158">
        <v>2</v>
      </c>
      <c r="AV43" s="158">
        <f>+AP43+Tabla3[[#This Row],[Avance cuantitativo
II trimestre]]</f>
        <v>2</v>
      </c>
      <c r="AW43" s="73">
        <f t="shared" si="0"/>
        <v>1</v>
      </c>
      <c r="AX43" s="159" t="s">
        <v>494</v>
      </c>
    </row>
    <row r="44" spans="2:50" s="74" customFormat="1" ht="12" x14ac:dyDescent="0.2">
      <c r="B44" s="356" t="s">
        <v>320</v>
      </c>
      <c r="C44" s="344" t="s">
        <v>48</v>
      </c>
      <c r="D44" s="344" t="s">
        <v>91</v>
      </c>
      <c r="E44" s="344" t="s">
        <v>336</v>
      </c>
      <c r="F44" s="344" t="s">
        <v>68</v>
      </c>
      <c r="G44" s="344" t="s">
        <v>221</v>
      </c>
      <c r="H44" s="344" t="s">
        <v>40</v>
      </c>
      <c r="I44" s="344" t="s">
        <v>222</v>
      </c>
      <c r="J44" s="344" t="s">
        <v>403</v>
      </c>
      <c r="K44" s="344" t="s">
        <v>215</v>
      </c>
      <c r="L44" s="344" t="s">
        <v>225</v>
      </c>
      <c r="M44" s="345">
        <v>30</v>
      </c>
      <c r="N44" s="344" t="s">
        <v>747</v>
      </c>
      <c r="O44" s="345">
        <v>2</v>
      </c>
      <c r="P44" s="344" t="s">
        <v>45</v>
      </c>
      <c r="Q44" s="344" t="s">
        <v>748</v>
      </c>
      <c r="R44" s="344" t="s">
        <v>749</v>
      </c>
      <c r="S44" s="346">
        <v>44927</v>
      </c>
      <c r="T44" s="346" t="s">
        <v>499</v>
      </c>
      <c r="U44" s="344" t="s">
        <v>192</v>
      </c>
      <c r="V44" s="344" t="s">
        <v>488</v>
      </c>
      <c r="W44" s="345">
        <v>0</v>
      </c>
      <c r="X44" s="345" t="s">
        <v>488</v>
      </c>
      <c r="Y44" s="345" t="s">
        <v>488</v>
      </c>
      <c r="Z44" s="344" t="s">
        <v>488</v>
      </c>
      <c r="AA44" s="344" t="s">
        <v>488</v>
      </c>
      <c r="AB44" s="344" t="s">
        <v>750</v>
      </c>
      <c r="AC44" s="345">
        <v>1</v>
      </c>
      <c r="AD44" s="345">
        <v>1</v>
      </c>
      <c r="AE44" s="141">
        <f>+Tabla3[[#This Row],[Avance cuantitativo
II trimestre]]/Tabla3[[#This Row],[Programación  meta
II trimestre ]]</f>
        <v>1</v>
      </c>
      <c r="AF44" s="344" t="s">
        <v>751</v>
      </c>
      <c r="AG44" s="344" t="s">
        <v>752</v>
      </c>
      <c r="AH44" s="344" t="s">
        <v>488</v>
      </c>
      <c r="AI44" s="345">
        <v>0</v>
      </c>
      <c r="AJ44" s="344" t="s">
        <v>488</v>
      </c>
      <c r="AK44" s="357">
        <v>0</v>
      </c>
      <c r="AL44" s="344" t="s">
        <v>488</v>
      </c>
      <c r="AM44" s="344" t="s">
        <v>488</v>
      </c>
      <c r="AN44" s="413" t="s">
        <v>750</v>
      </c>
      <c r="AO44" s="358">
        <v>1</v>
      </c>
      <c r="AP44" s="373">
        <v>1</v>
      </c>
      <c r="AQ44" s="141">
        <f>+AP44/Tabla3[[#This Row],[Programación  meta
IV trimestre ]]</f>
        <v>1</v>
      </c>
      <c r="AR44" s="384" t="s">
        <v>753</v>
      </c>
      <c r="AS44" s="390" t="s">
        <v>718</v>
      </c>
      <c r="AT44" s="157"/>
      <c r="AU44" s="158">
        <v>2</v>
      </c>
      <c r="AV44" s="158">
        <f>+AP44+Tabla3[[#This Row],[Avance cuantitativo
II trimestre]]</f>
        <v>2</v>
      </c>
      <c r="AW44" s="73">
        <f t="shared" si="0"/>
        <v>1</v>
      </c>
      <c r="AX44" s="159" t="s">
        <v>494</v>
      </c>
    </row>
    <row r="45" spans="2:50" s="74" customFormat="1" ht="12" x14ac:dyDescent="0.2">
      <c r="B45" s="356" t="s">
        <v>320</v>
      </c>
      <c r="C45" s="344" t="s">
        <v>48</v>
      </c>
      <c r="D45" s="344" t="s">
        <v>91</v>
      </c>
      <c r="E45" s="344" t="s">
        <v>336</v>
      </c>
      <c r="F45" s="344" t="s">
        <v>104</v>
      </c>
      <c r="G45" s="344" t="s">
        <v>54</v>
      </c>
      <c r="H45" s="344" t="s">
        <v>25</v>
      </c>
      <c r="I45" s="344" t="s">
        <v>106</v>
      </c>
      <c r="J45" s="344" t="s">
        <v>334</v>
      </c>
      <c r="K45" s="344" t="s">
        <v>150</v>
      </c>
      <c r="L45" s="344" t="s">
        <v>225</v>
      </c>
      <c r="M45" s="345">
        <v>31</v>
      </c>
      <c r="N45" s="344" t="s">
        <v>754</v>
      </c>
      <c r="O45" s="345">
        <v>4</v>
      </c>
      <c r="P45" s="344" t="s">
        <v>45</v>
      </c>
      <c r="Q45" s="344" t="s">
        <v>755</v>
      </c>
      <c r="R45" s="344" t="s">
        <v>756</v>
      </c>
      <c r="S45" s="346">
        <v>44927</v>
      </c>
      <c r="T45" s="346">
        <v>45291</v>
      </c>
      <c r="U45" s="344" t="s">
        <v>61</v>
      </c>
      <c r="V45" s="344" t="s">
        <v>757</v>
      </c>
      <c r="W45" s="345">
        <v>1</v>
      </c>
      <c r="X45" s="345">
        <v>1</v>
      </c>
      <c r="Y45" s="141">
        <f>+(X45/W45)</f>
        <v>1</v>
      </c>
      <c r="Z45" s="344" t="s">
        <v>758</v>
      </c>
      <c r="AA45" s="344" t="s">
        <v>759</v>
      </c>
      <c r="AB45" s="344" t="s">
        <v>760</v>
      </c>
      <c r="AC45" s="345">
        <v>1</v>
      </c>
      <c r="AD45" s="345">
        <v>1</v>
      </c>
      <c r="AE45" s="141">
        <f>+Tabla3[[#This Row],[Avance cuantitativo
II trimestre]]/Tabla3[[#This Row],[Programación  meta
II trimestre ]]</f>
        <v>1</v>
      </c>
      <c r="AF45" s="344" t="s">
        <v>761</v>
      </c>
      <c r="AG45" s="344" t="s">
        <v>697</v>
      </c>
      <c r="AH45" s="344" t="s">
        <v>762</v>
      </c>
      <c r="AI45" s="345">
        <v>1</v>
      </c>
      <c r="AJ45" s="345">
        <v>1</v>
      </c>
      <c r="AK45" s="172">
        <f>(+Tabla3[[#This Row],[Programación  meta
III trimestre ]]/Tabla3[[#This Row],[Avance cuantitativo
III trimestre]])</f>
        <v>1</v>
      </c>
      <c r="AL45" s="344" t="s">
        <v>763</v>
      </c>
      <c r="AM45" s="344" t="s">
        <v>699</v>
      </c>
      <c r="AN45" s="413" t="s">
        <v>764</v>
      </c>
      <c r="AO45" s="358">
        <v>1</v>
      </c>
      <c r="AP45" s="373">
        <v>1</v>
      </c>
      <c r="AQ45" s="141">
        <f>+AP45/Tabla3[[#This Row],[Programación  meta
IV trimestre ]]</f>
        <v>1</v>
      </c>
      <c r="AR45" s="384" t="s">
        <v>765</v>
      </c>
      <c r="AS45" s="390" t="s">
        <v>718</v>
      </c>
      <c r="AT45" s="157"/>
      <c r="AU45" s="158">
        <v>4</v>
      </c>
      <c r="AV45" s="160">
        <f>+AP45+Tabla3[[#This Row],[Avance cuantitativo
III trimestre]]+Tabla3[[#This Row],[Avance cuantitativo
II trimestre]]+Tabla3[[#This Row],[Avance cuantitativo I trimestre]]</f>
        <v>4</v>
      </c>
      <c r="AW45" s="73">
        <f t="shared" si="0"/>
        <v>1</v>
      </c>
      <c r="AX45" s="159" t="s">
        <v>494</v>
      </c>
    </row>
    <row r="46" spans="2:50" s="74" customFormat="1" ht="12" x14ac:dyDescent="0.2">
      <c r="B46" s="356" t="s">
        <v>320</v>
      </c>
      <c r="C46" s="344" t="s">
        <v>48</v>
      </c>
      <c r="D46" s="344" t="s">
        <v>91</v>
      </c>
      <c r="E46" s="344" t="s">
        <v>336</v>
      </c>
      <c r="F46" s="344" t="s">
        <v>104</v>
      </c>
      <c r="G46" s="344" t="s">
        <v>54</v>
      </c>
      <c r="H46" s="344" t="s">
        <v>25</v>
      </c>
      <c r="I46" s="344" t="s">
        <v>106</v>
      </c>
      <c r="J46" s="344" t="s">
        <v>334</v>
      </c>
      <c r="K46" s="344" t="s">
        <v>150</v>
      </c>
      <c r="L46" s="344" t="s">
        <v>225</v>
      </c>
      <c r="M46" s="345">
        <v>32</v>
      </c>
      <c r="N46" s="344" t="s">
        <v>766</v>
      </c>
      <c r="O46" s="141">
        <v>1</v>
      </c>
      <c r="P46" s="344" t="s">
        <v>30</v>
      </c>
      <c r="Q46" s="344" t="s">
        <v>767</v>
      </c>
      <c r="R46" s="344" t="s">
        <v>768</v>
      </c>
      <c r="S46" s="346">
        <v>45200</v>
      </c>
      <c r="T46" s="346">
        <v>45291</v>
      </c>
      <c r="U46" s="344" t="s">
        <v>61</v>
      </c>
      <c r="V46" s="344" t="s">
        <v>769</v>
      </c>
      <c r="W46" s="141">
        <v>1</v>
      </c>
      <c r="X46" s="351">
        <v>1</v>
      </c>
      <c r="Y46" s="141">
        <f>+(X46/W46)</f>
        <v>1</v>
      </c>
      <c r="Z46" s="344" t="s">
        <v>770</v>
      </c>
      <c r="AA46" s="344" t="s">
        <v>771</v>
      </c>
      <c r="AB46" s="344" t="s">
        <v>772</v>
      </c>
      <c r="AC46" s="141">
        <v>1</v>
      </c>
      <c r="AD46" s="351">
        <v>1</v>
      </c>
      <c r="AE46" s="141">
        <f>+Tabla3[[#This Row],[Avance cuantitativo
II trimestre]]/Tabla3[[#This Row],[Programación  meta
II trimestre ]]</f>
        <v>1</v>
      </c>
      <c r="AF46" s="344" t="s">
        <v>773</v>
      </c>
      <c r="AG46" s="344" t="s">
        <v>774</v>
      </c>
      <c r="AH46" s="344" t="s">
        <v>772</v>
      </c>
      <c r="AI46" s="141">
        <v>1</v>
      </c>
      <c r="AJ46" s="351">
        <v>1</v>
      </c>
      <c r="AK46" s="172">
        <f>(+Tabla3[[#This Row],[Programación  meta
III trimestre ]]/Tabla3[[#This Row],[Avance cuantitativo
III trimestre]])</f>
        <v>1</v>
      </c>
      <c r="AL46" s="344" t="s">
        <v>775</v>
      </c>
      <c r="AM46" s="344" t="s">
        <v>776</v>
      </c>
      <c r="AN46" s="413" t="s">
        <v>772</v>
      </c>
      <c r="AO46" s="172">
        <v>1</v>
      </c>
      <c r="AP46" s="374">
        <v>1</v>
      </c>
      <c r="AQ46" s="141">
        <f>+AP46/Tabla3[[#This Row],[Programación  meta
IV trimestre ]]</f>
        <v>1</v>
      </c>
      <c r="AR46" s="384" t="s">
        <v>777</v>
      </c>
      <c r="AS46" s="390" t="s">
        <v>718</v>
      </c>
      <c r="AT46" s="157"/>
      <c r="AU46" s="161">
        <v>1</v>
      </c>
      <c r="AV46" s="73">
        <f>+(AP46+Tabla3[[#This Row],[Avance cuantitativo
III trimestre]]+Tabla3[[#This Row],[Avance cuantitativo
II trimestre]]+Tabla3[[#This Row],[Avance cuantitativo I trimestre]])/4</f>
        <v>1</v>
      </c>
      <c r="AW46" s="73">
        <f t="shared" si="0"/>
        <v>1</v>
      </c>
      <c r="AX46" s="159" t="s">
        <v>494</v>
      </c>
    </row>
    <row r="47" spans="2:50" s="74" customFormat="1" ht="12" x14ac:dyDescent="0.2">
      <c r="B47" s="356" t="s">
        <v>320</v>
      </c>
      <c r="C47" s="344" t="s">
        <v>48</v>
      </c>
      <c r="D47" s="344" t="s">
        <v>65</v>
      </c>
      <c r="E47" s="344" t="s">
        <v>336</v>
      </c>
      <c r="F47" s="344" t="s">
        <v>115</v>
      </c>
      <c r="G47" s="344" t="s">
        <v>187</v>
      </c>
      <c r="H47" s="344" t="s">
        <v>25</v>
      </c>
      <c r="I47" s="344" t="s">
        <v>222</v>
      </c>
      <c r="J47" s="344" t="s">
        <v>403</v>
      </c>
      <c r="K47" s="344" t="s">
        <v>252</v>
      </c>
      <c r="L47" s="344" t="s">
        <v>225</v>
      </c>
      <c r="M47" s="345">
        <v>33</v>
      </c>
      <c r="N47" s="344" t="s">
        <v>778</v>
      </c>
      <c r="O47" s="345">
        <v>4</v>
      </c>
      <c r="P47" s="344" t="s">
        <v>45</v>
      </c>
      <c r="Q47" s="344" t="s">
        <v>779</v>
      </c>
      <c r="R47" s="344" t="s">
        <v>780</v>
      </c>
      <c r="S47" s="346">
        <v>44927</v>
      </c>
      <c r="T47" s="346">
        <v>45291</v>
      </c>
      <c r="U47" s="344" t="s">
        <v>410</v>
      </c>
      <c r="V47" s="344" t="s">
        <v>781</v>
      </c>
      <c r="W47" s="345">
        <v>1</v>
      </c>
      <c r="X47" s="345">
        <v>1</v>
      </c>
      <c r="Y47" s="141">
        <f>+(X47/W47)</f>
        <v>1</v>
      </c>
      <c r="Z47" s="344" t="s">
        <v>782</v>
      </c>
      <c r="AA47" s="344" t="s">
        <v>783</v>
      </c>
      <c r="AB47" s="344" t="s">
        <v>781</v>
      </c>
      <c r="AC47" s="345">
        <v>1</v>
      </c>
      <c r="AD47" s="345">
        <v>1</v>
      </c>
      <c r="AE47" s="141">
        <f>+Tabla3[[#This Row],[Avance cuantitativo
II trimestre]]/Tabla3[[#This Row],[Programación  meta
II trimestre ]]</f>
        <v>1</v>
      </c>
      <c r="AF47" s="344" t="s">
        <v>784</v>
      </c>
      <c r="AG47" s="344" t="s">
        <v>679</v>
      </c>
      <c r="AH47" s="344" t="s">
        <v>781</v>
      </c>
      <c r="AI47" s="345">
        <v>1</v>
      </c>
      <c r="AJ47" s="345">
        <v>1</v>
      </c>
      <c r="AK47" s="172">
        <f>(+Tabla3[[#This Row],[Programación  meta
III trimestre ]]/Tabla3[[#This Row],[Avance cuantitativo
III trimestre]])</f>
        <v>1</v>
      </c>
      <c r="AL47" s="344" t="s">
        <v>785</v>
      </c>
      <c r="AM47" s="344" t="s">
        <v>786</v>
      </c>
      <c r="AN47" s="344" t="s">
        <v>781</v>
      </c>
      <c r="AO47" s="358">
        <v>1</v>
      </c>
      <c r="AP47" s="373">
        <v>1</v>
      </c>
      <c r="AQ47" s="141">
        <f>+AP47/Tabla3[[#This Row],[Programación  meta
IV trimestre ]]</f>
        <v>1</v>
      </c>
      <c r="AR47" s="384" t="s">
        <v>787</v>
      </c>
      <c r="AS47" s="390" t="s">
        <v>718</v>
      </c>
      <c r="AT47" s="157"/>
      <c r="AU47" s="158">
        <v>4</v>
      </c>
      <c r="AV47" s="160">
        <f>+AP47+Tabla3[[#This Row],[Avance cuantitativo
III trimestre]]+Tabla3[[#This Row],[Avance cuantitativo
II trimestre]]+Tabla3[[#This Row],[Avance cuantitativo I trimestre]]</f>
        <v>4</v>
      </c>
      <c r="AW47" s="73">
        <f t="shared" si="0"/>
        <v>1</v>
      </c>
      <c r="AX47" s="159" t="s">
        <v>494</v>
      </c>
    </row>
    <row r="48" spans="2:50" s="74" customFormat="1" ht="12" x14ac:dyDescent="0.2">
      <c r="B48" s="356" t="s">
        <v>320</v>
      </c>
      <c r="C48" s="344" t="s">
        <v>48</v>
      </c>
      <c r="D48" s="344" t="s">
        <v>65</v>
      </c>
      <c r="E48" s="344" t="s">
        <v>336</v>
      </c>
      <c r="F48" s="344" t="s">
        <v>23</v>
      </c>
      <c r="G48" s="344" t="s">
        <v>137</v>
      </c>
      <c r="H48" s="344" t="s">
        <v>25</v>
      </c>
      <c r="I48" s="344" t="s">
        <v>138</v>
      </c>
      <c r="J48" s="344" t="s">
        <v>403</v>
      </c>
      <c r="K48" s="344" t="s">
        <v>257</v>
      </c>
      <c r="L48" s="344" t="s">
        <v>225</v>
      </c>
      <c r="M48" s="345">
        <v>34</v>
      </c>
      <c r="N48" s="344" t="s">
        <v>788</v>
      </c>
      <c r="O48" s="345">
        <v>4</v>
      </c>
      <c r="P48" s="344" t="s">
        <v>45</v>
      </c>
      <c r="Q48" s="344" t="s">
        <v>789</v>
      </c>
      <c r="R48" s="344" t="s">
        <v>790</v>
      </c>
      <c r="S48" s="346">
        <v>44927</v>
      </c>
      <c r="T48" s="346" t="s">
        <v>499</v>
      </c>
      <c r="U48" s="344" t="s">
        <v>791</v>
      </c>
      <c r="V48" s="344" t="s">
        <v>792</v>
      </c>
      <c r="W48" s="345">
        <v>1</v>
      </c>
      <c r="X48" s="345">
        <v>1</v>
      </c>
      <c r="Y48" s="141">
        <f>+(X48/W48)</f>
        <v>1</v>
      </c>
      <c r="Z48" s="344" t="s">
        <v>793</v>
      </c>
      <c r="AA48" s="344" t="s">
        <v>794</v>
      </c>
      <c r="AB48" s="344" t="s">
        <v>792</v>
      </c>
      <c r="AC48" s="345">
        <v>1</v>
      </c>
      <c r="AD48" s="345">
        <v>1</v>
      </c>
      <c r="AE48" s="141">
        <f>+Tabla3[[#This Row],[Avance cuantitativo
II trimestre]]/Tabla3[[#This Row],[Programación  meta
II trimestre ]]</f>
        <v>1</v>
      </c>
      <c r="AF48" s="344" t="s">
        <v>795</v>
      </c>
      <c r="AG48" s="344" t="s">
        <v>679</v>
      </c>
      <c r="AH48" s="344" t="s">
        <v>792</v>
      </c>
      <c r="AI48" s="345">
        <v>1</v>
      </c>
      <c r="AJ48" s="345">
        <v>1</v>
      </c>
      <c r="AK48" s="172">
        <f>(+Tabla3[[#This Row],[Programación  meta
III trimestre ]]/Tabla3[[#This Row],[Avance cuantitativo
III trimestre]])</f>
        <v>1</v>
      </c>
      <c r="AL48" s="344" t="s">
        <v>796</v>
      </c>
      <c r="AM48" s="344" t="s">
        <v>508</v>
      </c>
      <c r="AN48" s="413" t="s">
        <v>792</v>
      </c>
      <c r="AO48" s="358">
        <v>1</v>
      </c>
      <c r="AP48" s="373">
        <v>1</v>
      </c>
      <c r="AQ48" s="141">
        <f>+AP48/Tabla3[[#This Row],[Programación  meta
IV trimestre ]]</f>
        <v>1</v>
      </c>
      <c r="AR48" s="384" t="s">
        <v>797</v>
      </c>
      <c r="AS48" s="390" t="s">
        <v>718</v>
      </c>
      <c r="AT48" s="157"/>
      <c r="AU48" s="158">
        <v>4</v>
      </c>
      <c r="AV48" s="160">
        <f>+AP48+Tabla3[[#This Row],[Avance cuantitativo
III trimestre]]+Tabla3[[#This Row],[Avance cuantitativo
II trimestre]]+Tabla3[[#This Row],[Avance cuantitativo I trimestre]]</f>
        <v>4</v>
      </c>
      <c r="AW48" s="73">
        <f t="shared" si="0"/>
        <v>1</v>
      </c>
      <c r="AX48" s="159" t="s">
        <v>494</v>
      </c>
    </row>
    <row r="49" spans="2:50" s="74" customFormat="1" ht="12" x14ac:dyDescent="0.2">
      <c r="B49" s="356" t="s">
        <v>320</v>
      </c>
      <c r="C49" s="344" t="s">
        <v>48</v>
      </c>
      <c r="D49" s="344" t="s">
        <v>65</v>
      </c>
      <c r="E49" s="344" t="s">
        <v>336</v>
      </c>
      <c r="F49" s="344" t="s">
        <v>23</v>
      </c>
      <c r="G49" s="344" t="s">
        <v>137</v>
      </c>
      <c r="H49" s="344" t="s">
        <v>25</v>
      </c>
      <c r="I49" s="344" t="s">
        <v>138</v>
      </c>
      <c r="J49" s="344" t="s">
        <v>403</v>
      </c>
      <c r="K49" s="344" t="s">
        <v>257</v>
      </c>
      <c r="L49" s="344" t="s">
        <v>225</v>
      </c>
      <c r="M49" s="345">
        <v>35</v>
      </c>
      <c r="N49" s="344" t="s">
        <v>798</v>
      </c>
      <c r="O49" s="345">
        <v>12</v>
      </c>
      <c r="P49" s="344" t="s">
        <v>45</v>
      </c>
      <c r="Q49" s="344" t="s">
        <v>799</v>
      </c>
      <c r="R49" s="344" t="s">
        <v>800</v>
      </c>
      <c r="S49" s="346">
        <v>44927</v>
      </c>
      <c r="T49" s="346" t="s">
        <v>499</v>
      </c>
      <c r="U49" s="344" t="s">
        <v>791</v>
      </c>
      <c r="V49" s="344" t="s">
        <v>801</v>
      </c>
      <c r="W49" s="345">
        <v>3</v>
      </c>
      <c r="X49" s="345">
        <v>4</v>
      </c>
      <c r="Y49" s="141">
        <v>1</v>
      </c>
      <c r="Z49" s="344" t="s">
        <v>802</v>
      </c>
      <c r="AA49" s="344" t="s">
        <v>759</v>
      </c>
      <c r="AB49" s="344" t="s">
        <v>801</v>
      </c>
      <c r="AC49" s="345">
        <v>3</v>
      </c>
      <c r="AD49" s="345">
        <v>4</v>
      </c>
      <c r="AE49" s="141">
        <f>+Tabla3[[#This Row],[Avance cuantitativo
II trimestre]]/Tabla3[[#This Row],[Programación  meta
II trimestre ]]</f>
        <v>1.3333333333333333</v>
      </c>
      <c r="AF49" s="344" t="s">
        <v>803</v>
      </c>
      <c r="AG49" s="344" t="s">
        <v>804</v>
      </c>
      <c r="AH49" s="344" t="s">
        <v>801</v>
      </c>
      <c r="AI49" s="345">
        <v>3</v>
      </c>
      <c r="AJ49" s="345">
        <v>3</v>
      </c>
      <c r="AK49" s="172">
        <f>(+Tabla3[[#This Row],[Programación  meta
III trimestre ]]/Tabla3[[#This Row],[Avance cuantitativo
III trimestre]])</f>
        <v>1</v>
      </c>
      <c r="AL49" s="344" t="s">
        <v>805</v>
      </c>
      <c r="AM49" s="344" t="s">
        <v>508</v>
      </c>
      <c r="AN49" s="344" t="s">
        <v>801</v>
      </c>
      <c r="AO49" s="358">
        <v>3</v>
      </c>
      <c r="AP49" s="373">
        <v>1</v>
      </c>
      <c r="AQ49" s="141">
        <f>+AP49/Tabla3[[#This Row],[Programación  meta
IV trimestre ]]</f>
        <v>0.33333333333333331</v>
      </c>
      <c r="AR49" s="355" t="s">
        <v>806</v>
      </c>
      <c r="AS49" s="390" t="s">
        <v>718</v>
      </c>
      <c r="AT49" s="157"/>
      <c r="AU49" s="158">
        <v>12</v>
      </c>
      <c r="AV49" s="160">
        <f>+AP49+Tabla3[[#This Row],[Avance cuantitativo
III trimestre]]+Tabla3[[#This Row],[Avance cuantitativo
II trimestre]]+Tabla3[[#This Row],[Avance cuantitativo I trimestre]]</f>
        <v>12</v>
      </c>
      <c r="AW49" s="73">
        <f t="shared" si="0"/>
        <v>1</v>
      </c>
      <c r="AX49" s="159" t="s">
        <v>494</v>
      </c>
    </row>
    <row r="50" spans="2:50" s="74" customFormat="1" ht="12" x14ac:dyDescent="0.2">
      <c r="B50" s="356" t="s">
        <v>308</v>
      </c>
      <c r="C50" s="344" t="s">
        <v>48</v>
      </c>
      <c r="D50" s="344" t="s">
        <v>65</v>
      </c>
      <c r="E50" s="344" t="s">
        <v>336</v>
      </c>
      <c r="F50" s="344" t="s">
        <v>229</v>
      </c>
      <c r="G50" s="344" t="s">
        <v>39</v>
      </c>
      <c r="H50" s="344" t="s">
        <v>25</v>
      </c>
      <c r="I50" s="344" t="s">
        <v>138</v>
      </c>
      <c r="J50" s="344" t="s">
        <v>360</v>
      </c>
      <c r="K50" s="344" t="s">
        <v>257</v>
      </c>
      <c r="L50" s="344" t="s">
        <v>225</v>
      </c>
      <c r="M50" s="345">
        <v>36</v>
      </c>
      <c r="N50" s="344" t="s">
        <v>807</v>
      </c>
      <c r="O50" s="141">
        <v>1</v>
      </c>
      <c r="P50" s="344" t="s">
        <v>30</v>
      </c>
      <c r="Q50" s="344" t="s">
        <v>808</v>
      </c>
      <c r="R50" s="344" t="s">
        <v>809</v>
      </c>
      <c r="S50" s="346">
        <v>44927</v>
      </c>
      <c r="T50" s="346">
        <v>45291</v>
      </c>
      <c r="U50" s="344" t="s">
        <v>99</v>
      </c>
      <c r="V50" s="344" t="s">
        <v>810</v>
      </c>
      <c r="W50" s="141">
        <v>1</v>
      </c>
      <c r="X50" s="351">
        <v>1</v>
      </c>
      <c r="Y50" s="141">
        <f>+(X50/W50)</f>
        <v>1</v>
      </c>
      <c r="Z50" s="344" t="s">
        <v>811</v>
      </c>
      <c r="AA50" s="344" t="s">
        <v>812</v>
      </c>
      <c r="AB50" s="344" t="s">
        <v>810</v>
      </c>
      <c r="AC50" s="141">
        <v>1</v>
      </c>
      <c r="AD50" s="351">
        <v>1</v>
      </c>
      <c r="AE50" s="141">
        <f>+Tabla3[[#This Row],[Avance cuantitativo
II trimestre]]/Tabla3[[#This Row],[Programación  meta
II trimestre ]]</f>
        <v>1</v>
      </c>
      <c r="AF50" s="344" t="s">
        <v>813</v>
      </c>
      <c r="AG50" s="344" t="s">
        <v>679</v>
      </c>
      <c r="AH50" s="344" t="s">
        <v>810</v>
      </c>
      <c r="AI50" s="141">
        <v>1</v>
      </c>
      <c r="AJ50" s="351">
        <v>1</v>
      </c>
      <c r="AK50" s="172">
        <f>(+Tabla3[[#This Row],[Programación  meta
III trimestre ]]/Tabla3[[#This Row],[Avance cuantitativo
III trimestre]])</f>
        <v>1</v>
      </c>
      <c r="AL50" s="344" t="s">
        <v>814</v>
      </c>
      <c r="AM50" s="344" t="s">
        <v>508</v>
      </c>
      <c r="AN50" s="344" t="s">
        <v>810</v>
      </c>
      <c r="AO50" s="172">
        <v>1</v>
      </c>
      <c r="AP50" s="374">
        <v>1</v>
      </c>
      <c r="AQ50" s="141">
        <f>+AP50/Tabla3[[#This Row],[Programación  meta
IV trimestre ]]</f>
        <v>1</v>
      </c>
      <c r="AR50" s="355" t="s">
        <v>815</v>
      </c>
      <c r="AS50" s="390" t="s">
        <v>816</v>
      </c>
      <c r="AT50" s="157"/>
      <c r="AU50" s="161">
        <v>1</v>
      </c>
      <c r="AV50" s="73">
        <f>+(AP50+Tabla3[[#This Row],[Avance cuantitativo
III trimestre]]+Tabla3[[#This Row],[Avance cuantitativo
II trimestre]]+Tabla3[[#This Row],[Avance cuantitativo I trimestre]])/4</f>
        <v>1</v>
      </c>
      <c r="AW50" s="73">
        <f t="shared" si="0"/>
        <v>1</v>
      </c>
      <c r="AX50" s="159" t="s">
        <v>494</v>
      </c>
    </row>
    <row r="51" spans="2:50" s="74" customFormat="1" ht="12" x14ac:dyDescent="0.2">
      <c r="B51" s="356" t="s">
        <v>320</v>
      </c>
      <c r="C51" s="344" t="s">
        <v>48</v>
      </c>
      <c r="D51" s="344" t="s">
        <v>65</v>
      </c>
      <c r="E51" s="344" t="s">
        <v>336</v>
      </c>
      <c r="F51" s="344" t="s">
        <v>93</v>
      </c>
      <c r="G51" s="344" t="s">
        <v>221</v>
      </c>
      <c r="H51" s="344" t="s">
        <v>40</v>
      </c>
      <c r="I51" s="344" t="s">
        <v>222</v>
      </c>
      <c r="J51" s="344" t="s">
        <v>403</v>
      </c>
      <c r="K51" s="344" t="s">
        <v>257</v>
      </c>
      <c r="L51" s="344" t="s">
        <v>225</v>
      </c>
      <c r="M51" s="345">
        <v>37</v>
      </c>
      <c r="N51" s="344" t="s">
        <v>817</v>
      </c>
      <c r="O51" s="345">
        <v>2</v>
      </c>
      <c r="P51" s="344" t="s">
        <v>45</v>
      </c>
      <c r="Q51" s="344" t="s">
        <v>818</v>
      </c>
      <c r="R51" s="344" t="s">
        <v>713</v>
      </c>
      <c r="S51" s="346">
        <v>44927</v>
      </c>
      <c r="T51" s="346" t="s">
        <v>499</v>
      </c>
      <c r="U51" s="344" t="s">
        <v>315</v>
      </c>
      <c r="V51" s="344" t="s">
        <v>488</v>
      </c>
      <c r="W51" s="345">
        <v>0</v>
      </c>
      <c r="X51" s="345" t="s">
        <v>488</v>
      </c>
      <c r="Y51" s="345" t="s">
        <v>488</v>
      </c>
      <c r="Z51" s="344" t="s">
        <v>488</v>
      </c>
      <c r="AA51" s="344" t="s">
        <v>488</v>
      </c>
      <c r="AB51" s="344" t="s">
        <v>714</v>
      </c>
      <c r="AC51" s="345">
        <v>1</v>
      </c>
      <c r="AD51" s="345">
        <v>1</v>
      </c>
      <c r="AE51" s="141">
        <f>+Tabla3[[#This Row],[Avance cuantitativo
II trimestre]]/Tabla3[[#This Row],[Programación  meta
II trimestre ]]</f>
        <v>1</v>
      </c>
      <c r="AF51" s="344" t="s">
        <v>819</v>
      </c>
      <c r="AG51" s="344" t="s">
        <v>679</v>
      </c>
      <c r="AH51" s="344" t="s">
        <v>488</v>
      </c>
      <c r="AI51" s="345">
        <v>0</v>
      </c>
      <c r="AJ51" s="344" t="s">
        <v>488</v>
      </c>
      <c r="AK51" s="357">
        <v>0</v>
      </c>
      <c r="AL51" s="344" t="s">
        <v>488</v>
      </c>
      <c r="AM51" s="344" t="s">
        <v>488</v>
      </c>
      <c r="AN51" s="344" t="s">
        <v>714</v>
      </c>
      <c r="AO51" s="358">
        <v>1</v>
      </c>
      <c r="AP51" s="373">
        <v>1</v>
      </c>
      <c r="AQ51" s="141">
        <f>+AP51/Tabla3[[#This Row],[Programación  meta
IV trimestre ]]</f>
        <v>1</v>
      </c>
      <c r="AR51" s="355" t="s">
        <v>820</v>
      </c>
      <c r="AS51" s="390" t="s">
        <v>718</v>
      </c>
      <c r="AT51" s="157"/>
      <c r="AU51" s="158">
        <v>2</v>
      </c>
      <c r="AV51" s="158">
        <f>+AP51+Tabla3[[#This Row],[Avance cuantitativo
II trimestre]]</f>
        <v>2</v>
      </c>
      <c r="AW51" s="73">
        <f t="shared" si="0"/>
        <v>1</v>
      </c>
      <c r="AX51" s="159" t="s">
        <v>494</v>
      </c>
    </row>
    <row r="52" spans="2:50" s="74" customFormat="1" ht="12" x14ac:dyDescent="0.2">
      <c r="B52" s="356" t="s">
        <v>312</v>
      </c>
      <c r="C52" s="344" t="s">
        <v>33</v>
      </c>
      <c r="D52" s="344" t="s">
        <v>20</v>
      </c>
      <c r="E52" s="344" t="s">
        <v>725</v>
      </c>
      <c r="F52" s="344" t="s">
        <v>104</v>
      </c>
      <c r="G52" s="344" t="s">
        <v>221</v>
      </c>
      <c r="H52" s="344" t="s">
        <v>55</v>
      </c>
      <c r="I52" s="344" t="s">
        <v>83</v>
      </c>
      <c r="J52" s="344" t="s">
        <v>264</v>
      </c>
      <c r="K52" s="344" t="s">
        <v>257</v>
      </c>
      <c r="L52" s="344" t="s">
        <v>726</v>
      </c>
      <c r="M52" s="345">
        <v>38</v>
      </c>
      <c r="N52" s="344" t="s">
        <v>821</v>
      </c>
      <c r="O52" s="345">
        <v>2</v>
      </c>
      <c r="P52" s="344" t="s">
        <v>45</v>
      </c>
      <c r="Q52" s="344" t="s">
        <v>822</v>
      </c>
      <c r="R52" s="344" t="s">
        <v>823</v>
      </c>
      <c r="S52" s="346">
        <v>44927</v>
      </c>
      <c r="T52" s="346" t="s">
        <v>499</v>
      </c>
      <c r="U52" s="344" t="s">
        <v>315</v>
      </c>
      <c r="V52" s="344" t="s">
        <v>488</v>
      </c>
      <c r="W52" s="345">
        <v>0</v>
      </c>
      <c r="X52" s="345" t="s">
        <v>488</v>
      </c>
      <c r="Y52" s="345" t="s">
        <v>488</v>
      </c>
      <c r="Z52" s="344" t="s">
        <v>488</v>
      </c>
      <c r="AA52" s="344" t="s">
        <v>488</v>
      </c>
      <c r="AB52" s="344" t="s">
        <v>824</v>
      </c>
      <c r="AC52" s="345">
        <v>1</v>
      </c>
      <c r="AD52" s="345">
        <v>1</v>
      </c>
      <c r="AE52" s="141">
        <f>+Tabla3[[#This Row],[Avance cuantitativo
II trimestre]]/Tabla3[[#This Row],[Programación  meta
II trimestre ]]</f>
        <v>1</v>
      </c>
      <c r="AF52" s="344" t="s">
        <v>825</v>
      </c>
      <c r="AG52" s="344" t="s">
        <v>679</v>
      </c>
      <c r="AH52" s="344" t="s">
        <v>488</v>
      </c>
      <c r="AI52" s="345">
        <v>0</v>
      </c>
      <c r="AJ52" s="344" t="s">
        <v>488</v>
      </c>
      <c r="AK52" s="357">
        <v>0</v>
      </c>
      <c r="AL52" s="344" t="s">
        <v>488</v>
      </c>
      <c r="AM52" s="344" t="s">
        <v>488</v>
      </c>
      <c r="AN52" s="344" t="s">
        <v>824</v>
      </c>
      <c r="AO52" s="358">
        <v>1</v>
      </c>
      <c r="AP52" s="373">
        <v>1</v>
      </c>
      <c r="AQ52" s="141">
        <f>+AP52/Tabla3[[#This Row],[Programación  meta
IV trimestre ]]</f>
        <v>1</v>
      </c>
      <c r="AR52" s="355" t="s">
        <v>826</v>
      </c>
      <c r="AS52" s="390" t="s">
        <v>718</v>
      </c>
      <c r="AT52" s="157"/>
      <c r="AU52" s="158">
        <v>2</v>
      </c>
      <c r="AV52" s="158">
        <f>+AP52+Tabla3[[#This Row],[Avance cuantitativo
II trimestre]]</f>
        <v>2</v>
      </c>
      <c r="AW52" s="73">
        <f t="shared" si="0"/>
        <v>1</v>
      </c>
      <c r="AX52" s="159" t="s">
        <v>494</v>
      </c>
    </row>
    <row r="53" spans="2:50" s="74" customFormat="1" ht="12" x14ac:dyDescent="0.2">
      <c r="B53" s="356" t="s">
        <v>320</v>
      </c>
      <c r="C53" s="344" t="s">
        <v>48</v>
      </c>
      <c r="D53" s="344" t="s">
        <v>65</v>
      </c>
      <c r="E53" s="344" t="s">
        <v>336</v>
      </c>
      <c r="F53" s="344" t="s">
        <v>93</v>
      </c>
      <c r="G53" s="344" t="s">
        <v>221</v>
      </c>
      <c r="H53" s="344" t="s">
        <v>40</v>
      </c>
      <c r="I53" s="344" t="s">
        <v>222</v>
      </c>
      <c r="J53" s="344" t="s">
        <v>403</v>
      </c>
      <c r="K53" s="344" t="s">
        <v>257</v>
      </c>
      <c r="L53" s="344" t="s">
        <v>225</v>
      </c>
      <c r="M53" s="345">
        <v>39</v>
      </c>
      <c r="N53" s="344" t="s">
        <v>827</v>
      </c>
      <c r="O53" s="345">
        <v>2</v>
      </c>
      <c r="P53" s="344" t="s">
        <v>45</v>
      </c>
      <c r="Q53" s="344" t="s">
        <v>828</v>
      </c>
      <c r="R53" s="344" t="s">
        <v>713</v>
      </c>
      <c r="S53" s="346">
        <v>44927</v>
      </c>
      <c r="T53" s="346" t="s">
        <v>499</v>
      </c>
      <c r="U53" s="344" t="s">
        <v>307</v>
      </c>
      <c r="V53" s="344" t="s">
        <v>488</v>
      </c>
      <c r="W53" s="345">
        <v>0</v>
      </c>
      <c r="X53" s="345" t="s">
        <v>488</v>
      </c>
      <c r="Y53" s="345" t="s">
        <v>488</v>
      </c>
      <c r="Z53" s="344" t="s">
        <v>488</v>
      </c>
      <c r="AA53" s="344" t="s">
        <v>488</v>
      </c>
      <c r="AB53" s="344" t="s">
        <v>714</v>
      </c>
      <c r="AC53" s="345">
        <v>1</v>
      </c>
      <c r="AD53" s="345">
        <v>1</v>
      </c>
      <c r="AE53" s="141">
        <f>+Tabla3[[#This Row],[Avance cuantitativo
II trimestre]]/Tabla3[[#This Row],[Programación  meta
II trimestre ]]</f>
        <v>1</v>
      </c>
      <c r="AF53" s="344" t="s">
        <v>829</v>
      </c>
      <c r="AG53" s="344" t="s">
        <v>679</v>
      </c>
      <c r="AH53" s="344" t="s">
        <v>488</v>
      </c>
      <c r="AI53" s="345">
        <v>0</v>
      </c>
      <c r="AJ53" s="344" t="s">
        <v>488</v>
      </c>
      <c r="AK53" s="357">
        <v>0</v>
      </c>
      <c r="AL53" s="344" t="s">
        <v>488</v>
      </c>
      <c r="AM53" s="344" t="s">
        <v>488</v>
      </c>
      <c r="AN53" s="344" t="s">
        <v>714</v>
      </c>
      <c r="AO53" s="358">
        <v>1</v>
      </c>
      <c r="AP53" s="373">
        <v>1</v>
      </c>
      <c r="AQ53" s="141">
        <f>+AP53/Tabla3[[#This Row],[Programación  meta
IV trimestre ]]</f>
        <v>1</v>
      </c>
      <c r="AR53" s="355" t="s">
        <v>830</v>
      </c>
      <c r="AS53" s="390" t="s">
        <v>718</v>
      </c>
      <c r="AT53" s="157"/>
      <c r="AU53" s="158">
        <v>2</v>
      </c>
      <c r="AV53" s="158">
        <f>+AP53+Tabla3[[#This Row],[Avance cuantitativo
II trimestre]]</f>
        <v>2</v>
      </c>
      <c r="AW53" s="73">
        <f t="shared" si="0"/>
        <v>1</v>
      </c>
      <c r="AX53" s="159" t="s">
        <v>494</v>
      </c>
    </row>
    <row r="54" spans="2:50" s="74" customFormat="1" ht="12" x14ac:dyDescent="0.2">
      <c r="B54" s="356" t="s">
        <v>312</v>
      </c>
      <c r="C54" s="344" t="s">
        <v>33</v>
      </c>
      <c r="D54" s="344" t="s">
        <v>20</v>
      </c>
      <c r="E54" s="344" t="s">
        <v>725</v>
      </c>
      <c r="F54" s="344" t="s">
        <v>104</v>
      </c>
      <c r="G54" s="344" t="s">
        <v>221</v>
      </c>
      <c r="H54" s="344" t="s">
        <v>55</v>
      </c>
      <c r="I54" s="344" t="s">
        <v>83</v>
      </c>
      <c r="J54" s="344" t="s">
        <v>264</v>
      </c>
      <c r="K54" s="344" t="s">
        <v>257</v>
      </c>
      <c r="L54" s="344" t="s">
        <v>726</v>
      </c>
      <c r="M54" s="345">
        <v>40</v>
      </c>
      <c r="N54" s="344" t="s">
        <v>831</v>
      </c>
      <c r="O54" s="345">
        <v>2</v>
      </c>
      <c r="P54" s="344" t="s">
        <v>45</v>
      </c>
      <c r="Q54" s="344" t="s">
        <v>832</v>
      </c>
      <c r="R54" s="344" t="s">
        <v>823</v>
      </c>
      <c r="S54" s="346">
        <v>44927</v>
      </c>
      <c r="T54" s="346" t="s">
        <v>499</v>
      </c>
      <c r="U54" s="344" t="s">
        <v>307</v>
      </c>
      <c r="V54" s="344" t="s">
        <v>488</v>
      </c>
      <c r="W54" s="345">
        <v>0</v>
      </c>
      <c r="X54" s="345" t="s">
        <v>488</v>
      </c>
      <c r="Y54" s="345" t="s">
        <v>488</v>
      </c>
      <c r="Z54" s="344" t="s">
        <v>488</v>
      </c>
      <c r="AA54" s="344" t="s">
        <v>488</v>
      </c>
      <c r="AB54" s="344" t="s">
        <v>824</v>
      </c>
      <c r="AC54" s="345">
        <v>1</v>
      </c>
      <c r="AD54" s="345">
        <v>1</v>
      </c>
      <c r="AE54" s="141">
        <f>+Tabla3[[#This Row],[Avance cuantitativo
II trimestre]]/Tabla3[[#This Row],[Programación  meta
II trimestre ]]</f>
        <v>1</v>
      </c>
      <c r="AF54" s="344" t="s">
        <v>833</v>
      </c>
      <c r="AG54" s="344" t="s">
        <v>679</v>
      </c>
      <c r="AH54" s="344" t="s">
        <v>488</v>
      </c>
      <c r="AI54" s="345">
        <v>0</v>
      </c>
      <c r="AJ54" s="344" t="s">
        <v>488</v>
      </c>
      <c r="AK54" s="357">
        <v>0</v>
      </c>
      <c r="AL54" s="344" t="s">
        <v>488</v>
      </c>
      <c r="AM54" s="344" t="s">
        <v>488</v>
      </c>
      <c r="AN54" s="344" t="s">
        <v>824</v>
      </c>
      <c r="AO54" s="358">
        <v>1</v>
      </c>
      <c r="AP54" s="373">
        <v>1</v>
      </c>
      <c r="AQ54" s="141">
        <f>+AP54/Tabla3[[#This Row],[Programación  meta
IV trimestre ]]</f>
        <v>1</v>
      </c>
      <c r="AR54" s="355" t="s">
        <v>834</v>
      </c>
      <c r="AS54" s="390" t="s">
        <v>718</v>
      </c>
      <c r="AT54" s="157"/>
      <c r="AU54" s="158">
        <v>2</v>
      </c>
      <c r="AV54" s="158">
        <f>+AP54+Tabla3[[#This Row],[Avance cuantitativo
II trimestre]]</f>
        <v>2</v>
      </c>
      <c r="AW54" s="73">
        <f t="shared" si="0"/>
        <v>1</v>
      </c>
      <c r="AX54" s="159" t="s">
        <v>494</v>
      </c>
    </row>
    <row r="55" spans="2:50" s="74" customFormat="1" ht="12" x14ac:dyDescent="0.2">
      <c r="B55" s="356" t="s">
        <v>320</v>
      </c>
      <c r="C55" s="344" t="s">
        <v>48</v>
      </c>
      <c r="D55" s="344" t="s">
        <v>65</v>
      </c>
      <c r="E55" s="344" t="s">
        <v>336</v>
      </c>
      <c r="F55" s="344" t="s">
        <v>93</v>
      </c>
      <c r="G55" s="344" t="s">
        <v>221</v>
      </c>
      <c r="H55" s="344" t="s">
        <v>40</v>
      </c>
      <c r="I55" s="344" t="s">
        <v>222</v>
      </c>
      <c r="J55" s="344" t="s">
        <v>403</v>
      </c>
      <c r="K55" s="344" t="s">
        <v>257</v>
      </c>
      <c r="L55" s="344" t="s">
        <v>225</v>
      </c>
      <c r="M55" s="345">
        <v>41</v>
      </c>
      <c r="N55" s="344" t="s">
        <v>835</v>
      </c>
      <c r="O55" s="345">
        <v>2</v>
      </c>
      <c r="P55" s="344" t="s">
        <v>45</v>
      </c>
      <c r="Q55" s="344" t="s">
        <v>836</v>
      </c>
      <c r="R55" s="344" t="s">
        <v>713</v>
      </c>
      <c r="S55" s="346">
        <v>44927</v>
      </c>
      <c r="T55" s="346" t="s">
        <v>499</v>
      </c>
      <c r="U55" s="344" t="s">
        <v>332</v>
      </c>
      <c r="V55" s="344" t="s">
        <v>488</v>
      </c>
      <c r="W55" s="345">
        <v>0</v>
      </c>
      <c r="X55" s="345" t="s">
        <v>488</v>
      </c>
      <c r="Y55" s="345" t="s">
        <v>488</v>
      </c>
      <c r="Z55" s="344" t="s">
        <v>488</v>
      </c>
      <c r="AA55" s="344" t="s">
        <v>488</v>
      </c>
      <c r="AB55" s="344" t="s">
        <v>714</v>
      </c>
      <c r="AC55" s="345">
        <v>1</v>
      </c>
      <c r="AD55" s="345">
        <v>1</v>
      </c>
      <c r="AE55" s="141">
        <f>+Tabla3[[#This Row],[Avance cuantitativo
II trimestre]]/Tabla3[[#This Row],[Programación  meta
II trimestre ]]</f>
        <v>1</v>
      </c>
      <c r="AF55" s="344" t="s">
        <v>837</v>
      </c>
      <c r="AG55" s="344" t="s">
        <v>679</v>
      </c>
      <c r="AH55" s="344" t="s">
        <v>488</v>
      </c>
      <c r="AI55" s="345">
        <v>0</v>
      </c>
      <c r="AJ55" s="344" t="s">
        <v>488</v>
      </c>
      <c r="AK55" s="357">
        <v>0</v>
      </c>
      <c r="AL55" s="344" t="s">
        <v>488</v>
      </c>
      <c r="AM55" s="344" t="s">
        <v>488</v>
      </c>
      <c r="AN55" s="344" t="s">
        <v>714</v>
      </c>
      <c r="AO55" s="358">
        <v>1</v>
      </c>
      <c r="AP55" s="373">
        <v>1</v>
      </c>
      <c r="AQ55" s="141">
        <f>+AP55/Tabla3[[#This Row],[Programación  meta
IV trimestre ]]</f>
        <v>1</v>
      </c>
      <c r="AR55" s="355" t="s">
        <v>838</v>
      </c>
      <c r="AS55" s="390" t="s">
        <v>718</v>
      </c>
      <c r="AT55" s="157"/>
      <c r="AU55" s="158">
        <v>2</v>
      </c>
      <c r="AV55" s="158">
        <f>+AP55+Tabla3[[#This Row],[Avance cuantitativo
II trimestre]]</f>
        <v>2</v>
      </c>
      <c r="AW55" s="73">
        <f t="shared" si="0"/>
        <v>1</v>
      </c>
      <c r="AX55" s="159" t="s">
        <v>494</v>
      </c>
    </row>
    <row r="56" spans="2:50" s="74" customFormat="1" ht="12" x14ac:dyDescent="0.2">
      <c r="B56" s="356" t="s">
        <v>312</v>
      </c>
      <c r="C56" s="344" t="s">
        <v>33</v>
      </c>
      <c r="D56" s="344" t="s">
        <v>20</v>
      </c>
      <c r="E56" s="344" t="s">
        <v>725</v>
      </c>
      <c r="F56" s="344" t="s">
        <v>104</v>
      </c>
      <c r="G56" s="344" t="s">
        <v>221</v>
      </c>
      <c r="H56" s="344" t="s">
        <v>55</v>
      </c>
      <c r="I56" s="344" t="s">
        <v>83</v>
      </c>
      <c r="J56" s="344" t="s">
        <v>264</v>
      </c>
      <c r="K56" s="344" t="s">
        <v>257</v>
      </c>
      <c r="L56" s="344" t="s">
        <v>726</v>
      </c>
      <c r="M56" s="345">
        <v>42</v>
      </c>
      <c r="N56" s="344" t="s">
        <v>839</v>
      </c>
      <c r="O56" s="345">
        <v>2</v>
      </c>
      <c r="P56" s="344" t="s">
        <v>45</v>
      </c>
      <c r="Q56" s="344" t="s">
        <v>840</v>
      </c>
      <c r="R56" s="344" t="s">
        <v>823</v>
      </c>
      <c r="S56" s="346">
        <v>44927</v>
      </c>
      <c r="T56" s="346" t="s">
        <v>499</v>
      </c>
      <c r="U56" s="344" t="s">
        <v>332</v>
      </c>
      <c r="V56" s="344" t="s">
        <v>488</v>
      </c>
      <c r="W56" s="345">
        <v>0</v>
      </c>
      <c r="X56" s="345" t="s">
        <v>488</v>
      </c>
      <c r="Y56" s="345" t="s">
        <v>488</v>
      </c>
      <c r="Z56" s="344" t="s">
        <v>488</v>
      </c>
      <c r="AA56" s="344" t="s">
        <v>488</v>
      </c>
      <c r="AB56" s="344" t="s">
        <v>824</v>
      </c>
      <c r="AC56" s="345">
        <v>1</v>
      </c>
      <c r="AD56" s="345">
        <v>1</v>
      </c>
      <c r="AE56" s="141">
        <f>+Tabla3[[#This Row],[Avance cuantitativo
II trimestre]]/Tabla3[[#This Row],[Programación  meta
II trimestre ]]</f>
        <v>1</v>
      </c>
      <c r="AF56" s="344" t="s">
        <v>841</v>
      </c>
      <c r="AG56" s="344" t="s">
        <v>679</v>
      </c>
      <c r="AH56" s="344" t="s">
        <v>488</v>
      </c>
      <c r="AI56" s="345">
        <v>0</v>
      </c>
      <c r="AJ56" s="344" t="s">
        <v>488</v>
      </c>
      <c r="AK56" s="357">
        <v>0</v>
      </c>
      <c r="AL56" s="344" t="s">
        <v>488</v>
      </c>
      <c r="AM56" s="344" t="s">
        <v>488</v>
      </c>
      <c r="AN56" s="344" t="s">
        <v>824</v>
      </c>
      <c r="AO56" s="358">
        <v>1</v>
      </c>
      <c r="AP56" s="373">
        <v>1</v>
      </c>
      <c r="AQ56" s="141">
        <f>+AP56/Tabla3[[#This Row],[Programación  meta
IV trimestre ]]</f>
        <v>1</v>
      </c>
      <c r="AR56" s="355" t="s">
        <v>842</v>
      </c>
      <c r="AS56" s="390" t="s">
        <v>718</v>
      </c>
      <c r="AT56" s="157"/>
      <c r="AU56" s="158">
        <v>2</v>
      </c>
      <c r="AV56" s="158">
        <f>+AP56+Tabla3[[#This Row],[Avance cuantitativo
II trimestre]]</f>
        <v>2</v>
      </c>
      <c r="AW56" s="73">
        <f t="shared" si="0"/>
        <v>1</v>
      </c>
      <c r="AX56" s="159" t="s">
        <v>494</v>
      </c>
    </row>
    <row r="57" spans="2:50" s="74" customFormat="1" ht="12" x14ac:dyDescent="0.2">
      <c r="B57" s="356" t="s">
        <v>320</v>
      </c>
      <c r="C57" s="344" t="s">
        <v>48</v>
      </c>
      <c r="D57" s="344" t="s">
        <v>65</v>
      </c>
      <c r="E57" s="344" t="s">
        <v>336</v>
      </c>
      <c r="F57" s="344" t="s">
        <v>93</v>
      </c>
      <c r="G57" s="344" t="s">
        <v>221</v>
      </c>
      <c r="H57" s="344" t="s">
        <v>40</v>
      </c>
      <c r="I57" s="344" t="s">
        <v>222</v>
      </c>
      <c r="J57" s="344" t="s">
        <v>403</v>
      </c>
      <c r="K57" s="344" t="s">
        <v>257</v>
      </c>
      <c r="L57" s="344" t="s">
        <v>225</v>
      </c>
      <c r="M57" s="345">
        <v>43</v>
      </c>
      <c r="N57" s="344" t="s">
        <v>843</v>
      </c>
      <c r="O57" s="345">
        <v>2</v>
      </c>
      <c r="P57" s="344" t="s">
        <v>45</v>
      </c>
      <c r="Q57" s="344" t="s">
        <v>844</v>
      </c>
      <c r="R57" s="344" t="s">
        <v>713</v>
      </c>
      <c r="S57" s="346">
        <v>44927</v>
      </c>
      <c r="T57" s="346" t="s">
        <v>499</v>
      </c>
      <c r="U57" s="344" t="s">
        <v>319</v>
      </c>
      <c r="V57" s="344" t="s">
        <v>488</v>
      </c>
      <c r="W57" s="345">
        <v>0</v>
      </c>
      <c r="X57" s="345" t="s">
        <v>488</v>
      </c>
      <c r="Y57" s="345" t="s">
        <v>488</v>
      </c>
      <c r="Z57" s="344" t="s">
        <v>488</v>
      </c>
      <c r="AA57" s="344" t="s">
        <v>488</v>
      </c>
      <c r="AB57" s="344" t="s">
        <v>714</v>
      </c>
      <c r="AC57" s="345">
        <v>1</v>
      </c>
      <c r="AD57" s="345">
        <v>1</v>
      </c>
      <c r="AE57" s="141">
        <f>+Tabla3[[#This Row],[Avance cuantitativo
II trimestre]]/Tabla3[[#This Row],[Programación  meta
II trimestre ]]</f>
        <v>1</v>
      </c>
      <c r="AF57" s="344" t="s">
        <v>845</v>
      </c>
      <c r="AG57" s="344" t="s">
        <v>679</v>
      </c>
      <c r="AH57" s="344" t="s">
        <v>488</v>
      </c>
      <c r="AI57" s="345">
        <v>0</v>
      </c>
      <c r="AJ57" s="344" t="s">
        <v>488</v>
      </c>
      <c r="AK57" s="357">
        <v>0</v>
      </c>
      <c r="AL57" s="344" t="s">
        <v>488</v>
      </c>
      <c r="AM57" s="344" t="s">
        <v>488</v>
      </c>
      <c r="AN57" s="413" t="s">
        <v>714</v>
      </c>
      <c r="AO57" s="358">
        <v>1</v>
      </c>
      <c r="AP57" s="373">
        <v>1</v>
      </c>
      <c r="AQ57" s="141">
        <f>+AP57/Tabla3[[#This Row],[Programación  meta
IV trimestre ]]</f>
        <v>1</v>
      </c>
      <c r="AR57" s="384" t="s">
        <v>846</v>
      </c>
      <c r="AS57" s="390" t="s">
        <v>718</v>
      </c>
      <c r="AT57" s="157"/>
      <c r="AU57" s="158">
        <v>2</v>
      </c>
      <c r="AV57" s="158">
        <f>+AP57+Tabla3[[#This Row],[Avance cuantitativo
II trimestre]]</f>
        <v>2</v>
      </c>
      <c r="AW57" s="73">
        <f t="shared" si="0"/>
        <v>1</v>
      </c>
      <c r="AX57" s="159" t="s">
        <v>494</v>
      </c>
    </row>
    <row r="58" spans="2:50" s="74" customFormat="1" ht="12" x14ac:dyDescent="0.2">
      <c r="B58" s="356" t="s">
        <v>312</v>
      </c>
      <c r="C58" s="344" t="s">
        <v>33</v>
      </c>
      <c r="D58" s="344" t="s">
        <v>20</v>
      </c>
      <c r="E58" s="344" t="s">
        <v>725</v>
      </c>
      <c r="F58" s="344" t="s">
        <v>104</v>
      </c>
      <c r="G58" s="344" t="s">
        <v>221</v>
      </c>
      <c r="H58" s="344" t="s">
        <v>55</v>
      </c>
      <c r="I58" s="344" t="s">
        <v>83</v>
      </c>
      <c r="J58" s="344" t="s">
        <v>264</v>
      </c>
      <c r="K58" s="344" t="s">
        <v>257</v>
      </c>
      <c r="L58" s="344" t="s">
        <v>726</v>
      </c>
      <c r="M58" s="345">
        <v>44</v>
      </c>
      <c r="N58" s="344" t="s">
        <v>847</v>
      </c>
      <c r="O58" s="345">
        <v>2</v>
      </c>
      <c r="P58" s="344" t="s">
        <v>45</v>
      </c>
      <c r="Q58" s="344" t="s">
        <v>848</v>
      </c>
      <c r="R58" s="344" t="s">
        <v>823</v>
      </c>
      <c r="S58" s="346">
        <v>44927</v>
      </c>
      <c r="T58" s="346" t="s">
        <v>499</v>
      </c>
      <c r="U58" s="344" t="s">
        <v>319</v>
      </c>
      <c r="V58" s="344" t="s">
        <v>488</v>
      </c>
      <c r="W58" s="345">
        <v>0</v>
      </c>
      <c r="X58" s="345" t="s">
        <v>488</v>
      </c>
      <c r="Y58" s="345" t="s">
        <v>488</v>
      </c>
      <c r="Z58" s="344" t="s">
        <v>488</v>
      </c>
      <c r="AA58" s="344" t="s">
        <v>488</v>
      </c>
      <c r="AB58" s="344" t="s">
        <v>824</v>
      </c>
      <c r="AC58" s="345">
        <v>1</v>
      </c>
      <c r="AD58" s="345">
        <v>1</v>
      </c>
      <c r="AE58" s="141">
        <f>+Tabla3[[#This Row],[Avance cuantitativo
II trimestre]]/Tabla3[[#This Row],[Programación  meta
II trimestre ]]</f>
        <v>1</v>
      </c>
      <c r="AF58" s="344" t="s">
        <v>849</v>
      </c>
      <c r="AG58" s="344" t="s">
        <v>850</v>
      </c>
      <c r="AH58" s="344" t="s">
        <v>488</v>
      </c>
      <c r="AI58" s="345">
        <v>0</v>
      </c>
      <c r="AJ58" s="344" t="s">
        <v>488</v>
      </c>
      <c r="AK58" s="357">
        <v>0</v>
      </c>
      <c r="AL58" s="344" t="s">
        <v>488</v>
      </c>
      <c r="AM58" s="344" t="s">
        <v>488</v>
      </c>
      <c r="AN58" s="413" t="s">
        <v>824</v>
      </c>
      <c r="AO58" s="358">
        <v>1</v>
      </c>
      <c r="AP58" s="373">
        <v>1</v>
      </c>
      <c r="AQ58" s="141">
        <f>+AP58/Tabla3[[#This Row],[Programación  meta
IV trimestre ]]</f>
        <v>1</v>
      </c>
      <c r="AR58" s="384" t="s">
        <v>851</v>
      </c>
      <c r="AS58" s="390" t="s">
        <v>710</v>
      </c>
      <c r="AT58" s="157"/>
      <c r="AU58" s="158">
        <v>2</v>
      </c>
      <c r="AV58" s="158">
        <f>+AP58+Tabla3[[#This Row],[Avance cuantitativo
II trimestre]]</f>
        <v>2</v>
      </c>
      <c r="AW58" s="73">
        <f t="shared" si="0"/>
        <v>1</v>
      </c>
      <c r="AX58" s="159" t="s">
        <v>494</v>
      </c>
    </row>
    <row r="59" spans="2:50" s="74" customFormat="1" ht="12" x14ac:dyDescent="0.2">
      <c r="B59" s="356" t="s">
        <v>320</v>
      </c>
      <c r="C59" s="344" t="s">
        <v>48</v>
      </c>
      <c r="D59" s="344" t="s">
        <v>65</v>
      </c>
      <c r="E59" s="344" t="s">
        <v>336</v>
      </c>
      <c r="F59" s="344" t="s">
        <v>93</v>
      </c>
      <c r="G59" s="344" t="s">
        <v>221</v>
      </c>
      <c r="H59" s="344" t="s">
        <v>40</v>
      </c>
      <c r="I59" s="344" t="s">
        <v>222</v>
      </c>
      <c r="J59" s="344" t="s">
        <v>403</v>
      </c>
      <c r="K59" s="344" t="s">
        <v>257</v>
      </c>
      <c r="L59" s="344" t="s">
        <v>225</v>
      </c>
      <c r="M59" s="345">
        <v>45</v>
      </c>
      <c r="N59" s="344" t="s">
        <v>852</v>
      </c>
      <c r="O59" s="345">
        <v>2</v>
      </c>
      <c r="P59" s="344" t="s">
        <v>45</v>
      </c>
      <c r="Q59" s="344" t="s">
        <v>853</v>
      </c>
      <c r="R59" s="344" t="s">
        <v>713</v>
      </c>
      <c r="S59" s="346">
        <v>44927</v>
      </c>
      <c r="T59" s="346" t="s">
        <v>499</v>
      </c>
      <c r="U59" s="344" t="s">
        <v>323</v>
      </c>
      <c r="V59" s="344" t="s">
        <v>488</v>
      </c>
      <c r="W59" s="345">
        <v>0</v>
      </c>
      <c r="X59" s="345" t="s">
        <v>488</v>
      </c>
      <c r="Y59" s="345" t="s">
        <v>488</v>
      </c>
      <c r="Z59" s="344" t="s">
        <v>488</v>
      </c>
      <c r="AA59" s="344" t="s">
        <v>488</v>
      </c>
      <c r="AB59" s="344" t="s">
        <v>714</v>
      </c>
      <c r="AC59" s="345">
        <v>1</v>
      </c>
      <c r="AD59" s="345">
        <v>1</v>
      </c>
      <c r="AE59" s="141">
        <f>+Tabla3[[#This Row],[Avance cuantitativo
II trimestre]]/Tabla3[[#This Row],[Programación  meta
II trimestre ]]</f>
        <v>1</v>
      </c>
      <c r="AF59" s="344" t="s">
        <v>854</v>
      </c>
      <c r="AG59" s="344" t="s">
        <v>679</v>
      </c>
      <c r="AH59" s="344" t="s">
        <v>488</v>
      </c>
      <c r="AI59" s="345">
        <v>0</v>
      </c>
      <c r="AJ59" s="344" t="s">
        <v>488</v>
      </c>
      <c r="AK59" s="357">
        <v>0</v>
      </c>
      <c r="AL59" s="344" t="s">
        <v>488</v>
      </c>
      <c r="AM59" s="344" t="s">
        <v>488</v>
      </c>
      <c r="AN59" s="413" t="s">
        <v>714</v>
      </c>
      <c r="AO59" s="358">
        <v>1</v>
      </c>
      <c r="AP59" s="373">
        <v>1</v>
      </c>
      <c r="AQ59" s="141">
        <f>+AP59/Tabla3[[#This Row],[Programación  meta
IV trimestre ]]</f>
        <v>1</v>
      </c>
      <c r="AR59" s="384" t="s">
        <v>855</v>
      </c>
      <c r="AS59" s="390" t="s">
        <v>710</v>
      </c>
      <c r="AT59" s="157"/>
      <c r="AU59" s="158">
        <v>2</v>
      </c>
      <c r="AV59" s="158">
        <f>+AP59+Tabla3[[#This Row],[Avance cuantitativo
II trimestre]]</f>
        <v>2</v>
      </c>
      <c r="AW59" s="73">
        <f t="shared" si="0"/>
        <v>1</v>
      </c>
      <c r="AX59" s="159" t="s">
        <v>494</v>
      </c>
    </row>
    <row r="60" spans="2:50" s="74" customFormat="1" ht="12" x14ac:dyDescent="0.2">
      <c r="B60" s="356" t="s">
        <v>312</v>
      </c>
      <c r="C60" s="344" t="s">
        <v>33</v>
      </c>
      <c r="D60" s="344" t="s">
        <v>20</v>
      </c>
      <c r="E60" s="344" t="s">
        <v>725</v>
      </c>
      <c r="F60" s="344" t="s">
        <v>104</v>
      </c>
      <c r="G60" s="344" t="s">
        <v>221</v>
      </c>
      <c r="H60" s="344" t="s">
        <v>55</v>
      </c>
      <c r="I60" s="344" t="s">
        <v>83</v>
      </c>
      <c r="J60" s="344" t="s">
        <v>264</v>
      </c>
      <c r="K60" s="344" t="s">
        <v>257</v>
      </c>
      <c r="L60" s="344" t="s">
        <v>726</v>
      </c>
      <c r="M60" s="345">
        <v>46</v>
      </c>
      <c r="N60" s="344" t="s">
        <v>856</v>
      </c>
      <c r="O60" s="345">
        <v>2</v>
      </c>
      <c r="P60" s="344" t="s">
        <v>45</v>
      </c>
      <c r="Q60" s="344" t="s">
        <v>857</v>
      </c>
      <c r="R60" s="344" t="s">
        <v>823</v>
      </c>
      <c r="S60" s="346">
        <v>44927</v>
      </c>
      <c r="T60" s="346" t="s">
        <v>499</v>
      </c>
      <c r="U60" s="344" t="s">
        <v>323</v>
      </c>
      <c r="V60" s="344" t="s">
        <v>488</v>
      </c>
      <c r="W60" s="345">
        <v>0</v>
      </c>
      <c r="X60" s="345" t="s">
        <v>488</v>
      </c>
      <c r="Y60" s="345" t="s">
        <v>488</v>
      </c>
      <c r="Z60" s="344" t="s">
        <v>488</v>
      </c>
      <c r="AA60" s="344" t="s">
        <v>488</v>
      </c>
      <c r="AB60" s="344" t="s">
        <v>824</v>
      </c>
      <c r="AC60" s="345">
        <v>1</v>
      </c>
      <c r="AD60" s="345">
        <v>1</v>
      </c>
      <c r="AE60" s="141">
        <f>+Tabla3[[#This Row],[Avance cuantitativo
II trimestre]]/Tabla3[[#This Row],[Programación  meta
II trimestre ]]</f>
        <v>1</v>
      </c>
      <c r="AF60" s="344" t="s">
        <v>858</v>
      </c>
      <c r="AG60" s="344" t="s">
        <v>679</v>
      </c>
      <c r="AH60" s="344" t="s">
        <v>488</v>
      </c>
      <c r="AI60" s="345">
        <v>0</v>
      </c>
      <c r="AJ60" s="344" t="s">
        <v>488</v>
      </c>
      <c r="AK60" s="357">
        <v>0</v>
      </c>
      <c r="AL60" s="344" t="s">
        <v>488</v>
      </c>
      <c r="AM60" s="344" t="s">
        <v>488</v>
      </c>
      <c r="AN60" s="413" t="s">
        <v>824</v>
      </c>
      <c r="AO60" s="358">
        <v>1</v>
      </c>
      <c r="AP60" s="373">
        <v>1</v>
      </c>
      <c r="AQ60" s="141">
        <f>+AP60/Tabla3[[#This Row],[Programación  meta
IV trimestre ]]</f>
        <v>1</v>
      </c>
      <c r="AR60" s="384" t="s">
        <v>859</v>
      </c>
      <c r="AS60" s="390" t="s">
        <v>710</v>
      </c>
      <c r="AT60" s="157"/>
      <c r="AU60" s="158">
        <v>2</v>
      </c>
      <c r="AV60" s="158">
        <f>+AP60+Tabla3[[#This Row],[Avance cuantitativo
II trimestre]]</f>
        <v>2</v>
      </c>
      <c r="AW60" s="73">
        <f t="shared" si="0"/>
        <v>1</v>
      </c>
      <c r="AX60" s="159" t="s">
        <v>494</v>
      </c>
    </row>
    <row r="61" spans="2:50" s="74" customFormat="1" ht="12" x14ac:dyDescent="0.2">
      <c r="B61" s="356" t="s">
        <v>320</v>
      </c>
      <c r="C61" s="344" t="s">
        <v>48</v>
      </c>
      <c r="D61" s="344" t="s">
        <v>65</v>
      </c>
      <c r="E61" s="344" t="s">
        <v>336</v>
      </c>
      <c r="F61" s="344" t="s">
        <v>93</v>
      </c>
      <c r="G61" s="344" t="s">
        <v>221</v>
      </c>
      <c r="H61" s="344" t="s">
        <v>40</v>
      </c>
      <c r="I61" s="344" t="s">
        <v>222</v>
      </c>
      <c r="J61" s="344" t="s">
        <v>403</v>
      </c>
      <c r="K61" s="344" t="s">
        <v>257</v>
      </c>
      <c r="L61" s="344" t="s">
        <v>225</v>
      </c>
      <c r="M61" s="345">
        <v>47</v>
      </c>
      <c r="N61" s="344" t="s">
        <v>860</v>
      </c>
      <c r="O61" s="345">
        <v>2</v>
      </c>
      <c r="P61" s="344" t="s">
        <v>45</v>
      </c>
      <c r="Q61" s="344" t="s">
        <v>861</v>
      </c>
      <c r="R61" s="344" t="s">
        <v>713</v>
      </c>
      <c r="S61" s="346">
        <v>44927</v>
      </c>
      <c r="T61" s="346" t="s">
        <v>499</v>
      </c>
      <c r="U61" s="344" t="s">
        <v>284</v>
      </c>
      <c r="V61" s="344" t="s">
        <v>488</v>
      </c>
      <c r="W61" s="345">
        <v>0</v>
      </c>
      <c r="X61" s="345" t="s">
        <v>488</v>
      </c>
      <c r="Y61" s="345" t="s">
        <v>488</v>
      </c>
      <c r="Z61" s="344" t="s">
        <v>488</v>
      </c>
      <c r="AA61" s="344" t="s">
        <v>488</v>
      </c>
      <c r="AB61" s="344" t="s">
        <v>714</v>
      </c>
      <c r="AC61" s="345">
        <v>1</v>
      </c>
      <c r="AD61" s="345">
        <v>1</v>
      </c>
      <c r="AE61" s="141">
        <f>+Tabla3[[#This Row],[Avance cuantitativo
II trimestre]]/Tabla3[[#This Row],[Programación  meta
II trimestre ]]</f>
        <v>1</v>
      </c>
      <c r="AF61" s="344" t="s">
        <v>862</v>
      </c>
      <c r="AG61" s="344" t="s">
        <v>679</v>
      </c>
      <c r="AH61" s="344" t="s">
        <v>488</v>
      </c>
      <c r="AI61" s="345">
        <v>0</v>
      </c>
      <c r="AJ61" s="344" t="s">
        <v>488</v>
      </c>
      <c r="AK61" s="357">
        <v>0</v>
      </c>
      <c r="AL61" s="344" t="s">
        <v>488</v>
      </c>
      <c r="AM61" s="344" t="s">
        <v>488</v>
      </c>
      <c r="AN61" s="413" t="s">
        <v>714</v>
      </c>
      <c r="AO61" s="358">
        <v>1</v>
      </c>
      <c r="AP61" s="373">
        <v>1</v>
      </c>
      <c r="AQ61" s="141">
        <f>+AP61/Tabla3[[#This Row],[Programación  meta
IV trimestre ]]</f>
        <v>1</v>
      </c>
      <c r="AR61" s="384" t="s">
        <v>863</v>
      </c>
      <c r="AS61" s="390" t="s">
        <v>710</v>
      </c>
      <c r="AT61" s="157"/>
      <c r="AU61" s="158">
        <v>2</v>
      </c>
      <c r="AV61" s="158">
        <f>+AP61+Tabla3[[#This Row],[Avance cuantitativo
II trimestre]]</f>
        <v>2</v>
      </c>
      <c r="AW61" s="73">
        <f t="shared" si="0"/>
        <v>1</v>
      </c>
      <c r="AX61" s="159" t="s">
        <v>494</v>
      </c>
    </row>
    <row r="62" spans="2:50" s="74" customFormat="1" ht="12" x14ac:dyDescent="0.2">
      <c r="B62" s="356" t="s">
        <v>312</v>
      </c>
      <c r="C62" s="344" t="s">
        <v>33</v>
      </c>
      <c r="D62" s="344" t="s">
        <v>20</v>
      </c>
      <c r="E62" s="344" t="s">
        <v>725</v>
      </c>
      <c r="F62" s="344" t="s">
        <v>104</v>
      </c>
      <c r="G62" s="344" t="s">
        <v>221</v>
      </c>
      <c r="H62" s="344" t="s">
        <v>55</v>
      </c>
      <c r="I62" s="344" t="s">
        <v>83</v>
      </c>
      <c r="J62" s="344" t="s">
        <v>264</v>
      </c>
      <c r="K62" s="344" t="s">
        <v>257</v>
      </c>
      <c r="L62" s="344" t="s">
        <v>726</v>
      </c>
      <c r="M62" s="345">
        <v>48</v>
      </c>
      <c r="N62" s="344" t="s">
        <v>864</v>
      </c>
      <c r="O62" s="345">
        <v>2</v>
      </c>
      <c r="P62" s="344" t="s">
        <v>45</v>
      </c>
      <c r="Q62" s="344" t="s">
        <v>865</v>
      </c>
      <c r="R62" s="344" t="s">
        <v>823</v>
      </c>
      <c r="S62" s="346">
        <v>44927</v>
      </c>
      <c r="T62" s="346" t="s">
        <v>499</v>
      </c>
      <c r="U62" s="344" t="s">
        <v>284</v>
      </c>
      <c r="V62" s="344" t="s">
        <v>488</v>
      </c>
      <c r="W62" s="345">
        <v>0</v>
      </c>
      <c r="X62" s="345" t="s">
        <v>488</v>
      </c>
      <c r="Y62" s="345" t="s">
        <v>488</v>
      </c>
      <c r="Z62" s="344" t="s">
        <v>488</v>
      </c>
      <c r="AA62" s="344" t="s">
        <v>488</v>
      </c>
      <c r="AB62" s="344" t="s">
        <v>824</v>
      </c>
      <c r="AC62" s="345">
        <v>1</v>
      </c>
      <c r="AD62" s="345">
        <v>1</v>
      </c>
      <c r="AE62" s="141">
        <f>+Tabla3[[#This Row],[Avance cuantitativo
II trimestre]]/Tabla3[[#This Row],[Programación  meta
II trimestre ]]</f>
        <v>1</v>
      </c>
      <c r="AF62" s="344" t="s">
        <v>866</v>
      </c>
      <c r="AG62" s="344" t="s">
        <v>679</v>
      </c>
      <c r="AH62" s="344" t="s">
        <v>488</v>
      </c>
      <c r="AI62" s="345">
        <v>0</v>
      </c>
      <c r="AJ62" s="344" t="s">
        <v>488</v>
      </c>
      <c r="AK62" s="357">
        <v>0</v>
      </c>
      <c r="AL62" s="344" t="s">
        <v>488</v>
      </c>
      <c r="AM62" s="344" t="s">
        <v>488</v>
      </c>
      <c r="AN62" s="413" t="s">
        <v>824</v>
      </c>
      <c r="AO62" s="358">
        <v>1</v>
      </c>
      <c r="AP62" s="373">
        <v>1</v>
      </c>
      <c r="AQ62" s="141">
        <f>+AP62/Tabla3[[#This Row],[Programación  meta
IV trimestre ]]</f>
        <v>1</v>
      </c>
      <c r="AR62" s="384" t="s">
        <v>867</v>
      </c>
      <c r="AS62" s="390" t="s">
        <v>710</v>
      </c>
      <c r="AT62" s="157"/>
      <c r="AU62" s="158">
        <v>2</v>
      </c>
      <c r="AV62" s="158">
        <f>+AP62+Tabla3[[#This Row],[Avance cuantitativo
II trimestre]]</f>
        <v>2</v>
      </c>
      <c r="AW62" s="73">
        <f t="shared" si="0"/>
        <v>1</v>
      </c>
      <c r="AX62" s="159" t="s">
        <v>494</v>
      </c>
    </row>
    <row r="63" spans="2:50" s="74" customFormat="1" ht="12" x14ac:dyDescent="0.2">
      <c r="B63" s="356" t="s">
        <v>312</v>
      </c>
      <c r="C63" s="344" t="s">
        <v>33</v>
      </c>
      <c r="D63" s="344" t="s">
        <v>20</v>
      </c>
      <c r="E63" s="344" t="s">
        <v>725</v>
      </c>
      <c r="F63" s="344" t="s">
        <v>104</v>
      </c>
      <c r="G63" s="344" t="s">
        <v>221</v>
      </c>
      <c r="H63" s="344" t="s">
        <v>55</v>
      </c>
      <c r="I63" s="344" t="s">
        <v>83</v>
      </c>
      <c r="J63" s="344" t="s">
        <v>264</v>
      </c>
      <c r="K63" s="344" t="s">
        <v>257</v>
      </c>
      <c r="L63" s="344" t="s">
        <v>726</v>
      </c>
      <c r="M63" s="345">
        <v>49</v>
      </c>
      <c r="N63" s="344" t="s">
        <v>868</v>
      </c>
      <c r="O63" s="345">
        <v>2</v>
      </c>
      <c r="P63" s="344" t="s">
        <v>45</v>
      </c>
      <c r="Q63" s="344" t="s">
        <v>869</v>
      </c>
      <c r="R63" s="344" t="s">
        <v>823</v>
      </c>
      <c r="S63" s="346">
        <v>44927</v>
      </c>
      <c r="T63" s="346" t="s">
        <v>499</v>
      </c>
      <c r="U63" s="344" t="s">
        <v>292</v>
      </c>
      <c r="V63" s="344" t="s">
        <v>488</v>
      </c>
      <c r="W63" s="345">
        <v>0</v>
      </c>
      <c r="X63" s="345" t="s">
        <v>488</v>
      </c>
      <c r="Y63" s="345" t="s">
        <v>488</v>
      </c>
      <c r="Z63" s="344" t="s">
        <v>488</v>
      </c>
      <c r="AA63" s="344" t="s">
        <v>488</v>
      </c>
      <c r="AB63" s="344" t="s">
        <v>824</v>
      </c>
      <c r="AC63" s="345">
        <v>1</v>
      </c>
      <c r="AD63" s="345">
        <v>1</v>
      </c>
      <c r="AE63" s="141">
        <f>+Tabla3[[#This Row],[Avance cuantitativo
II trimestre]]/Tabla3[[#This Row],[Programación  meta
II trimestre ]]</f>
        <v>1</v>
      </c>
      <c r="AF63" s="344" t="s">
        <v>870</v>
      </c>
      <c r="AG63" s="344" t="s">
        <v>679</v>
      </c>
      <c r="AH63" s="344" t="s">
        <v>488</v>
      </c>
      <c r="AI63" s="345">
        <v>0</v>
      </c>
      <c r="AJ63" s="344" t="s">
        <v>488</v>
      </c>
      <c r="AK63" s="357">
        <v>0</v>
      </c>
      <c r="AL63" s="344" t="s">
        <v>488</v>
      </c>
      <c r="AM63" s="344" t="s">
        <v>488</v>
      </c>
      <c r="AN63" s="413" t="s">
        <v>824</v>
      </c>
      <c r="AO63" s="358">
        <v>1</v>
      </c>
      <c r="AP63" s="373">
        <v>1</v>
      </c>
      <c r="AQ63" s="141">
        <f>+AP63/Tabla3[[#This Row],[Programación  meta
IV trimestre ]]</f>
        <v>1</v>
      </c>
      <c r="AR63" s="384" t="s">
        <v>871</v>
      </c>
      <c r="AS63" s="390" t="s">
        <v>710</v>
      </c>
      <c r="AT63" s="157"/>
      <c r="AU63" s="158">
        <v>2</v>
      </c>
      <c r="AV63" s="158">
        <f>+AP63+Tabla3[[#This Row],[Avance cuantitativo
II trimestre]]</f>
        <v>2</v>
      </c>
      <c r="AW63" s="73">
        <f t="shared" si="0"/>
        <v>1</v>
      </c>
      <c r="AX63" s="159" t="s">
        <v>494</v>
      </c>
    </row>
    <row r="64" spans="2:50" s="74" customFormat="1" ht="12" x14ac:dyDescent="0.2">
      <c r="B64" s="356" t="s">
        <v>320</v>
      </c>
      <c r="C64" s="344" t="s">
        <v>48</v>
      </c>
      <c r="D64" s="344" t="s">
        <v>65</v>
      </c>
      <c r="E64" s="344" t="s">
        <v>336</v>
      </c>
      <c r="F64" s="344" t="s">
        <v>93</v>
      </c>
      <c r="G64" s="344" t="s">
        <v>221</v>
      </c>
      <c r="H64" s="344" t="s">
        <v>40</v>
      </c>
      <c r="I64" s="344" t="s">
        <v>222</v>
      </c>
      <c r="J64" s="344" t="s">
        <v>403</v>
      </c>
      <c r="K64" s="344" t="s">
        <v>257</v>
      </c>
      <c r="L64" s="344" t="s">
        <v>225</v>
      </c>
      <c r="M64" s="345">
        <v>50</v>
      </c>
      <c r="N64" s="344" t="s">
        <v>872</v>
      </c>
      <c r="O64" s="345">
        <v>2</v>
      </c>
      <c r="P64" s="344" t="s">
        <v>45</v>
      </c>
      <c r="Q64" s="344" t="s">
        <v>873</v>
      </c>
      <c r="R64" s="344" t="s">
        <v>713</v>
      </c>
      <c r="S64" s="346">
        <v>44927</v>
      </c>
      <c r="T64" s="346" t="s">
        <v>499</v>
      </c>
      <c r="U64" s="344" t="s">
        <v>292</v>
      </c>
      <c r="V64" s="344" t="s">
        <v>488</v>
      </c>
      <c r="W64" s="345">
        <v>0</v>
      </c>
      <c r="X64" s="345" t="s">
        <v>488</v>
      </c>
      <c r="Y64" s="345" t="s">
        <v>488</v>
      </c>
      <c r="Z64" s="344" t="s">
        <v>488</v>
      </c>
      <c r="AA64" s="344" t="s">
        <v>488</v>
      </c>
      <c r="AB64" s="344" t="s">
        <v>714</v>
      </c>
      <c r="AC64" s="345">
        <v>1</v>
      </c>
      <c r="AD64" s="345">
        <v>1</v>
      </c>
      <c r="AE64" s="141">
        <f>+Tabla3[[#This Row],[Avance cuantitativo
II trimestre]]/Tabla3[[#This Row],[Programación  meta
II trimestre ]]</f>
        <v>1</v>
      </c>
      <c r="AF64" s="344" t="s">
        <v>874</v>
      </c>
      <c r="AG64" s="344" t="s">
        <v>875</v>
      </c>
      <c r="AH64" s="344" t="s">
        <v>488</v>
      </c>
      <c r="AI64" s="345">
        <v>0</v>
      </c>
      <c r="AJ64" s="344" t="s">
        <v>488</v>
      </c>
      <c r="AK64" s="357">
        <v>0</v>
      </c>
      <c r="AL64" s="344" t="s">
        <v>488</v>
      </c>
      <c r="AM64" s="344" t="s">
        <v>488</v>
      </c>
      <c r="AN64" s="344" t="s">
        <v>714</v>
      </c>
      <c r="AO64" s="358">
        <v>1</v>
      </c>
      <c r="AP64" s="373">
        <v>1</v>
      </c>
      <c r="AQ64" s="141">
        <f>+AP64/Tabla3[[#This Row],[Programación  meta
IV trimestre ]]</f>
        <v>1</v>
      </c>
      <c r="AR64" s="355" t="s">
        <v>876</v>
      </c>
      <c r="AS64" s="390" t="s">
        <v>710</v>
      </c>
      <c r="AT64" s="157"/>
      <c r="AU64" s="158">
        <v>2</v>
      </c>
      <c r="AV64" s="158">
        <f>+AP64+Tabla3[[#This Row],[Avance cuantitativo
II trimestre]]</f>
        <v>2</v>
      </c>
      <c r="AW64" s="73">
        <f t="shared" si="0"/>
        <v>1</v>
      </c>
      <c r="AX64" s="159" t="s">
        <v>494</v>
      </c>
    </row>
    <row r="65" spans="2:50" s="74" customFormat="1" ht="12" x14ac:dyDescent="0.2">
      <c r="B65" s="356" t="s">
        <v>320</v>
      </c>
      <c r="C65" s="344" t="s">
        <v>48</v>
      </c>
      <c r="D65" s="344" t="s">
        <v>65</v>
      </c>
      <c r="E65" s="344" t="s">
        <v>336</v>
      </c>
      <c r="F65" s="344" t="s">
        <v>93</v>
      </c>
      <c r="G65" s="344" t="s">
        <v>221</v>
      </c>
      <c r="H65" s="344" t="s">
        <v>40</v>
      </c>
      <c r="I65" s="344" t="s">
        <v>222</v>
      </c>
      <c r="J65" s="344" t="s">
        <v>403</v>
      </c>
      <c r="K65" s="344" t="s">
        <v>257</v>
      </c>
      <c r="L65" s="344" t="s">
        <v>225</v>
      </c>
      <c r="M65" s="345">
        <v>51</v>
      </c>
      <c r="N65" s="344" t="s">
        <v>877</v>
      </c>
      <c r="O65" s="345">
        <v>2</v>
      </c>
      <c r="P65" s="344" t="s">
        <v>45</v>
      </c>
      <c r="Q65" s="344" t="s">
        <v>878</v>
      </c>
      <c r="R65" s="344" t="s">
        <v>713</v>
      </c>
      <c r="S65" s="346">
        <v>44927</v>
      </c>
      <c r="T65" s="346" t="s">
        <v>499</v>
      </c>
      <c r="U65" s="344" t="s">
        <v>288</v>
      </c>
      <c r="V65" s="344" t="s">
        <v>488</v>
      </c>
      <c r="W65" s="345">
        <v>0</v>
      </c>
      <c r="X65" s="345" t="s">
        <v>488</v>
      </c>
      <c r="Y65" s="345" t="s">
        <v>488</v>
      </c>
      <c r="Z65" s="344" t="s">
        <v>488</v>
      </c>
      <c r="AA65" s="344" t="s">
        <v>488</v>
      </c>
      <c r="AB65" s="344" t="s">
        <v>714</v>
      </c>
      <c r="AC65" s="345">
        <v>1</v>
      </c>
      <c r="AD65" s="345">
        <v>1</v>
      </c>
      <c r="AE65" s="141">
        <f>+Tabla3[[#This Row],[Avance cuantitativo
II trimestre]]/Tabla3[[#This Row],[Programación  meta
II trimestre ]]</f>
        <v>1</v>
      </c>
      <c r="AF65" s="344" t="s">
        <v>879</v>
      </c>
      <c r="AG65" s="344" t="s">
        <v>679</v>
      </c>
      <c r="AH65" s="344" t="s">
        <v>488</v>
      </c>
      <c r="AI65" s="345">
        <v>0</v>
      </c>
      <c r="AJ65" s="344" t="s">
        <v>488</v>
      </c>
      <c r="AK65" s="357">
        <v>0</v>
      </c>
      <c r="AL65" s="344" t="s">
        <v>488</v>
      </c>
      <c r="AM65" s="344" t="s">
        <v>488</v>
      </c>
      <c r="AN65" s="413" t="s">
        <v>714</v>
      </c>
      <c r="AO65" s="358">
        <v>1</v>
      </c>
      <c r="AP65" s="373">
        <v>1</v>
      </c>
      <c r="AQ65" s="141">
        <f>+AP65/Tabla3[[#This Row],[Programación  meta
IV trimestre ]]</f>
        <v>1</v>
      </c>
      <c r="AR65" s="384" t="s">
        <v>880</v>
      </c>
      <c r="AS65" s="390" t="s">
        <v>710</v>
      </c>
      <c r="AT65" s="157"/>
      <c r="AU65" s="158">
        <v>2</v>
      </c>
      <c r="AV65" s="158">
        <f>+AP65+Tabla3[[#This Row],[Avance cuantitativo
II trimestre]]</f>
        <v>2</v>
      </c>
      <c r="AW65" s="73">
        <f t="shared" si="0"/>
        <v>1</v>
      </c>
      <c r="AX65" s="159" t="s">
        <v>494</v>
      </c>
    </row>
    <row r="66" spans="2:50" s="74" customFormat="1" ht="12" x14ac:dyDescent="0.2">
      <c r="B66" s="356" t="s">
        <v>312</v>
      </c>
      <c r="C66" s="344" t="s">
        <v>33</v>
      </c>
      <c r="D66" s="344" t="s">
        <v>20</v>
      </c>
      <c r="E66" s="344" t="s">
        <v>725</v>
      </c>
      <c r="F66" s="344" t="s">
        <v>104</v>
      </c>
      <c r="G66" s="344" t="s">
        <v>221</v>
      </c>
      <c r="H66" s="344" t="s">
        <v>55</v>
      </c>
      <c r="I66" s="344" t="s">
        <v>83</v>
      </c>
      <c r="J66" s="344" t="s">
        <v>264</v>
      </c>
      <c r="K66" s="344" t="s">
        <v>257</v>
      </c>
      <c r="L66" s="344" t="s">
        <v>726</v>
      </c>
      <c r="M66" s="345">
        <v>52</v>
      </c>
      <c r="N66" s="344" t="s">
        <v>881</v>
      </c>
      <c r="O66" s="345">
        <v>2</v>
      </c>
      <c r="P66" s="344" t="s">
        <v>45</v>
      </c>
      <c r="Q66" s="344" t="s">
        <v>882</v>
      </c>
      <c r="R66" s="344" t="s">
        <v>823</v>
      </c>
      <c r="S66" s="346">
        <v>44927</v>
      </c>
      <c r="T66" s="346" t="s">
        <v>499</v>
      </c>
      <c r="U66" s="344" t="s">
        <v>288</v>
      </c>
      <c r="V66" s="344" t="s">
        <v>488</v>
      </c>
      <c r="W66" s="345">
        <v>0</v>
      </c>
      <c r="X66" s="345" t="s">
        <v>488</v>
      </c>
      <c r="Y66" s="345" t="s">
        <v>488</v>
      </c>
      <c r="Z66" s="344" t="s">
        <v>488</v>
      </c>
      <c r="AA66" s="344" t="s">
        <v>488</v>
      </c>
      <c r="AB66" s="344" t="s">
        <v>824</v>
      </c>
      <c r="AC66" s="345">
        <v>1</v>
      </c>
      <c r="AD66" s="345">
        <v>1</v>
      </c>
      <c r="AE66" s="141">
        <f>+Tabla3[[#This Row],[Avance cuantitativo
II trimestre]]/Tabla3[[#This Row],[Programación  meta
II trimestre ]]</f>
        <v>1</v>
      </c>
      <c r="AF66" s="344" t="s">
        <v>883</v>
      </c>
      <c r="AG66" s="344" t="s">
        <v>679</v>
      </c>
      <c r="AH66" s="344" t="s">
        <v>488</v>
      </c>
      <c r="AI66" s="345">
        <v>0</v>
      </c>
      <c r="AJ66" s="344" t="s">
        <v>488</v>
      </c>
      <c r="AK66" s="357">
        <v>0</v>
      </c>
      <c r="AL66" s="344" t="s">
        <v>488</v>
      </c>
      <c r="AM66" s="344" t="s">
        <v>488</v>
      </c>
      <c r="AN66" s="413" t="s">
        <v>824</v>
      </c>
      <c r="AO66" s="358">
        <v>1</v>
      </c>
      <c r="AP66" s="373">
        <v>1</v>
      </c>
      <c r="AQ66" s="141">
        <f>+AP66/Tabla3[[#This Row],[Programación  meta
IV trimestre ]]</f>
        <v>1</v>
      </c>
      <c r="AR66" s="384" t="s">
        <v>884</v>
      </c>
      <c r="AS66" s="390" t="s">
        <v>710</v>
      </c>
      <c r="AT66" s="157"/>
      <c r="AU66" s="158">
        <v>2</v>
      </c>
      <c r="AV66" s="158">
        <f>+AP66+Tabla3[[#This Row],[Avance cuantitativo
II trimestre]]</f>
        <v>2</v>
      </c>
      <c r="AW66" s="73">
        <f t="shared" si="0"/>
        <v>1</v>
      </c>
      <c r="AX66" s="159" t="s">
        <v>494</v>
      </c>
    </row>
    <row r="67" spans="2:50" s="74" customFormat="1" ht="12" x14ac:dyDescent="0.2">
      <c r="B67" s="356" t="s">
        <v>320</v>
      </c>
      <c r="C67" s="344" t="s">
        <v>48</v>
      </c>
      <c r="D67" s="344" t="s">
        <v>65</v>
      </c>
      <c r="E67" s="344" t="s">
        <v>336</v>
      </c>
      <c r="F67" s="344" t="s">
        <v>93</v>
      </c>
      <c r="G67" s="344" t="s">
        <v>221</v>
      </c>
      <c r="H67" s="344" t="s">
        <v>40</v>
      </c>
      <c r="I67" s="344" t="s">
        <v>222</v>
      </c>
      <c r="J67" s="344" t="s">
        <v>403</v>
      </c>
      <c r="K67" s="344" t="s">
        <v>257</v>
      </c>
      <c r="L67" s="344" t="s">
        <v>225</v>
      </c>
      <c r="M67" s="345">
        <v>53</v>
      </c>
      <c r="N67" s="344" t="s">
        <v>885</v>
      </c>
      <c r="O67" s="345">
        <v>2</v>
      </c>
      <c r="P67" s="344" t="s">
        <v>45</v>
      </c>
      <c r="Q67" s="344" t="s">
        <v>886</v>
      </c>
      <c r="R67" s="344" t="s">
        <v>713</v>
      </c>
      <c r="S67" s="346">
        <v>44927</v>
      </c>
      <c r="T67" s="346" t="s">
        <v>499</v>
      </c>
      <c r="U67" s="344" t="s">
        <v>326</v>
      </c>
      <c r="V67" s="344" t="s">
        <v>488</v>
      </c>
      <c r="W67" s="345">
        <v>0</v>
      </c>
      <c r="X67" s="345" t="s">
        <v>488</v>
      </c>
      <c r="Y67" s="345" t="s">
        <v>488</v>
      </c>
      <c r="Z67" s="344" t="s">
        <v>488</v>
      </c>
      <c r="AA67" s="344" t="s">
        <v>488</v>
      </c>
      <c r="AB67" s="344" t="s">
        <v>714</v>
      </c>
      <c r="AC67" s="345">
        <v>1</v>
      </c>
      <c r="AD67" s="345">
        <v>1</v>
      </c>
      <c r="AE67" s="141">
        <f>+Tabla3[[#This Row],[Avance cuantitativo
II trimestre]]/Tabla3[[#This Row],[Programación  meta
II trimestre ]]</f>
        <v>1</v>
      </c>
      <c r="AF67" s="344" t="s">
        <v>887</v>
      </c>
      <c r="AG67" s="344" t="s">
        <v>679</v>
      </c>
      <c r="AH67" s="344" t="s">
        <v>488</v>
      </c>
      <c r="AI67" s="345">
        <v>0</v>
      </c>
      <c r="AJ67" s="344" t="s">
        <v>488</v>
      </c>
      <c r="AK67" s="357">
        <v>0</v>
      </c>
      <c r="AL67" s="344" t="s">
        <v>488</v>
      </c>
      <c r="AM67" s="344" t="s">
        <v>488</v>
      </c>
      <c r="AN67" s="413" t="s">
        <v>714</v>
      </c>
      <c r="AO67" s="358">
        <v>1</v>
      </c>
      <c r="AP67" s="373">
        <v>1</v>
      </c>
      <c r="AQ67" s="141">
        <f>+AP67/Tabla3[[#This Row],[Programación  meta
IV trimestre ]]</f>
        <v>1</v>
      </c>
      <c r="AR67" s="384" t="s">
        <v>888</v>
      </c>
      <c r="AS67" s="390" t="s">
        <v>710</v>
      </c>
      <c r="AT67" s="157"/>
      <c r="AU67" s="158">
        <v>2</v>
      </c>
      <c r="AV67" s="158">
        <f>+AP67+Tabla3[[#This Row],[Avance cuantitativo
II trimestre]]</f>
        <v>2</v>
      </c>
      <c r="AW67" s="73">
        <f t="shared" si="0"/>
        <v>1</v>
      </c>
      <c r="AX67" s="159" t="s">
        <v>494</v>
      </c>
    </row>
    <row r="68" spans="2:50" s="74" customFormat="1" ht="12" x14ac:dyDescent="0.2">
      <c r="B68" s="356" t="s">
        <v>312</v>
      </c>
      <c r="C68" s="344" t="s">
        <v>33</v>
      </c>
      <c r="D68" s="344" t="s">
        <v>20</v>
      </c>
      <c r="E68" s="344" t="s">
        <v>725</v>
      </c>
      <c r="F68" s="344" t="s">
        <v>104</v>
      </c>
      <c r="G68" s="344" t="s">
        <v>221</v>
      </c>
      <c r="H68" s="344" t="s">
        <v>55</v>
      </c>
      <c r="I68" s="344" t="s">
        <v>83</v>
      </c>
      <c r="J68" s="344" t="s">
        <v>264</v>
      </c>
      <c r="K68" s="344" t="s">
        <v>257</v>
      </c>
      <c r="L68" s="344" t="s">
        <v>726</v>
      </c>
      <c r="M68" s="345">
        <v>54</v>
      </c>
      <c r="N68" s="344" t="s">
        <v>889</v>
      </c>
      <c r="O68" s="345">
        <v>2</v>
      </c>
      <c r="P68" s="344" t="s">
        <v>45</v>
      </c>
      <c r="Q68" s="344" t="s">
        <v>890</v>
      </c>
      <c r="R68" s="344" t="s">
        <v>823</v>
      </c>
      <c r="S68" s="346">
        <v>44927</v>
      </c>
      <c r="T68" s="346" t="s">
        <v>499</v>
      </c>
      <c r="U68" s="344" t="s">
        <v>326</v>
      </c>
      <c r="V68" s="344" t="s">
        <v>488</v>
      </c>
      <c r="W68" s="345">
        <v>0</v>
      </c>
      <c r="X68" s="345" t="s">
        <v>488</v>
      </c>
      <c r="Y68" s="345" t="s">
        <v>488</v>
      </c>
      <c r="Z68" s="344" t="s">
        <v>488</v>
      </c>
      <c r="AA68" s="344" t="s">
        <v>488</v>
      </c>
      <c r="AB68" s="344" t="s">
        <v>824</v>
      </c>
      <c r="AC68" s="345">
        <v>1</v>
      </c>
      <c r="AD68" s="345">
        <v>1</v>
      </c>
      <c r="AE68" s="141">
        <f>+Tabla3[[#This Row],[Avance cuantitativo
II trimestre]]/Tabla3[[#This Row],[Programación  meta
II trimestre ]]</f>
        <v>1</v>
      </c>
      <c r="AF68" s="344" t="s">
        <v>891</v>
      </c>
      <c r="AG68" s="344" t="s">
        <v>679</v>
      </c>
      <c r="AH68" s="344" t="s">
        <v>488</v>
      </c>
      <c r="AI68" s="345">
        <v>0</v>
      </c>
      <c r="AJ68" s="344" t="s">
        <v>488</v>
      </c>
      <c r="AK68" s="357">
        <v>0</v>
      </c>
      <c r="AL68" s="344" t="s">
        <v>488</v>
      </c>
      <c r="AM68" s="344" t="s">
        <v>488</v>
      </c>
      <c r="AN68" s="413" t="s">
        <v>824</v>
      </c>
      <c r="AO68" s="358">
        <v>1</v>
      </c>
      <c r="AP68" s="373">
        <v>1</v>
      </c>
      <c r="AQ68" s="141">
        <f>+AP68/Tabla3[[#This Row],[Programación  meta
IV trimestre ]]</f>
        <v>1</v>
      </c>
      <c r="AR68" s="384" t="s">
        <v>892</v>
      </c>
      <c r="AS68" s="390" t="s">
        <v>710</v>
      </c>
      <c r="AT68" s="157"/>
      <c r="AU68" s="158">
        <v>2</v>
      </c>
      <c r="AV68" s="158">
        <f>+AP68+Tabla3[[#This Row],[Avance cuantitativo
II trimestre]]</f>
        <v>2</v>
      </c>
      <c r="AW68" s="73">
        <f t="shared" si="0"/>
        <v>1</v>
      </c>
      <c r="AX68" s="159" t="s">
        <v>494</v>
      </c>
    </row>
    <row r="69" spans="2:50" s="74" customFormat="1" ht="12" x14ac:dyDescent="0.2">
      <c r="B69" s="356" t="s">
        <v>320</v>
      </c>
      <c r="C69" s="344" t="s">
        <v>48</v>
      </c>
      <c r="D69" s="344" t="s">
        <v>65</v>
      </c>
      <c r="E69" s="344" t="s">
        <v>336</v>
      </c>
      <c r="F69" s="344" t="s">
        <v>93</v>
      </c>
      <c r="G69" s="344" t="s">
        <v>221</v>
      </c>
      <c r="H69" s="344" t="s">
        <v>40</v>
      </c>
      <c r="I69" s="344" t="s">
        <v>222</v>
      </c>
      <c r="J69" s="344" t="s">
        <v>403</v>
      </c>
      <c r="K69" s="344" t="s">
        <v>257</v>
      </c>
      <c r="L69" s="344" t="s">
        <v>225</v>
      </c>
      <c r="M69" s="345">
        <v>55</v>
      </c>
      <c r="N69" s="344" t="s">
        <v>893</v>
      </c>
      <c r="O69" s="345">
        <v>2</v>
      </c>
      <c r="P69" s="344" t="s">
        <v>45</v>
      </c>
      <c r="Q69" s="344" t="s">
        <v>894</v>
      </c>
      <c r="R69" s="344" t="s">
        <v>713</v>
      </c>
      <c r="S69" s="346">
        <v>44927</v>
      </c>
      <c r="T69" s="346" t="s">
        <v>499</v>
      </c>
      <c r="U69" s="344" t="s">
        <v>281</v>
      </c>
      <c r="V69" s="344" t="s">
        <v>488</v>
      </c>
      <c r="W69" s="345">
        <v>0</v>
      </c>
      <c r="X69" s="345" t="s">
        <v>488</v>
      </c>
      <c r="Y69" s="345" t="s">
        <v>488</v>
      </c>
      <c r="Z69" s="344" t="s">
        <v>488</v>
      </c>
      <c r="AA69" s="344" t="s">
        <v>488</v>
      </c>
      <c r="AB69" s="344" t="s">
        <v>714</v>
      </c>
      <c r="AC69" s="345">
        <v>1</v>
      </c>
      <c r="AD69" s="345">
        <v>1</v>
      </c>
      <c r="AE69" s="141">
        <f>+Tabla3[[#This Row],[Avance cuantitativo
II trimestre]]/Tabla3[[#This Row],[Programación  meta
II trimestre ]]</f>
        <v>1</v>
      </c>
      <c r="AF69" s="344" t="s">
        <v>895</v>
      </c>
      <c r="AG69" s="344" t="s">
        <v>679</v>
      </c>
      <c r="AH69" s="344" t="s">
        <v>488</v>
      </c>
      <c r="AI69" s="345">
        <v>0</v>
      </c>
      <c r="AJ69" s="344" t="s">
        <v>488</v>
      </c>
      <c r="AK69" s="357">
        <v>0</v>
      </c>
      <c r="AL69" s="344" t="s">
        <v>488</v>
      </c>
      <c r="AM69" s="344" t="s">
        <v>488</v>
      </c>
      <c r="AN69" s="413" t="s">
        <v>714</v>
      </c>
      <c r="AO69" s="358">
        <v>1</v>
      </c>
      <c r="AP69" s="373">
        <v>1</v>
      </c>
      <c r="AQ69" s="141">
        <f>+AP69/Tabla3[[#This Row],[Programación  meta
IV trimestre ]]</f>
        <v>1</v>
      </c>
      <c r="AR69" s="384" t="s">
        <v>896</v>
      </c>
      <c r="AS69" s="390" t="s">
        <v>710</v>
      </c>
      <c r="AT69" s="157"/>
      <c r="AU69" s="158">
        <v>2</v>
      </c>
      <c r="AV69" s="158">
        <f>+AP69+Tabla3[[#This Row],[Avance cuantitativo
II trimestre]]</f>
        <v>2</v>
      </c>
      <c r="AW69" s="73">
        <f t="shared" si="0"/>
        <v>1</v>
      </c>
      <c r="AX69" s="159" t="s">
        <v>494</v>
      </c>
    </row>
    <row r="70" spans="2:50" s="74" customFormat="1" ht="12" x14ac:dyDescent="0.2">
      <c r="B70" s="356" t="s">
        <v>312</v>
      </c>
      <c r="C70" s="344" t="s">
        <v>33</v>
      </c>
      <c r="D70" s="344" t="s">
        <v>20</v>
      </c>
      <c r="E70" s="344" t="s">
        <v>725</v>
      </c>
      <c r="F70" s="344" t="s">
        <v>104</v>
      </c>
      <c r="G70" s="344" t="s">
        <v>221</v>
      </c>
      <c r="H70" s="344" t="s">
        <v>55</v>
      </c>
      <c r="I70" s="344" t="s">
        <v>83</v>
      </c>
      <c r="J70" s="344" t="s">
        <v>264</v>
      </c>
      <c r="K70" s="344" t="s">
        <v>257</v>
      </c>
      <c r="L70" s="344" t="s">
        <v>726</v>
      </c>
      <c r="M70" s="345">
        <v>56</v>
      </c>
      <c r="N70" s="344" t="s">
        <v>897</v>
      </c>
      <c r="O70" s="345">
        <v>2</v>
      </c>
      <c r="P70" s="344" t="s">
        <v>45</v>
      </c>
      <c r="Q70" s="344" t="s">
        <v>898</v>
      </c>
      <c r="R70" s="344" t="s">
        <v>823</v>
      </c>
      <c r="S70" s="346">
        <v>44927</v>
      </c>
      <c r="T70" s="346" t="s">
        <v>499</v>
      </c>
      <c r="U70" s="344" t="s">
        <v>281</v>
      </c>
      <c r="V70" s="344" t="s">
        <v>488</v>
      </c>
      <c r="W70" s="345">
        <v>0</v>
      </c>
      <c r="X70" s="345" t="s">
        <v>488</v>
      </c>
      <c r="Y70" s="345" t="s">
        <v>488</v>
      </c>
      <c r="Z70" s="344" t="s">
        <v>488</v>
      </c>
      <c r="AA70" s="344" t="s">
        <v>488</v>
      </c>
      <c r="AB70" s="344" t="s">
        <v>824</v>
      </c>
      <c r="AC70" s="345">
        <v>1</v>
      </c>
      <c r="AD70" s="345">
        <v>1</v>
      </c>
      <c r="AE70" s="141">
        <f>+Tabla3[[#This Row],[Avance cuantitativo
II trimestre]]/Tabla3[[#This Row],[Programación  meta
II trimestre ]]</f>
        <v>1</v>
      </c>
      <c r="AF70" s="344" t="s">
        <v>899</v>
      </c>
      <c r="AG70" s="344" t="s">
        <v>679</v>
      </c>
      <c r="AH70" s="344" t="s">
        <v>488</v>
      </c>
      <c r="AI70" s="345">
        <v>0</v>
      </c>
      <c r="AJ70" s="344" t="s">
        <v>488</v>
      </c>
      <c r="AK70" s="357">
        <v>0</v>
      </c>
      <c r="AL70" s="344" t="s">
        <v>488</v>
      </c>
      <c r="AM70" s="344" t="s">
        <v>488</v>
      </c>
      <c r="AN70" s="413" t="s">
        <v>824</v>
      </c>
      <c r="AO70" s="358">
        <v>1</v>
      </c>
      <c r="AP70" s="373">
        <v>1</v>
      </c>
      <c r="AQ70" s="141">
        <f>+AP70/Tabla3[[#This Row],[Programación  meta
IV trimestre ]]</f>
        <v>1</v>
      </c>
      <c r="AR70" s="384" t="s">
        <v>900</v>
      </c>
      <c r="AS70" s="390" t="s">
        <v>710</v>
      </c>
      <c r="AT70" s="157"/>
      <c r="AU70" s="158">
        <v>2</v>
      </c>
      <c r="AV70" s="158">
        <f>+AP70+Tabla3[[#This Row],[Avance cuantitativo
II trimestre]]</f>
        <v>2</v>
      </c>
      <c r="AW70" s="73">
        <f t="shared" si="0"/>
        <v>1</v>
      </c>
      <c r="AX70" s="159" t="s">
        <v>494</v>
      </c>
    </row>
    <row r="71" spans="2:50" s="74" customFormat="1" ht="12" x14ac:dyDescent="0.2">
      <c r="B71" s="356" t="s">
        <v>320</v>
      </c>
      <c r="C71" s="344" t="s">
        <v>48</v>
      </c>
      <c r="D71" s="344" t="s">
        <v>65</v>
      </c>
      <c r="E71" s="344" t="s">
        <v>336</v>
      </c>
      <c r="F71" s="344" t="s">
        <v>93</v>
      </c>
      <c r="G71" s="344" t="s">
        <v>221</v>
      </c>
      <c r="H71" s="344" t="s">
        <v>40</v>
      </c>
      <c r="I71" s="344" t="s">
        <v>222</v>
      </c>
      <c r="J71" s="344" t="s">
        <v>403</v>
      </c>
      <c r="K71" s="344" t="s">
        <v>257</v>
      </c>
      <c r="L71" s="344" t="s">
        <v>225</v>
      </c>
      <c r="M71" s="345">
        <v>57</v>
      </c>
      <c r="N71" s="344" t="s">
        <v>901</v>
      </c>
      <c r="O71" s="345">
        <v>2</v>
      </c>
      <c r="P71" s="344" t="s">
        <v>45</v>
      </c>
      <c r="Q71" s="344" t="s">
        <v>902</v>
      </c>
      <c r="R71" s="344" t="s">
        <v>713</v>
      </c>
      <c r="S71" s="346">
        <v>44927</v>
      </c>
      <c r="T71" s="346" t="s">
        <v>499</v>
      </c>
      <c r="U71" s="344" t="s">
        <v>329</v>
      </c>
      <c r="V71" s="344" t="s">
        <v>488</v>
      </c>
      <c r="W71" s="345">
        <v>0</v>
      </c>
      <c r="X71" s="345" t="s">
        <v>488</v>
      </c>
      <c r="Y71" s="345" t="s">
        <v>488</v>
      </c>
      <c r="Z71" s="344" t="s">
        <v>488</v>
      </c>
      <c r="AA71" s="344" t="s">
        <v>488</v>
      </c>
      <c r="AB71" s="344" t="s">
        <v>714</v>
      </c>
      <c r="AC71" s="345">
        <v>1</v>
      </c>
      <c r="AD71" s="345">
        <v>1</v>
      </c>
      <c r="AE71" s="141">
        <f>+Tabla3[[#This Row],[Avance cuantitativo
II trimestre]]/Tabla3[[#This Row],[Programación  meta
II trimestre ]]</f>
        <v>1</v>
      </c>
      <c r="AF71" s="344" t="s">
        <v>903</v>
      </c>
      <c r="AG71" s="344" t="s">
        <v>679</v>
      </c>
      <c r="AH71" s="344" t="s">
        <v>488</v>
      </c>
      <c r="AI71" s="345">
        <v>0</v>
      </c>
      <c r="AJ71" s="344" t="s">
        <v>488</v>
      </c>
      <c r="AK71" s="357">
        <v>0</v>
      </c>
      <c r="AL71" s="344" t="s">
        <v>488</v>
      </c>
      <c r="AM71" s="344" t="s">
        <v>488</v>
      </c>
      <c r="AN71" s="413" t="s">
        <v>714</v>
      </c>
      <c r="AO71" s="358">
        <v>1</v>
      </c>
      <c r="AP71" s="373">
        <v>1</v>
      </c>
      <c r="AQ71" s="141">
        <f>+AP71/Tabla3[[#This Row],[Programación  meta
IV trimestre ]]</f>
        <v>1</v>
      </c>
      <c r="AR71" s="384" t="s">
        <v>904</v>
      </c>
      <c r="AS71" s="390" t="s">
        <v>710</v>
      </c>
      <c r="AT71" s="157"/>
      <c r="AU71" s="158">
        <v>2</v>
      </c>
      <c r="AV71" s="158">
        <f>+AP71+Tabla3[[#This Row],[Avance cuantitativo
II trimestre]]</f>
        <v>2</v>
      </c>
      <c r="AW71" s="73">
        <f t="shared" si="0"/>
        <v>1</v>
      </c>
      <c r="AX71" s="159" t="s">
        <v>494</v>
      </c>
    </row>
    <row r="72" spans="2:50" s="74" customFormat="1" ht="12" x14ac:dyDescent="0.2">
      <c r="B72" s="356" t="s">
        <v>312</v>
      </c>
      <c r="C72" s="344" t="s">
        <v>33</v>
      </c>
      <c r="D72" s="344" t="s">
        <v>20</v>
      </c>
      <c r="E72" s="344" t="s">
        <v>725</v>
      </c>
      <c r="F72" s="344" t="s">
        <v>104</v>
      </c>
      <c r="G72" s="344" t="s">
        <v>221</v>
      </c>
      <c r="H72" s="344" t="s">
        <v>55</v>
      </c>
      <c r="I72" s="344" t="s">
        <v>83</v>
      </c>
      <c r="J72" s="344" t="s">
        <v>264</v>
      </c>
      <c r="K72" s="344" t="s">
        <v>257</v>
      </c>
      <c r="L72" s="344" t="s">
        <v>726</v>
      </c>
      <c r="M72" s="345">
        <v>58</v>
      </c>
      <c r="N72" s="344" t="s">
        <v>905</v>
      </c>
      <c r="O72" s="345">
        <v>2</v>
      </c>
      <c r="P72" s="344" t="s">
        <v>45</v>
      </c>
      <c r="Q72" s="344" t="s">
        <v>906</v>
      </c>
      <c r="R72" s="344" t="s">
        <v>823</v>
      </c>
      <c r="S72" s="346">
        <v>44927</v>
      </c>
      <c r="T72" s="346" t="s">
        <v>499</v>
      </c>
      <c r="U72" s="344" t="s">
        <v>329</v>
      </c>
      <c r="V72" s="344" t="s">
        <v>488</v>
      </c>
      <c r="W72" s="345">
        <v>0</v>
      </c>
      <c r="X72" s="345" t="s">
        <v>488</v>
      </c>
      <c r="Y72" s="345" t="s">
        <v>488</v>
      </c>
      <c r="Z72" s="344" t="s">
        <v>488</v>
      </c>
      <c r="AA72" s="344" t="s">
        <v>488</v>
      </c>
      <c r="AB72" s="344" t="s">
        <v>824</v>
      </c>
      <c r="AC72" s="345">
        <v>1</v>
      </c>
      <c r="AD72" s="345">
        <v>1</v>
      </c>
      <c r="AE72" s="141">
        <f>+Tabla3[[#This Row],[Avance cuantitativo
II trimestre]]/Tabla3[[#This Row],[Programación  meta
II trimestre ]]</f>
        <v>1</v>
      </c>
      <c r="AF72" s="344" t="s">
        <v>907</v>
      </c>
      <c r="AG72" s="344" t="s">
        <v>679</v>
      </c>
      <c r="AH72" s="344" t="s">
        <v>488</v>
      </c>
      <c r="AI72" s="345">
        <v>0</v>
      </c>
      <c r="AJ72" s="344" t="s">
        <v>488</v>
      </c>
      <c r="AK72" s="357">
        <v>0</v>
      </c>
      <c r="AL72" s="344" t="s">
        <v>488</v>
      </c>
      <c r="AM72" s="344" t="s">
        <v>488</v>
      </c>
      <c r="AN72" s="413" t="s">
        <v>824</v>
      </c>
      <c r="AO72" s="358">
        <v>1</v>
      </c>
      <c r="AP72" s="373">
        <v>1</v>
      </c>
      <c r="AQ72" s="141">
        <f>+AP72/Tabla3[[#This Row],[Programación  meta
IV trimestre ]]</f>
        <v>1</v>
      </c>
      <c r="AR72" s="384" t="s">
        <v>908</v>
      </c>
      <c r="AS72" s="390" t="s">
        <v>710</v>
      </c>
      <c r="AT72" s="157"/>
      <c r="AU72" s="158">
        <v>2</v>
      </c>
      <c r="AV72" s="158">
        <f>+AP72+Tabla3[[#This Row],[Avance cuantitativo
II trimestre]]</f>
        <v>2</v>
      </c>
      <c r="AW72" s="73">
        <f t="shared" si="0"/>
        <v>1</v>
      </c>
      <c r="AX72" s="159" t="s">
        <v>494</v>
      </c>
    </row>
    <row r="73" spans="2:50" s="74" customFormat="1" ht="12" x14ac:dyDescent="0.2">
      <c r="B73" s="356" t="s">
        <v>320</v>
      </c>
      <c r="C73" s="344" t="s">
        <v>48</v>
      </c>
      <c r="D73" s="344" t="s">
        <v>65</v>
      </c>
      <c r="E73" s="344" t="s">
        <v>336</v>
      </c>
      <c r="F73" s="344" t="s">
        <v>93</v>
      </c>
      <c r="G73" s="344" t="s">
        <v>221</v>
      </c>
      <c r="H73" s="344" t="s">
        <v>40</v>
      </c>
      <c r="I73" s="344" t="s">
        <v>222</v>
      </c>
      <c r="J73" s="344" t="s">
        <v>403</v>
      </c>
      <c r="K73" s="344" t="s">
        <v>257</v>
      </c>
      <c r="L73" s="344" t="s">
        <v>225</v>
      </c>
      <c r="M73" s="345">
        <v>59</v>
      </c>
      <c r="N73" s="344" t="s">
        <v>909</v>
      </c>
      <c r="O73" s="345">
        <v>2</v>
      </c>
      <c r="P73" s="344" t="s">
        <v>45</v>
      </c>
      <c r="Q73" s="344" t="s">
        <v>910</v>
      </c>
      <c r="R73" s="344" t="s">
        <v>713</v>
      </c>
      <c r="S73" s="346">
        <v>44927</v>
      </c>
      <c r="T73" s="346" t="s">
        <v>499</v>
      </c>
      <c r="U73" s="344" t="s">
        <v>296</v>
      </c>
      <c r="V73" s="344" t="s">
        <v>488</v>
      </c>
      <c r="W73" s="345">
        <v>0</v>
      </c>
      <c r="X73" s="345" t="s">
        <v>488</v>
      </c>
      <c r="Y73" s="345" t="s">
        <v>488</v>
      </c>
      <c r="Z73" s="344" t="s">
        <v>488</v>
      </c>
      <c r="AA73" s="344" t="s">
        <v>488</v>
      </c>
      <c r="AB73" s="344" t="s">
        <v>714</v>
      </c>
      <c r="AC73" s="345">
        <v>1</v>
      </c>
      <c r="AD73" s="345">
        <v>1</v>
      </c>
      <c r="AE73" s="141">
        <f>+Tabla3[[#This Row],[Avance cuantitativo
II trimestre]]/Tabla3[[#This Row],[Programación  meta
II trimestre ]]</f>
        <v>1</v>
      </c>
      <c r="AF73" s="344" t="s">
        <v>911</v>
      </c>
      <c r="AG73" s="344" t="s">
        <v>679</v>
      </c>
      <c r="AH73" s="344" t="s">
        <v>488</v>
      </c>
      <c r="AI73" s="345">
        <v>0</v>
      </c>
      <c r="AJ73" s="344" t="s">
        <v>488</v>
      </c>
      <c r="AK73" s="357">
        <v>0</v>
      </c>
      <c r="AL73" s="344" t="s">
        <v>488</v>
      </c>
      <c r="AM73" s="344" t="s">
        <v>488</v>
      </c>
      <c r="AN73" s="413" t="s">
        <v>714</v>
      </c>
      <c r="AO73" s="358">
        <v>1</v>
      </c>
      <c r="AP73" s="373">
        <v>1</v>
      </c>
      <c r="AQ73" s="141">
        <f>+AP73/Tabla3[[#This Row],[Programación  meta
IV trimestre ]]</f>
        <v>1</v>
      </c>
      <c r="AR73" s="384" t="s">
        <v>912</v>
      </c>
      <c r="AS73" s="390" t="s">
        <v>710</v>
      </c>
      <c r="AT73" s="157"/>
      <c r="AU73" s="158">
        <v>2</v>
      </c>
      <c r="AV73" s="158">
        <f>+AP73+Tabla3[[#This Row],[Avance cuantitativo
II trimestre]]</f>
        <v>2</v>
      </c>
      <c r="AW73" s="73">
        <f t="shared" si="0"/>
        <v>1</v>
      </c>
      <c r="AX73" s="159" t="s">
        <v>494</v>
      </c>
    </row>
    <row r="74" spans="2:50" s="74" customFormat="1" ht="12" x14ac:dyDescent="0.2">
      <c r="B74" s="356" t="s">
        <v>312</v>
      </c>
      <c r="C74" s="344" t="s">
        <v>33</v>
      </c>
      <c r="D74" s="344" t="s">
        <v>20</v>
      </c>
      <c r="E74" s="344" t="s">
        <v>725</v>
      </c>
      <c r="F74" s="344" t="s">
        <v>104</v>
      </c>
      <c r="G74" s="344" t="s">
        <v>221</v>
      </c>
      <c r="H74" s="344" t="s">
        <v>55</v>
      </c>
      <c r="I74" s="344" t="s">
        <v>83</v>
      </c>
      <c r="J74" s="344" t="s">
        <v>264</v>
      </c>
      <c r="K74" s="344" t="s">
        <v>257</v>
      </c>
      <c r="L74" s="344" t="s">
        <v>726</v>
      </c>
      <c r="M74" s="345">
        <v>60</v>
      </c>
      <c r="N74" s="344" t="s">
        <v>913</v>
      </c>
      <c r="O74" s="345">
        <v>2</v>
      </c>
      <c r="P74" s="344" t="s">
        <v>45</v>
      </c>
      <c r="Q74" s="344" t="s">
        <v>914</v>
      </c>
      <c r="R74" s="344" t="s">
        <v>823</v>
      </c>
      <c r="S74" s="346">
        <v>44927</v>
      </c>
      <c r="T74" s="346" t="s">
        <v>499</v>
      </c>
      <c r="U74" s="344" t="s">
        <v>296</v>
      </c>
      <c r="V74" s="344" t="s">
        <v>488</v>
      </c>
      <c r="W74" s="345">
        <v>0</v>
      </c>
      <c r="X74" s="345" t="s">
        <v>488</v>
      </c>
      <c r="Y74" s="345" t="s">
        <v>488</v>
      </c>
      <c r="Z74" s="344" t="s">
        <v>488</v>
      </c>
      <c r="AA74" s="344" t="s">
        <v>488</v>
      </c>
      <c r="AB74" s="344" t="s">
        <v>824</v>
      </c>
      <c r="AC74" s="345">
        <v>1</v>
      </c>
      <c r="AD74" s="345">
        <v>1</v>
      </c>
      <c r="AE74" s="141">
        <f>+Tabla3[[#This Row],[Avance cuantitativo
II trimestre]]/Tabla3[[#This Row],[Programación  meta
II trimestre ]]</f>
        <v>1</v>
      </c>
      <c r="AF74" s="344" t="s">
        <v>915</v>
      </c>
      <c r="AG74" s="344" t="s">
        <v>679</v>
      </c>
      <c r="AH74" s="344" t="s">
        <v>488</v>
      </c>
      <c r="AI74" s="345">
        <v>0</v>
      </c>
      <c r="AJ74" s="344" t="s">
        <v>488</v>
      </c>
      <c r="AK74" s="357">
        <v>0</v>
      </c>
      <c r="AL74" s="344" t="s">
        <v>488</v>
      </c>
      <c r="AM74" s="344" t="s">
        <v>488</v>
      </c>
      <c r="AN74" s="344" t="s">
        <v>824</v>
      </c>
      <c r="AO74" s="358">
        <v>1</v>
      </c>
      <c r="AP74" s="373">
        <v>1</v>
      </c>
      <c r="AQ74" s="141">
        <f>+AP74/Tabla3[[#This Row],[Programación  meta
IV trimestre ]]</f>
        <v>1</v>
      </c>
      <c r="AR74" s="355" t="s">
        <v>916</v>
      </c>
      <c r="AS74" s="390" t="s">
        <v>710</v>
      </c>
      <c r="AT74" s="157"/>
      <c r="AU74" s="158">
        <v>2</v>
      </c>
      <c r="AV74" s="158">
        <f>+AP74+Tabla3[[#This Row],[Avance cuantitativo
II trimestre]]</f>
        <v>2</v>
      </c>
      <c r="AW74" s="73">
        <f t="shared" si="0"/>
        <v>1</v>
      </c>
      <c r="AX74" s="159" t="s">
        <v>494</v>
      </c>
    </row>
    <row r="75" spans="2:50" s="74" customFormat="1" ht="12" x14ac:dyDescent="0.2">
      <c r="B75" s="356" t="s">
        <v>320</v>
      </c>
      <c r="C75" s="344" t="s">
        <v>48</v>
      </c>
      <c r="D75" s="344" t="s">
        <v>65</v>
      </c>
      <c r="E75" s="344" t="s">
        <v>336</v>
      </c>
      <c r="F75" s="344" t="s">
        <v>93</v>
      </c>
      <c r="G75" s="344" t="s">
        <v>221</v>
      </c>
      <c r="H75" s="344" t="s">
        <v>40</v>
      </c>
      <c r="I75" s="344" t="s">
        <v>222</v>
      </c>
      <c r="J75" s="344" t="s">
        <v>403</v>
      </c>
      <c r="K75" s="344" t="s">
        <v>257</v>
      </c>
      <c r="L75" s="344" t="s">
        <v>225</v>
      </c>
      <c r="M75" s="345">
        <v>61</v>
      </c>
      <c r="N75" s="344" t="s">
        <v>917</v>
      </c>
      <c r="O75" s="345">
        <v>2</v>
      </c>
      <c r="P75" s="344" t="s">
        <v>45</v>
      </c>
      <c r="Q75" s="344" t="s">
        <v>918</v>
      </c>
      <c r="R75" s="344" t="s">
        <v>713</v>
      </c>
      <c r="S75" s="346">
        <v>44927</v>
      </c>
      <c r="T75" s="346" t="s">
        <v>499</v>
      </c>
      <c r="U75" s="344" t="s">
        <v>300</v>
      </c>
      <c r="V75" s="344" t="s">
        <v>488</v>
      </c>
      <c r="W75" s="345">
        <v>0</v>
      </c>
      <c r="X75" s="345" t="s">
        <v>488</v>
      </c>
      <c r="Y75" s="345" t="s">
        <v>488</v>
      </c>
      <c r="Z75" s="344" t="s">
        <v>488</v>
      </c>
      <c r="AA75" s="344" t="s">
        <v>488</v>
      </c>
      <c r="AB75" s="344" t="s">
        <v>714</v>
      </c>
      <c r="AC75" s="345">
        <v>1</v>
      </c>
      <c r="AD75" s="345">
        <v>1</v>
      </c>
      <c r="AE75" s="141">
        <f>+Tabla3[[#This Row],[Avance cuantitativo
II trimestre]]/Tabla3[[#This Row],[Programación  meta
II trimestre ]]</f>
        <v>1</v>
      </c>
      <c r="AF75" s="344" t="s">
        <v>919</v>
      </c>
      <c r="AG75" s="344" t="s">
        <v>679</v>
      </c>
      <c r="AH75" s="344" t="s">
        <v>488</v>
      </c>
      <c r="AI75" s="345">
        <v>0</v>
      </c>
      <c r="AJ75" s="344" t="s">
        <v>488</v>
      </c>
      <c r="AK75" s="357">
        <v>0</v>
      </c>
      <c r="AL75" s="344" t="s">
        <v>488</v>
      </c>
      <c r="AM75" s="344" t="s">
        <v>488</v>
      </c>
      <c r="AN75" s="344" t="s">
        <v>714</v>
      </c>
      <c r="AO75" s="358">
        <v>1</v>
      </c>
      <c r="AP75" s="373">
        <v>1</v>
      </c>
      <c r="AQ75" s="141">
        <f>+AP75/Tabla3[[#This Row],[Programación  meta
IV trimestre ]]</f>
        <v>1</v>
      </c>
      <c r="AR75" s="355" t="s">
        <v>920</v>
      </c>
      <c r="AS75" s="390" t="s">
        <v>710</v>
      </c>
      <c r="AT75" s="157"/>
      <c r="AU75" s="158">
        <v>2</v>
      </c>
      <c r="AV75" s="158">
        <f>+AP75+Tabla3[[#This Row],[Avance cuantitativo
II trimestre]]</f>
        <v>2</v>
      </c>
      <c r="AW75" s="73">
        <f t="shared" si="0"/>
        <v>1</v>
      </c>
      <c r="AX75" s="159" t="s">
        <v>494</v>
      </c>
    </row>
    <row r="76" spans="2:50" s="74" customFormat="1" ht="12" x14ac:dyDescent="0.2">
      <c r="B76" s="356" t="s">
        <v>312</v>
      </c>
      <c r="C76" s="344" t="s">
        <v>33</v>
      </c>
      <c r="D76" s="344" t="s">
        <v>20</v>
      </c>
      <c r="E76" s="344" t="s">
        <v>725</v>
      </c>
      <c r="F76" s="344" t="s">
        <v>104</v>
      </c>
      <c r="G76" s="344" t="s">
        <v>221</v>
      </c>
      <c r="H76" s="344" t="s">
        <v>55</v>
      </c>
      <c r="I76" s="344" t="s">
        <v>83</v>
      </c>
      <c r="J76" s="344" t="s">
        <v>264</v>
      </c>
      <c r="K76" s="344" t="s">
        <v>257</v>
      </c>
      <c r="L76" s="344" t="s">
        <v>726</v>
      </c>
      <c r="M76" s="345">
        <v>62</v>
      </c>
      <c r="N76" s="344" t="s">
        <v>921</v>
      </c>
      <c r="O76" s="345">
        <v>2</v>
      </c>
      <c r="P76" s="344" t="s">
        <v>45</v>
      </c>
      <c r="Q76" s="344" t="s">
        <v>922</v>
      </c>
      <c r="R76" s="344" t="s">
        <v>823</v>
      </c>
      <c r="S76" s="346">
        <v>44927</v>
      </c>
      <c r="T76" s="346" t="s">
        <v>499</v>
      </c>
      <c r="U76" s="344" t="s">
        <v>300</v>
      </c>
      <c r="V76" s="344" t="s">
        <v>488</v>
      </c>
      <c r="W76" s="345">
        <v>0</v>
      </c>
      <c r="X76" s="345" t="s">
        <v>488</v>
      </c>
      <c r="Y76" s="345" t="s">
        <v>488</v>
      </c>
      <c r="Z76" s="344" t="s">
        <v>488</v>
      </c>
      <c r="AA76" s="344" t="s">
        <v>488</v>
      </c>
      <c r="AB76" s="344" t="s">
        <v>824</v>
      </c>
      <c r="AC76" s="345">
        <v>1</v>
      </c>
      <c r="AD76" s="345">
        <v>1</v>
      </c>
      <c r="AE76" s="141">
        <f>+Tabla3[[#This Row],[Avance cuantitativo
II trimestre]]/Tabla3[[#This Row],[Programación  meta
II trimestre ]]</f>
        <v>1</v>
      </c>
      <c r="AF76" s="344" t="s">
        <v>923</v>
      </c>
      <c r="AG76" s="344" t="s">
        <v>679</v>
      </c>
      <c r="AH76" s="344" t="s">
        <v>488</v>
      </c>
      <c r="AI76" s="345">
        <v>0</v>
      </c>
      <c r="AJ76" s="344" t="s">
        <v>488</v>
      </c>
      <c r="AK76" s="357">
        <v>0</v>
      </c>
      <c r="AL76" s="344" t="s">
        <v>488</v>
      </c>
      <c r="AM76" s="344" t="s">
        <v>488</v>
      </c>
      <c r="AN76" s="344" t="s">
        <v>824</v>
      </c>
      <c r="AO76" s="358">
        <v>1</v>
      </c>
      <c r="AP76" s="373">
        <v>1</v>
      </c>
      <c r="AQ76" s="141">
        <f>+AP76/Tabla3[[#This Row],[Programación  meta
IV trimestre ]]</f>
        <v>1</v>
      </c>
      <c r="AR76" s="355" t="s">
        <v>924</v>
      </c>
      <c r="AS76" s="390" t="s">
        <v>710</v>
      </c>
      <c r="AT76" s="157"/>
      <c r="AU76" s="158">
        <v>2</v>
      </c>
      <c r="AV76" s="158">
        <f>+AP76+Tabla3[[#This Row],[Avance cuantitativo
II trimestre]]</f>
        <v>2</v>
      </c>
      <c r="AW76" s="73">
        <f t="shared" si="0"/>
        <v>1</v>
      </c>
      <c r="AX76" s="159" t="s">
        <v>494</v>
      </c>
    </row>
    <row r="77" spans="2:50" s="74" customFormat="1" ht="12" x14ac:dyDescent="0.2">
      <c r="B77" s="356" t="s">
        <v>320</v>
      </c>
      <c r="C77" s="344" t="s">
        <v>48</v>
      </c>
      <c r="D77" s="344" t="s">
        <v>65</v>
      </c>
      <c r="E77" s="344" t="s">
        <v>336</v>
      </c>
      <c r="F77" s="344" t="s">
        <v>93</v>
      </c>
      <c r="G77" s="344" t="s">
        <v>221</v>
      </c>
      <c r="H77" s="344" t="s">
        <v>40</v>
      </c>
      <c r="I77" s="344" t="s">
        <v>222</v>
      </c>
      <c r="J77" s="344" t="s">
        <v>403</v>
      </c>
      <c r="K77" s="344" t="s">
        <v>257</v>
      </c>
      <c r="L77" s="344" t="s">
        <v>225</v>
      </c>
      <c r="M77" s="345">
        <v>63</v>
      </c>
      <c r="N77" s="344" t="s">
        <v>925</v>
      </c>
      <c r="O77" s="345">
        <v>2</v>
      </c>
      <c r="P77" s="344" t="s">
        <v>45</v>
      </c>
      <c r="Q77" s="344" t="s">
        <v>926</v>
      </c>
      <c r="R77" s="344" t="s">
        <v>713</v>
      </c>
      <c r="S77" s="346">
        <v>44927</v>
      </c>
      <c r="T77" s="346" t="s">
        <v>499</v>
      </c>
      <c r="U77" s="344" t="s">
        <v>335</v>
      </c>
      <c r="V77" s="344" t="s">
        <v>488</v>
      </c>
      <c r="W77" s="345">
        <v>0</v>
      </c>
      <c r="X77" s="345" t="s">
        <v>488</v>
      </c>
      <c r="Y77" s="345" t="s">
        <v>488</v>
      </c>
      <c r="Z77" s="344" t="s">
        <v>488</v>
      </c>
      <c r="AA77" s="344" t="s">
        <v>488</v>
      </c>
      <c r="AB77" s="344" t="s">
        <v>714</v>
      </c>
      <c r="AC77" s="345">
        <v>1</v>
      </c>
      <c r="AD77" s="345">
        <v>1</v>
      </c>
      <c r="AE77" s="141">
        <f>+Tabla3[[#This Row],[Avance cuantitativo
II trimestre]]/Tabla3[[#This Row],[Programación  meta
II trimestre ]]</f>
        <v>1</v>
      </c>
      <c r="AF77" s="344" t="s">
        <v>927</v>
      </c>
      <c r="AG77" s="344" t="s">
        <v>679</v>
      </c>
      <c r="AH77" s="344" t="s">
        <v>488</v>
      </c>
      <c r="AI77" s="345">
        <v>0</v>
      </c>
      <c r="AJ77" s="344" t="s">
        <v>488</v>
      </c>
      <c r="AK77" s="357">
        <v>0</v>
      </c>
      <c r="AL77" s="344" t="s">
        <v>488</v>
      </c>
      <c r="AM77" s="344" t="s">
        <v>488</v>
      </c>
      <c r="AN77" s="344" t="s">
        <v>714</v>
      </c>
      <c r="AO77" s="358">
        <v>1</v>
      </c>
      <c r="AP77" s="373">
        <v>1</v>
      </c>
      <c r="AQ77" s="141">
        <f>+AP77/Tabla3[[#This Row],[Programación  meta
IV trimestre ]]</f>
        <v>1</v>
      </c>
      <c r="AR77" s="355" t="s">
        <v>928</v>
      </c>
      <c r="AS77" s="390" t="s">
        <v>710</v>
      </c>
      <c r="AT77" s="157"/>
      <c r="AU77" s="158">
        <v>2</v>
      </c>
      <c r="AV77" s="158">
        <f>+AP77+Tabla3[[#This Row],[Avance cuantitativo
II trimestre]]</f>
        <v>2</v>
      </c>
      <c r="AW77" s="73">
        <f t="shared" si="0"/>
        <v>1</v>
      </c>
      <c r="AX77" s="159" t="s">
        <v>494</v>
      </c>
    </row>
    <row r="78" spans="2:50" s="74" customFormat="1" ht="12" x14ac:dyDescent="0.2">
      <c r="B78" s="356" t="s">
        <v>312</v>
      </c>
      <c r="C78" s="344" t="s">
        <v>33</v>
      </c>
      <c r="D78" s="344" t="s">
        <v>20</v>
      </c>
      <c r="E78" s="344" t="s">
        <v>725</v>
      </c>
      <c r="F78" s="344" t="s">
        <v>104</v>
      </c>
      <c r="G78" s="344" t="s">
        <v>221</v>
      </c>
      <c r="H78" s="344" t="s">
        <v>55</v>
      </c>
      <c r="I78" s="344" t="s">
        <v>83</v>
      </c>
      <c r="J78" s="344" t="s">
        <v>264</v>
      </c>
      <c r="K78" s="344" t="s">
        <v>257</v>
      </c>
      <c r="L78" s="344" t="s">
        <v>726</v>
      </c>
      <c r="M78" s="345">
        <v>64</v>
      </c>
      <c r="N78" s="344" t="s">
        <v>929</v>
      </c>
      <c r="O78" s="345">
        <v>2</v>
      </c>
      <c r="P78" s="344" t="s">
        <v>45</v>
      </c>
      <c r="Q78" s="344" t="s">
        <v>930</v>
      </c>
      <c r="R78" s="344" t="s">
        <v>823</v>
      </c>
      <c r="S78" s="346">
        <v>44927</v>
      </c>
      <c r="T78" s="346" t="s">
        <v>499</v>
      </c>
      <c r="U78" s="344" t="s">
        <v>335</v>
      </c>
      <c r="V78" s="344" t="s">
        <v>488</v>
      </c>
      <c r="W78" s="345">
        <v>0</v>
      </c>
      <c r="X78" s="345" t="s">
        <v>488</v>
      </c>
      <c r="Y78" s="345" t="s">
        <v>488</v>
      </c>
      <c r="Z78" s="344" t="s">
        <v>488</v>
      </c>
      <c r="AA78" s="344" t="s">
        <v>488</v>
      </c>
      <c r="AB78" s="344" t="s">
        <v>824</v>
      </c>
      <c r="AC78" s="345">
        <v>1</v>
      </c>
      <c r="AD78" s="345">
        <v>1</v>
      </c>
      <c r="AE78" s="141">
        <f>+Tabla3[[#This Row],[Avance cuantitativo
II trimestre]]/Tabla3[[#This Row],[Programación  meta
II trimestre ]]</f>
        <v>1</v>
      </c>
      <c r="AF78" s="344" t="s">
        <v>931</v>
      </c>
      <c r="AG78" s="344" t="s">
        <v>679</v>
      </c>
      <c r="AH78" s="344" t="s">
        <v>488</v>
      </c>
      <c r="AI78" s="345">
        <v>0</v>
      </c>
      <c r="AJ78" s="344" t="s">
        <v>488</v>
      </c>
      <c r="AK78" s="357">
        <v>0</v>
      </c>
      <c r="AL78" s="344" t="s">
        <v>488</v>
      </c>
      <c r="AM78" s="344" t="s">
        <v>488</v>
      </c>
      <c r="AN78" s="344" t="s">
        <v>824</v>
      </c>
      <c r="AO78" s="358">
        <v>1</v>
      </c>
      <c r="AP78" s="373">
        <v>1</v>
      </c>
      <c r="AQ78" s="141">
        <f>+AP78/Tabla3[[#This Row],[Programación  meta
IV trimestre ]]</f>
        <v>1</v>
      </c>
      <c r="AR78" s="355" t="s">
        <v>932</v>
      </c>
      <c r="AS78" s="390" t="s">
        <v>710</v>
      </c>
      <c r="AT78" s="157"/>
      <c r="AU78" s="158">
        <v>2</v>
      </c>
      <c r="AV78" s="158">
        <f>+AP78+Tabla3[[#This Row],[Avance cuantitativo
II trimestre]]</f>
        <v>2</v>
      </c>
      <c r="AW78" s="73">
        <f t="shared" si="0"/>
        <v>1</v>
      </c>
      <c r="AX78" s="159" t="s">
        <v>494</v>
      </c>
    </row>
    <row r="79" spans="2:50" s="74" customFormat="1" ht="12" x14ac:dyDescent="0.2">
      <c r="B79" s="356" t="s">
        <v>320</v>
      </c>
      <c r="C79" s="344" t="s">
        <v>48</v>
      </c>
      <c r="D79" s="344" t="s">
        <v>65</v>
      </c>
      <c r="E79" s="344" t="s">
        <v>336</v>
      </c>
      <c r="F79" s="344" t="s">
        <v>93</v>
      </c>
      <c r="G79" s="344" t="s">
        <v>221</v>
      </c>
      <c r="H79" s="344" t="s">
        <v>40</v>
      </c>
      <c r="I79" s="344" t="s">
        <v>222</v>
      </c>
      <c r="J79" s="344" t="s">
        <v>403</v>
      </c>
      <c r="K79" s="344" t="s">
        <v>257</v>
      </c>
      <c r="L79" s="344" t="s">
        <v>225</v>
      </c>
      <c r="M79" s="345">
        <v>65</v>
      </c>
      <c r="N79" s="344" t="s">
        <v>933</v>
      </c>
      <c r="O79" s="345">
        <v>2</v>
      </c>
      <c r="P79" s="344" t="s">
        <v>45</v>
      </c>
      <c r="Q79" s="344" t="s">
        <v>934</v>
      </c>
      <c r="R79" s="344" t="s">
        <v>713</v>
      </c>
      <c r="S79" s="346">
        <v>44927</v>
      </c>
      <c r="T79" s="346" t="s">
        <v>499</v>
      </c>
      <c r="U79" s="344" t="s">
        <v>304</v>
      </c>
      <c r="V79" s="344" t="s">
        <v>488</v>
      </c>
      <c r="W79" s="345">
        <v>0</v>
      </c>
      <c r="X79" s="345" t="s">
        <v>488</v>
      </c>
      <c r="Y79" s="345" t="s">
        <v>488</v>
      </c>
      <c r="Z79" s="344" t="s">
        <v>488</v>
      </c>
      <c r="AA79" s="344" t="s">
        <v>488</v>
      </c>
      <c r="AB79" s="344" t="s">
        <v>714</v>
      </c>
      <c r="AC79" s="345">
        <v>1</v>
      </c>
      <c r="AD79" s="345">
        <v>1</v>
      </c>
      <c r="AE79" s="141">
        <f>+Tabla3[[#This Row],[Avance cuantitativo
II trimestre]]/Tabla3[[#This Row],[Programación  meta
II trimestre ]]</f>
        <v>1</v>
      </c>
      <c r="AF79" s="344" t="s">
        <v>935</v>
      </c>
      <c r="AG79" s="344" t="s">
        <v>491</v>
      </c>
      <c r="AH79" s="344" t="s">
        <v>488</v>
      </c>
      <c r="AI79" s="345">
        <v>0</v>
      </c>
      <c r="AJ79" s="344" t="s">
        <v>488</v>
      </c>
      <c r="AK79" s="357">
        <v>0</v>
      </c>
      <c r="AL79" s="344" t="s">
        <v>488</v>
      </c>
      <c r="AM79" s="344" t="s">
        <v>488</v>
      </c>
      <c r="AN79" s="344" t="s">
        <v>714</v>
      </c>
      <c r="AO79" s="358">
        <v>1</v>
      </c>
      <c r="AP79" s="373">
        <v>1</v>
      </c>
      <c r="AQ79" s="141">
        <f>+AP79/Tabla3[[#This Row],[Programación  meta
IV trimestre ]]</f>
        <v>1</v>
      </c>
      <c r="AR79" s="355" t="s">
        <v>936</v>
      </c>
      <c r="AS79" s="390" t="s">
        <v>710</v>
      </c>
      <c r="AT79" s="157"/>
      <c r="AU79" s="158">
        <v>2</v>
      </c>
      <c r="AV79" s="158">
        <f>+AP79+Tabla3[[#This Row],[Avance cuantitativo
II trimestre]]</f>
        <v>2</v>
      </c>
      <c r="AW79" s="73">
        <f t="shared" si="0"/>
        <v>1</v>
      </c>
      <c r="AX79" s="159" t="s">
        <v>494</v>
      </c>
    </row>
    <row r="80" spans="2:50" s="74" customFormat="1" ht="12" x14ac:dyDescent="0.2">
      <c r="B80" s="356" t="s">
        <v>312</v>
      </c>
      <c r="C80" s="344" t="s">
        <v>33</v>
      </c>
      <c r="D80" s="344" t="s">
        <v>20</v>
      </c>
      <c r="E80" s="344" t="s">
        <v>725</v>
      </c>
      <c r="F80" s="344" t="s">
        <v>104</v>
      </c>
      <c r="G80" s="344" t="s">
        <v>221</v>
      </c>
      <c r="H80" s="344" t="s">
        <v>55</v>
      </c>
      <c r="I80" s="344" t="s">
        <v>83</v>
      </c>
      <c r="J80" s="344" t="s">
        <v>264</v>
      </c>
      <c r="K80" s="344" t="s">
        <v>257</v>
      </c>
      <c r="L80" s="344" t="s">
        <v>726</v>
      </c>
      <c r="M80" s="345">
        <v>66</v>
      </c>
      <c r="N80" s="344" t="s">
        <v>937</v>
      </c>
      <c r="O80" s="345">
        <v>2</v>
      </c>
      <c r="P80" s="344" t="s">
        <v>45</v>
      </c>
      <c r="Q80" s="344" t="s">
        <v>938</v>
      </c>
      <c r="R80" s="344" t="s">
        <v>823</v>
      </c>
      <c r="S80" s="346">
        <v>44927</v>
      </c>
      <c r="T80" s="346" t="s">
        <v>499</v>
      </c>
      <c r="U80" s="344" t="s">
        <v>304</v>
      </c>
      <c r="V80" s="344" t="s">
        <v>488</v>
      </c>
      <c r="W80" s="345">
        <v>0</v>
      </c>
      <c r="X80" s="345" t="s">
        <v>488</v>
      </c>
      <c r="Y80" s="345" t="s">
        <v>488</v>
      </c>
      <c r="Z80" s="344" t="s">
        <v>488</v>
      </c>
      <c r="AA80" s="344" t="s">
        <v>488</v>
      </c>
      <c r="AB80" s="344" t="s">
        <v>824</v>
      </c>
      <c r="AC80" s="345">
        <v>1</v>
      </c>
      <c r="AD80" s="345">
        <v>1</v>
      </c>
      <c r="AE80" s="141">
        <f>+Tabla3[[#This Row],[Avance cuantitativo
II trimestre]]/Tabla3[[#This Row],[Programación  meta
II trimestre ]]</f>
        <v>1</v>
      </c>
      <c r="AF80" s="344" t="s">
        <v>939</v>
      </c>
      <c r="AG80" s="344" t="s">
        <v>940</v>
      </c>
      <c r="AH80" s="344" t="s">
        <v>488</v>
      </c>
      <c r="AI80" s="345">
        <v>0</v>
      </c>
      <c r="AJ80" s="344" t="s">
        <v>488</v>
      </c>
      <c r="AK80" s="357">
        <v>0</v>
      </c>
      <c r="AL80" s="344" t="s">
        <v>488</v>
      </c>
      <c r="AM80" s="344" t="s">
        <v>488</v>
      </c>
      <c r="AN80" s="344" t="s">
        <v>824</v>
      </c>
      <c r="AO80" s="358">
        <v>1</v>
      </c>
      <c r="AP80" s="373">
        <v>1</v>
      </c>
      <c r="AQ80" s="141">
        <f>+AP80/Tabla3[[#This Row],[Programación  meta
IV trimestre ]]</f>
        <v>1</v>
      </c>
      <c r="AR80" s="355" t="s">
        <v>941</v>
      </c>
      <c r="AS80" s="390" t="s">
        <v>710</v>
      </c>
      <c r="AT80" s="157"/>
      <c r="AU80" s="158">
        <v>2</v>
      </c>
      <c r="AV80" s="158">
        <f>+AP80+Tabla3[[#This Row],[Avance cuantitativo
II trimestre]]</f>
        <v>2</v>
      </c>
      <c r="AW80" s="73">
        <f t="shared" si="0"/>
        <v>1</v>
      </c>
      <c r="AX80" s="159" t="s">
        <v>494</v>
      </c>
    </row>
    <row r="81" spans="1:52" s="74" customFormat="1" ht="12" x14ac:dyDescent="0.2">
      <c r="B81" s="356" t="s">
        <v>320</v>
      </c>
      <c r="C81" s="344" t="s">
        <v>48</v>
      </c>
      <c r="D81" s="344" t="s">
        <v>65</v>
      </c>
      <c r="E81" s="344" t="s">
        <v>336</v>
      </c>
      <c r="F81" s="344" t="s">
        <v>93</v>
      </c>
      <c r="G81" s="344" t="s">
        <v>221</v>
      </c>
      <c r="H81" s="344" t="s">
        <v>40</v>
      </c>
      <c r="I81" s="344" t="s">
        <v>222</v>
      </c>
      <c r="J81" s="344" t="s">
        <v>403</v>
      </c>
      <c r="K81" s="344" t="s">
        <v>257</v>
      </c>
      <c r="L81" s="344" t="s">
        <v>225</v>
      </c>
      <c r="M81" s="345">
        <v>67</v>
      </c>
      <c r="N81" s="344" t="s">
        <v>942</v>
      </c>
      <c r="O81" s="345">
        <v>2</v>
      </c>
      <c r="P81" s="344" t="s">
        <v>45</v>
      </c>
      <c r="Q81" s="344" t="s">
        <v>943</v>
      </c>
      <c r="R81" s="344" t="s">
        <v>713</v>
      </c>
      <c r="S81" s="346">
        <v>44927</v>
      </c>
      <c r="T81" s="346" t="s">
        <v>499</v>
      </c>
      <c r="U81" s="344" t="s">
        <v>311</v>
      </c>
      <c r="V81" s="344" t="s">
        <v>488</v>
      </c>
      <c r="W81" s="345">
        <v>0</v>
      </c>
      <c r="X81" s="345" t="s">
        <v>488</v>
      </c>
      <c r="Y81" s="345" t="s">
        <v>488</v>
      </c>
      <c r="Z81" s="344" t="s">
        <v>488</v>
      </c>
      <c r="AA81" s="344" t="s">
        <v>488</v>
      </c>
      <c r="AB81" s="344" t="s">
        <v>714</v>
      </c>
      <c r="AC81" s="345">
        <v>1</v>
      </c>
      <c r="AD81" s="345">
        <v>1</v>
      </c>
      <c r="AE81" s="141">
        <f>+Tabla3[[#This Row],[Avance cuantitativo
II trimestre]]/Tabla3[[#This Row],[Programación  meta
II trimestre ]]</f>
        <v>1</v>
      </c>
      <c r="AF81" s="344" t="s">
        <v>944</v>
      </c>
      <c r="AG81" s="344" t="s">
        <v>940</v>
      </c>
      <c r="AH81" s="344" t="s">
        <v>488</v>
      </c>
      <c r="AI81" s="345">
        <v>0</v>
      </c>
      <c r="AJ81" s="344" t="s">
        <v>488</v>
      </c>
      <c r="AK81" s="357">
        <v>0</v>
      </c>
      <c r="AL81" s="344" t="s">
        <v>488</v>
      </c>
      <c r="AM81" s="344" t="s">
        <v>488</v>
      </c>
      <c r="AN81" s="344" t="s">
        <v>714</v>
      </c>
      <c r="AO81" s="358">
        <v>1</v>
      </c>
      <c r="AP81" s="373">
        <v>1</v>
      </c>
      <c r="AQ81" s="141">
        <f>+AP81/Tabla3[[#This Row],[Programación  meta
IV trimestre ]]</f>
        <v>1</v>
      </c>
      <c r="AR81" s="355" t="s">
        <v>945</v>
      </c>
      <c r="AS81" s="390" t="s">
        <v>710</v>
      </c>
      <c r="AT81" s="157"/>
      <c r="AU81" s="158">
        <v>2</v>
      </c>
      <c r="AV81" s="158">
        <f>+AP81+Tabla3[[#This Row],[Avance cuantitativo
II trimestre]]</f>
        <v>2</v>
      </c>
      <c r="AW81" s="73">
        <f t="shared" si="0"/>
        <v>1</v>
      </c>
      <c r="AX81" s="159" t="s">
        <v>494</v>
      </c>
    </row>
    <row r="82" spans="1:52" s="74" customFormat="1" ht="12" x14ac:dyDescent="0.2">
      <c r="B82" s="356" t="s">
        <v>312</v>
      </c>
      <c r="C82" s="344" t="s">
        <v>33</v>
      </c>
      <c r="D82" s="344" t="s">
        <v>20</v>
      </c>
      <c r="E82" s="344" t="s">
        <v>725</v>
      </c>
      <c r="F82" s="344" t="s">
        <v>104</v>
      </c>
      <c r="G82" s="344" t="s">
        <v>221</v>
      </c>
      <c r="H82" s="344" t="s">
        <v>55</v>
      </c>
      <c r="I82" s="344" t="s">
        <v>83</v>
      </c>
      <c r="J82" s="344" t="s">
        <v>264</v>
      </c>
      <c r="K82" s="344" t="s">
        <v>257</v>
      </c>
      <c r="L82" s="344" t="s">
        <v>726</v>
      </c>
      <c r="M82" s="345">
        <v>68</v>
      </c>
      <c r="N82" s="344" t="s">
        <v>946</v>
      </c>
      <c r="O82" s="345">
        <v>2</v>
      </c>
      <c r="P82" s="344" t="s">
        <v>45</v>
      </c>
      <c r="Q82" s="344" t="s">
        <v>947</v>
      </c>
      <c r="R82" s="344" t="s">
        <v>823</v>
      </c>
      <c r="S82" s="346">
        <v>44927</v>
      </c>
      <c r="T82" s="346" t="s">
        <v>499</v>
      </c>
      <c r="U82" s="344" t="s">
        <v>311</v>
      </c>
      <c r="V82" s="344" t="s">
        <v>488</v>
      </c>
      <c r="W82" s="345">
        <v>0</v>
      </c>
      <c r="X82" s="345" t="s">
        <v>488</v>
      </c>
      <c r="Y82" s="345" t="s">
        <v>488</v>
      </c>
      <c r="Z82" s="344" t="s">
        <v>488</v>
      </c>
      <c r="AA82" s="344" t="s">
        <v>488</v>
      </c>
      <c r="AB82" s="344" t="s">
        <v>824</v>
      </c>
      <c r="AC82" s="345">
        <v>1</v>
      </c>
      <c r="AD82" s="345">
        <v>1</v>
      </c>
      <c r="AE82" s="141">
        <f>+Tabla3[[#This Row],[Avance cuantitativo
II trimestre]]/Tabla3[[#This Row],[Programación  meta
II trimestre ]]</f>
        <v>1</v>
      </c>
      <c r="AF82" s="344" t="s">
        <v>948</v>
      </c>
      <c r="AG82" s="344" t="s">
        <v>940</v>
      </c>
      <c r="AH82" s="344" t="s">
        <v>488</v>
      </c>
      <c r="AI82" s="345">
        <v>0</v>
      </c>
      <c r="AJ82" s="344" t="s">
        <v>488</v>
      </c>
      <c r="AK82" s="357">
        <v>0</v>
      </c>
      <c r="AL82" s="344" t="s">
        <v>488</v>
      </c>
      <c r="AM82" s="344" t="s">
        <v>488</v>
      </c>
      <c r="AN82" s="344" t="s">
        <v>824</v>
      </c>
      <c r="AO82" s="358">
        <v>1</v>
      </c>
      <c r="AP82" s="373">
        <v>1</v>
      </c>
      <c r="AQ82" s="141">
        <f>+AP82/Tabla3[[#This Row],[Programación  meta
IV trimestre ]]</f>
        <v>1</v>
      </c>
      <c r="AR82" s="355" t="s">
        <v>949</v>
      </c>
      <c r="AS82" s="140" t="s">
        <v>950</v>
      </c>
      <c r="AT82" s="157"/>
      <c r="AU82" s="158">
        <v>2</v>
      </c>
      <c r="AV82" s="158">
        <f>+AP82+Tabla3[[#This Row],[Avance cuantitativo
II trimestre]]</f>
        <v>2</v>
      </c>
      <c r="AW82" s="73">
        <f t="shared" si="0"/>
        <v>1</v>
      </c>
      <c r="AX82" s="159" t="s">
        <v>494</v>
      </c>
    </row>
    <row r="83" spans="1:52" s="74" customFormat="1" ht="12" x14ac:dyDescent="0.2">
      <c r="B83" s="356" t="s">
        <v>305</v>
      </c>
      <c r="C83" s="344" t="s">
        <v>48</v>
      </c>
      <c r="D83" s="344" t="s">
        <v>65</v>
      </c>
      <c r="E83" s="344" t="s">
        <v>951</v>
      </c>
      <c r="F83" s="344" t="s">
        <v>167</v>
      </c>
      <c r="G83" s="344" t="s">
        <v>167</v>
      </c>
      <c r="H83" s="344" t="s">
        <v>25</v>
      </c>
      <c r="I83" s="344" t="s">
        <v>138</v>
      </c>
      <c r="J83" s="344" t="s">
        <v>363</v>
      </c>
      <c r="K83" s="344" t="s">
        <v>206</v>
      </c>
      <c r="L83" s="344" t="s">
        <v>225</v>
      </c>
      <c r="M83" s="345">
        <v>69</v>
      </c>
      <c r="N83" s="344" t="s">
        <v>952</v>
      </c>
      <c r="O83" s="345">
        <v>4</v>
      </c>
      <c r="P83" s="344" t="s">
        <v>45</v>
      </c>
      <c r="Q83" s="344" t="s">
        <v>953</v>
      </c>
      <c r="R83" s="344" t="s">
        <v>954</v>
      </c>
      <c r="S83" s="346">
        <v>44928</v>
      </c>
      <c r="T83" s="346" t="s">
        <v>499</v>
      </c>
      <c r="U83" s="344" t="s">
        <v>132</v>
      </c>
      <c r="V83" s="344" t="s">
        <v>955</v>
      </c>
      <c r="W83" s="345">
        <v>1</v>
      </c>
      <c r="X83" s="345">
        <v>1</v>
      </c>
      <c r="Y83" s="141">
        <f t="shared" ref="Y83:Y91" si="1">+(X83/W83)</f>
        <v>1</v>
      </c>
      <c r="Z83" s="344" t="s">
        <v>956</v>
      </c>
      <c r="AA83" s="344" t="s">
        <v>534</v>
      </c>
      <c r="AB83" s="344" t="s">
        <v>955</v>
      </c>
      <c r="AC83" s="345">
        <v>1</v>
      </c>
      <c r="AD83" s="345">
        <v>1</v>
      </c>
      <c r="AE83" s="141">
        <f>+Tabla3[[#This Row],[Avance cuantitativo
II trimestre]]/Tabla3[[#This Row],[Programación  meta
II trimestre ]]</f>
        <v>1</v>
      </c>
      <c r="AF83" s="344" t="s">
        <v>957</v>
      </c>
      <c r="AG83" s="344" t="s">
        <v>491</v>
      </c>
      <c r="AH83" s="344" t="s">
        <v>955</v>
      </c>
      <c r="AI83" s="345">
        <v>1</v>
      </c>
      <c r="AJ83" s="345">
        <v>1</v>
      </c>
      <c r="AK83" s="172">
        <f>(+Tabla3[[#This Row],[Programación  meta
III trimestre ]]/Tabla3[[#This Row],[Avance cuantitativo
III trimestre]])</f>
        <v>1</v>
      </c>
      <c r="AL83" s="344" t="s">
        <v>958</v>
      </c>
      <c r="AM83" s="344" t="s">
        <v>786</v>
      </c>
      <c r="AN83" s="344" t="s">
        <v>955</v>
      </c>
      <c r="AO83" s="358">
        <v>1</v>
      </c>
      <c r="AP83" s="373">
        <v>1</v>
      </c>
      <c r="AQ83" s="141">
        <f>+AP83/Tabla3[[#This Row],[Programación  meta
IV trimestre ]]</f>
        <v>1</v>
      </c>
      <c r="AR83" s="355" t="s">
        <v>959</v>
      </c>
      <c r="AS83" s="390" t="s">
        <v>710</v>
      </c>
      <c r="AT83" s="157"/>
      <c r="AU83" s="158">
        <v>4</v>
      </c>
      <c r="AV83" s="160">
        <f>+AP83+Tabla3[[#This Row],[Avance cuantitativo
III trimestre]]+Tabla3[[#This Row],[Avance cuantitativo
II trimestre]]+Tabla3[[#This Row],[Avance cuantitativo I trimestre]]</f>
        <v>4</v>
      </c>
      <c r="AW83" s="73">
        <f t="shared" ref="AW83:AW146" si="2">+AV83/AU83</f>
        <v>1</v>
      </c>
      <c r="AX83" s="159" t="s">
        <v>494</v>
      </c>
    </row>
    <row r="84" spans="1:52" s="74" customFormat="1" ht="12" x14ac:dyDescent="0.2">
      <c r="B84" s="356" t="s">
        <v>305</v>
      </c>
      <c r="C84" s="344" t="s">
        <v>48</v>
      </c>
      <c r="D84" s="344" t="s">
        <v>65</v>
      </c>
      <c r="E84" s="344" t="s">
        <v>951</v>
      </c>
      <c r="F84" s="344" t="s">
        <v>167</v>
      </c>
      <c r="G84" s="344" t="s">
        <v>167</v>
      </c>
      <c r="H84" s="344" t="s">
        <v>25</v>
      </c>
      <c r="I84" s="344" t="s">
        <v>960</v>
      </c>
      <c r="J84" s="344" t="s">
        <v>357</v>
      </c>
      <c r="K84" s="344" t="s">
        <v>232</v>
      </c>
      <c r="L84" s="344" t="s">
        <v>225</v>
      </c>
      <c r="M84" s="345">
        <v>70</v>
      </c>
      <c r="N84" s="344" t="s">
        <v>961</v>
      </c>
      <c r="O84" s="345">
        <v>4</v>
      </c>
      <c r="P84" s="344" t="s">
        <v>45</v>
      </c>
      <c r="Q84" s="344" t="s">
        <v>962</v>
      </c>
      <c r="R84" s="344" t="s">
        <v>963</v>
      </c>
      <c r="S84" s="346">
        <v>44928</v>
      </c>
      <c r="T84" s="346" t="s">
        <v>499</v>
      </c>
      <c r="U84" s="344" t="s">
        <v>132</v>
      </c>
      <c r="V84" s="344" t="s">
        <v>955</v>
      </c>
      <c r="W84" s="345">
        <v>1</v>
      </c>
      <c r="X84" s="345">
        <v>1</v>
      </c>
      <c r="Y84" s="141">
        <f t="shared" si="1"/>
        <v>1</v>
      </c>
      <c r="Z84" s="344" t="s">
        <v>964</v>
      </c>
      <c r="AA84" s="344" t="s">
        <v>534</v>
      </c>
      <c r="AB84" s="344" t="s">
        <v>955</v>
      </c>
      <c r="AC84" s="345">
        <v>1</v>
      </c>
      <c r="AD84" s="345">
        <v>1</v>
      </c>
      <c r="AE84" s="141">
        <f>+Tabla3[[#This Row],[Avance cuantitativo
II trimestre]]/Tabla3[[#This Row],[Programación  meta
II trimestre ]]</f>
        <v>1</v>
      </c>
      <c r="AF84" s="344" t="s">
        <v>965</v>
      </c>
      <c r="AG84" s="344" t="s">
        <v>491</v>
      </c>
      <c r="AH84" s="344" t="s">
        <v>955</v>
      </c>
      <c r="AI84" s="345">
        <v>1</v>
      </c>
      <c r="AJ84" s="345">
        <v>1</v>
      </c>
      <c r="AK84" s="172">
        <f>(+Tabla3[[#This Row],[Programación  meta
III trimestre ]]/Tabla3[[#This Row],[Avance cuantitativo
III trimestre]])</f>
        <v>1</v>
      </c>
      <c r="AL84" s="344" t="s">
        <v>966</v>
      </c>
      <c r="AM84" s="344" t="s">
        <v>786</v>
      </c>
      <c r="AN84" s="344" t="s">
        <v>955</v>
      </c>
      <c r="AO84" s="358">
        <v>1</v>
      </c>
      <c r="AP84" s="373">
        <v>1</v>
      </c>
      <c r="AQ84" s="141">
        <f>+AP84/Tabla3[[#This Row],[Programación  meta
IV trimestre ]]</f>
        <v>1</v>
      </c>
      <c r="AR84" s="355" t="s">
        <v>967</v>
      </c>
      <c r="AS84" s="390" t="s">
        <v>710</v>
      </c>
      <c r="AT84" s="157"/>
      <c r="AU84" s="158">
        <v>4</v>
      </c>
      <c r="AV84" s="160">
        <f>+AP84+Tabla3[[#This Row],[Avance cuantitativo
III trimestre]]+Tabla3[[#This Row],[Avance cuantitativo
II trimestre]]+Tabla3[[#This Row],[Avance cuantitativo I trimestre]]</f>
        <v>4</v>
      </c>
      <c r="AW84" s="73">
        <f t="shared" si="2"/>
        <v>1</v>
      </c>
      <c r="AX84" s="159" t="s">
        <v>494</v>
      </c>
    </row>
    <row r="85" spans="1:52" s="74" customFormat="1" ht="12" x14ac:dyDescent="0.2">
      <c r="B85" s="356" t="s">
        <v>305</v>
      </c>
      <c r="C85" s="344" t="s">
        <v>48</v>
      </c>
      <c r="D85" s="344" t="s">
        <v>65</v>
      </c>
      <c r="E85" s="344" t="s">
        <v>600</v>
      </c>
      <c r="F85" s="344" t="s">
        <v>93</v>
      </c>
      <c r="G85" s="344" t="s">
        <v>195</v>
      </c>
      <c r="H85" s="344" t="s">
        <v>25</v>
      </c>
      <c r="I85" s="344" t="s">
        <v>138</v>
      </c>
      <c r="J85" s="344" t="s">
        <v>357</v>
      </c>
      <c r="K85" s="344" t="s">
        <v>257</v>
      </c>
      <c r="L85" s="344" t="s">
        <v>225</v>
      </c>
      <c r="M85" s="345">
        <v>71</v>
      </c>
      <c r="N85" s="344" t="s">
        <v>968</v>
      </c>
      <c r="O85" s="141">
        <v>1</v>
      </c>
      <c r="P85" s="344" t="s">
        <v>30</v>
      </c>
      <c r="Q85" s="344" t="s">
        <v>969</v>
      </c>
      <c r="R85" s="344" t="s">
        <v>970</v>
      </c>
      <c r="S85" s="346">
        <v>44927</v>
      </c>
      <c r="T85" s="346" t="s">
        <v>499</v>
      </c>
      <c r="U85" s="344" t="s">
        <v>132</v>
      </c>
      <c r="V85" s="344" t="s">
        <v>971</v>
      </c>
      <c r="W85" s="141">
        <v>1</v>
      </c>
      <c r="X85" s="351">
        <v>1</v>
      </c>
      <c r="Y85" s="141">
        <f t="shared" si="1"/>
        <v>1</v>
      </c>
      <c r="Z85" s="344" t="s">
        <v>972</v>
      </c>
      <c r="AA85" s="344" t="s">
        <v>973</v>
      </c>
      <c r="AB85" s="344" t="s">
        <v>971</v>
      </c>
      <c r="AC85" s="141">
        <v>1</v>
      </c>
      <c r="AD85" s="141">
        <v>1</v>
      </c>
      <c r="AE85" s="141">
        <f>+Tabla3[[#This Row],[Avance cuantitativo
II trimestre]]/Tabla3[[#This Row],[Programación  meta
II trimestre ]]</f>
        <v>1</v>
      </c>
      <c r="AF85" s="344" t="s">
        <v>974</v>
      </c>
      <c r="AG85" s="344" t="s">
        <v>975</v>
      </c>
      <c r="AH85" s="344" t="s">
        <v>971</v>
      </c>
      <c r="AI85" s="141">
        <v>1</v>
      </c>
      <c r="AJ85" s="351">
        <v>1</v>
      </c>
      <c r="AK85" s="172">
        <f>(+Tabla3[[#This Row],[Programación  meta
III trimestre ]]/Tabla3[[#This Row],[Avance cuantitativo
III trimestre]])</f>
        <v>1</v>
      </c>
      <c r="AL85" s="344" t="s">
        <v>976</v>
      </c>
      <c r="AM85" s="344" t="s">
        <v>786</v>
      </c>
      <c r="AN85" s="344" t="s">
        <v>971</v>
      </c>
      <c r="AO85" s="172">
        <v>1</v>
      </c>
      <c r="AP85" s="374">
        <v>1</v>
      </c>
      <c r="AQ85" s="141">
        <f>+AP85/Tabla3[[#This Row],[Programación  meta
IV trimestre ]]</f>
        <v>1</v>
      </c>
      <c r="AR85" s="355" t="s">
        <v>977</v>
      </c>
      <c r="AS85" s="140" t="s">
        <v>978</v>
      </c>
      <c r="AT85" s="157"/>
      <c r="AU85" s="161">
        <v>1</v>
      </c>
      <c r="AV85" s="73">
        <f>+(AP85+Tabla3[[#This Row],[Avance cuantitativo
III trimestre]]+Tabla3[[#This Row],[Avance cuantitativo
II trimestre]]+Tabla3[[#This Row],[Avance cuantitativo I trimestre]])/4</f>
        <v>1</v>
      </c>
      <c r="AW85" s="73">
        <f t="shared" si="2"/>
        <v>1</v>
      </c>
      <c r="AX85" s="159" t="s">
        <v>494</v>
      </c>
      <c r="AZ85" s="395"/>
    </row>
    <row r="86" spans="1:52" s="74" customFormat="1" ht="12" x14ac:dyDescent="0.2">
      <c r="B86" s="356" t="s">
        <v>305</v>
      </c>
      <c r="C86" s="344" t="s">
        <v>48</v>
      </c>
      <c r="D86" s="344" t="s">
        <v>65</v>
      </c>
      <c r="E86" s="344" t="s">
        <v>600</v>
      </c>
      <c r="F86" s="344" t="s">
        <v>93</v>
      </c>
      <c r="G86" s="344" t="s">
        <v>195</v>
      </c>
      <c r="H86" s="344" t="s">
        <v>25</v>
      </c>
      <c r="I86" s="344" t="s">
        <v>138</v>
      </c>
      <c r="J86" s="344" t="s">
        <v>357</v>
      </c>
      <c r="K86" s="344" t="s">
        <v>257</v>
      </c>
      <c r="L86" s="344" t="s">
        <v>225</v>
      </c>
      <c r="M86" s="345">
        <v>72</v>
      </c>
      <c r="N86" s="344" t="s">
        <v>979</v>
      </c>
      <c r="O86" s="345">
        <v>4</v>
      </c>
      <c r="P86" s="344" t="s">
        <v>45</v>
      </c>
      <c r="Q86" s="344" t="s">
        <v>980</v>
      </c>
      <c r="R86" s="344" t="s">
        <v>981</v>
      </c>
      <c r="S86" s="346">
        <v>44927</v>
      </c>
      <c r="T86" s="346" t="s">
        <v>499</v>
      </c>
      <c r="U86" s="344" t="s">
        <v>132</v>
      </c>
      <c r="V86" s="344" t="s">
        <v>982</v>
      </c>
      <c r="W86" s="345">
        <v>1</v>
      </c>
      <c r="X86" s="345">
        <v>1</v>
      </c>
      <c r="Y86" s="141">
        <f t="shared" si="1"/>
        <v>1</v>
      </c>
      <c r="Z86" s="344" t="s">
        <v>983</v>
      </c>
      <c r="AA86" s="344" t="s">
        <v>534</v>
      </c>
      <c r="AB86" s="344" t="s">
        <v>982</v>
      </c>
      <c r="AC86" s="345">
        <v>1</v>
      </c>
      <c r="AD86" s="345">
        <v>1</v>
      </c>
      <c r="AE86" s="141">
        <f>+Tabla3[[#This Row],[Avance cuantitativo
II trimestre]]/Tabla3[[#This Row],[Programación  meta
II trimestre ]]</f>
        <v>1</v>
      </c>
      <c r="AF86" s="344" t="s">
        <v>984</v>
      </c>
      <c r="AG86" s="344" t="s">
        <v>491</v>
      </c>
      <c r="AH86" s="344" t="s">
        <v>982</v>
      </c>
      <c r="AI86" s="345">
        <v>1</v>
      </c>
      <c r="AJ86" s="345">
        <v>1</v>
      </c>
      <c r="AK86" s="172">
        <f>(+Tabla3[[#This Row],[Programación  meta
III trimestre ]]/Tabla3[[#This Row],[Avance cuantitativo
III trimestre]])</f>
        <v>1</v>
      </c>
      <c r="AL86" s="391" t="s">
        <v>985</v>
      </c>
      <c r="AM86" s="344" t="s">
        <v>786</v>
      </c>
      <c r="AN86" s="344" t="s">
        <v>982</v>
      </c>
      <c r="AO86" s="358">
        <v>1</v>
      </c>
      <c r="AP86" s="373">
        <v>1</v>
      </c>
      <c r="AQ86" s="141">
        <f>+AP86/Tabla3[[#This Row],[Programación  meta
IV trimestre ]]</f>
        <v>1</v>
      </c>
      <c r="AR86" s="414" t="s">
        <v>986</v>
      </c>
      <c r="AS86" s="390" t="s">
        <v>710</v>
      </c>
      <c r="AT86" s="157"/>
      <c r="AU86" s="158">
        <v>4</v>
      </c>
      <c r="AV86" s="160">
        <f>+AP86+Tabla3[[#This Row],[Avance cuantitativo
III trimestre]]+Tabla3[[#This Row],[Avance cuantitativo
II trimestre]]+Tabla3[[#This Row],[Avance cuantitativo I trimestre]]</f>
        <v>4</v>
      </c>
      <c r="AW86" s="73">
        <f t="shared" si="2"/>
        <v>1</v>
      </c>
      <c r="AX86" s="159" t="s">
        <v>494</v>
      </c>
    </row>
    <row r="87" spans="1:52" s="74" customFormat="1" ht="12" x14ac:dyDescent="0.2">
      <c r="B87" s="356" t="s">
        <v>305</v>
      </c>
      <c r="C87" s="344" t="s">
        <v>48</v>
      </c>
      <c r="D87" s="344" t="s">
        <v>65</v>
      </c>
      <c r="E87" s="344" t="s">
        <v>600</v>
      </c>
      <c r="F87" s="344" t="s">
        <v>93</v>
      </c>
      <c r="G87" s="344" t="s">
        <v>195</v>
      </c>
      <c r="H87" s="344" t="s">
        <v>25</v>
      </c>
      <c r="I87" s="344" t="s">
        <v>138</v>
      </c>
      <c r="J87" s="344" t="s">
        <v>357</v>
      </c>
      <c r="K87" s="344" t="s">
        <v>257</v>
      </c>
      <c r="L87" s="344" t="s">
        <v>225</v>
      </c>
      <c r="M87" s="345">
        <v>73</v>
      </c>
      <c r="N87" s="344" t="s">
        <v>987</v>
      </c>
      <c r="O87" s="141">
        <v>1</v>
      </c>
      <c r="P87" s="344" t="s">
        <v>30</v>
      </c>
      <c r="Q87" s="344" t="s">
        <v>988</v>
      </c>
      <c r="R87" s="344" t="s">
        <v>989</v>
      </c>
      <c r="S87" s="346">
        <v>44927</v>
      </c>
      <c r="T87" s="346" t="s">
        <v>499</v>
      </c>
      <c r="U87" s="344" t="s">
        <v>132</v>
      </c>
      <c r="V87" s="344" t="s">
        <v>990</v>
      </c>
      <c r="W87" s="141">
        <v>1</v>
      </c>
      <c r="X87" s="351">
        <v>1</v>
      </c>
      <c r="Y87" s="141">
        <f t="shared" si="1"/>
        <v>1</v>
      </c>
      <c r="Z87" s="344" t="s">
        <v>991</v>
      </c>
      <c r="AA87" s="344" t="s">
        <v>992</v>
      </c>
      <c r="AB87" s="344" t="s">
        <v>990</v>
      </c>
      <c r="AC87" s="141">
        <v>1</v>
      </c>
      <c r="AD87" s="141">
        <v>1</v>
      </c>
      <c r="AE87" s="141">
        <f>+Tabla3[[#This Row],[Avance cuantitativo
II trimestre]]/Tabla3[[#This Row],[Programación  meta
II trimestre ]]</f>
        <v>1</v>
      </c>
      <c r="AF87" s="344" t="s">
        <v>993</v>
      </c>
      <c r="AG87" s="344" t="s">
        <v>491</v>
      </c>
      <c r="AH87" s="344" t="s">
        <v>990</v>
      </c>
      <c r="AI87" s="141">
        <v>1</v>
      </c>
      <c r="AJ87" s="351">
        <v>1</v>
      </c>
      <c r="AK87" s="172">
        <f>(+Tabla3[[#This Row],[Programación  meta
III trimestre ]]/Tabla3[[#This Row],[Avance cuantitativo
III trimestre]])</f>
        <v>1</v>
      </c>
      <c r="AL87" s="344" t="s">
        <v>994</v>
      </c>
      <c r="AM87" s="344" t="s">
        <v>995</v>
      </c>
      <c r="AN87" s="344" t="s">
        <v>990</v>
      </c>
      <c r="AO87" s="172">
        <v>1</v>
      </c>
      <c r="AP87" s="374">
        <v>1</v>
      </c>
      <c r="AQ87" s="141">
        <f>+AP87/Tabla3[[#This Row],[Programación  meta
IV trimestre ]]</f>
        <v>1</v>
      </c>
      <c r="AR87" s="414" t="s">
        <v>996</v>
      </c>
      <c r="AS87" s="140" t="s">
        <v>997</v>
      </c>
      <c r="AT87" s="157"/>
      <c r="AU87" s="161">
        <v>1</v>
      </c>
      <c r="AV87" s="73">
        <f>+(AP87+Tabla3[[#This Row],[Avance cuantitativo
III trimestre]]+Tabla3[[#This Row],[Avance cuantitativo
II trimestre]]+Tabla3[[#This Row],[Avance cuantitativo I trimestre]])/4</f>
        <v>1</v>
      </c>
      <c r="AW87" s="73">
        <f t="shared" si="2"/>
        <v>1</v>
      </c>
      <c r="AX87" s="159" t="s">
        <v>494</v>
      </c>
    </row>
    <row r="88" spans="1:52" s="74" customFormat="1" ht="12" x14ac:dyDescent="0.2">
      <c r="B88" s="356" t="s">
        <v>209</v>
      </c>
      <c r="C88" s="344" t="s">
        <v>48</v>
      </c>
      <c r="D88" s="344" t="s">
        <v>65</v>
      </c>
      <c r="E88" s="344" t="s">
        <v>609</v>
      </c>
      <c r="F88" s="344" t="s">
        <v>68</v>
      </c>
      <c r="G88" s="344" t="s">
        <v>221</v>
      </c>
      <c r="H88" s="344" t="s">
        <v>25</v>
      </c>
      <c r="I88" s="344" t="s">
        <v>128</v>
      </c>
      <c r="J88" s="344" t="s">
        <v>348</v>
      </c>
      <c r="K88" s="344" t="s">
        <v>215</v>
      </c>
      <c r="L88" s="344" t="s">
        <v>225</v>
      </c>
      <c r="M88" s="345">
        <v>74</v>
      </c>
      <c r="N88" s="344" t="s">
        <v>998</v>
      </c>
      <c r="O88" s="345">
        <v>4</v>
      </c>
      <c r="P88" s="344" t="s">
        <v>45</v>
      </c>
      <c r="Q88" s="344" t="s">
        <v>999</v>
      </c>
      <c r="R88" s="344" t="s">
        <v>612</v>
      </c>
      <c r="S88" s="346">
        <v>44927</v>
      </c>
      <c r="T88" s="346">
        <v>45291</v>
      </c>
      <c r="U88" s="344" t="s">
        <v>277</v>
      </c>
      <c r="V88" s="344" t="s">
        <v>999</v>
      </c>
      <c r="W88" s="345">
        <v>1</v>
      </c>
      <c r="X88" s="345">
        <v>1</v>
      </c>
      <c r="Y88" s="141">
        <f t="shared" si="1"/>
        <v>1</v>
      </c>
      <c r="Z88" s="344" t="s">
        <v>1000</v>
      </c>
      <c r="AA88" s="344" t="s">
        <v>534</v>
      </c>
      <c r="AB88" s="344" t="s">
        <v>999</v>
      </c>
      <c r="AC88" s="345">
        <v>1</v>
      </c>
      <c r="AD88" s="345">
        <v>1</v>
      </c>
      <c r="AE88" s="141">
        <f>+Tabla3[[#This Row],[Avance cuantitativo
II trimestre]]/Tabla3[[#This Row],[Programación  meta
II trimestre ]]</f>
        <v>1</v>
      </c>
      <c r="AF88" s="344" t="s">
        <v>1001</v>
      </c>
      <c r="AG88" s="344" t="s">
        <v>491</v>
      </c>
      <c r="AH88" s="344" t="s">
        <v>999</v>
      </c>
      <c r="AI88" s="345">
        <v>1</v>
      </c>
      <c r="AJ88" s="345">
        <v>1</v>
      </c>
      <c r="AK88" s="172">
        <f>(+Tabla3[[#This Row],[Programación  meta
III trimestre ]]/Tabla3[[#This Row],[Avance cuantitativo
III trimestre]])</f>
        <v>1</v>
      </c>
      <c r="AL88" s="344" t="s">
        <v>1002</v>
      </c>
      <c r="AM88" s="344" t="s">
        <v>786</v>
      </c>
      <c r="AN88" s="344" t="s">
        <v>999</v>
      </c>
      <c r="AO88" s="358">
        <v>1</v>
      </c>
      <c r="AP88" s="373">
        <v>1</v>
      </c>
      <c r="AQ88" s="141">
        <f>+AP88/Tabla3[[#This Row],[Programación  meta
IV trimestre ]]</f>
        <v>1</v>
      </c>
      <c r="AR88" s="355" t="s">
        <v>1003</v>
      </c>
      <c r="AS88" s="390" t="s">
        <v>710</v>
      </c>
      <c r="AT88" s="157"/>
      <c r="AU88" s="158">
        <v>4</v>
      </c>
      <c r="AV88" s="160">
        <f>+AP88+Tabla3[[#This Row],[Avance cuantitativo
III trimestre]]+Tabla3[[#This Row],[Avance cuantitativo
II trimestre]]+Tabla3[[#This Row],[Avance cuantitativo I trimestre]]</f>
        <v>4</v>
      </c>
      <c r="AW88" s="73">
        <f t="shared" si="2"/>
        <v>1</v>
      </c>
      <c r="AX88" s="159" t="s">
        <v>494</v>
      </c>
    </row>
    <row r="89" spans="1:52" s="74" customFormat="1" ht="12.75" x14ac:dyDescent="0.2">
      <c r="B89" s="356" t="s">
        <v>305</v>
      </c>
      <c r="C89" s="344" t="s">
        <v>48</v>
      </c>
      <c r="D89" s="344" t="s">
        <v>65</v>
      </c>
      <c r="E89" s="344" t="s">
        <v>1004</v>
      </c>
      <c r="F89" s="344" t="s">
        <v>81</v>
      </c>
      <c r="G89" s="344" t="s">
        <v>105</v>
      </c>
      <c r="H89" s="344" t="s">
        <v>25</v>
      </c>
      <c r="I89" s="344" t="s">
        <v>138</v>
      </c>
      <c r="J89" s="344" t="s">
        <v>360</v>
      </c>
      <c r="K89" s="344" t="s">
        <v>215</v>
      </c>
      <c r="L89" s="344" t="s">
        <v>225</v>
      </c>
      <c r="M89" s="345">
        <v>75</v>
      </c>
      <c r="N89" s="344" t="s">
        <v>1005</v>
      </c>
      <c r="O89" s="345">
        <v>4</v>
      </c>
      <c r="P89" s="344" t="s">
        <v>45</v>
      </c>
      <c r="Q89" s="344" t="s">
        <v>1006</v>
      </c>
      <c r="R89" s="344" t="s">
        <v>1007</v>
      </c>
      <c r="S89" s="346">
        <v>44938</v>
      </c>
      <c r="T89" s="346" t="s">
        <v>499</v>
      </c>
      <c r="U89" s="344" t="s">
        <v>121</v>
      </c>
      <c r="V89" s="344" t="s">
        <v>1008</v>
      </c>
      <c r="W89" s="345">
        <v>1</v>
      </c>
      <c r="X89" s="345">
        <v>1</v>
      </c>
      <c r="Y89" s="141">
        <f t="shared" si="1"/>
        <v>1</v>
      </c>
      <c r="Z89" s="415" t="s">
        <v>1009</v>
      </c>
      <c r="AA89" s="344" t="s">
        <v>560</v>
      </c>
      <c r="AB89" s="344" t="s">
        <v>1008</v>
      </c>
      <c r="AC89" s="345">
        <v>1</v>
      </c>
      <c r="AD89" s="345">
        <v>1</v>
      </c>
      <c r="AE89" s="141">
        <f>+Tabla3[[#This Row],[Avance cuantitativo
II trimestre]]/Tabla3[[#This Row],[Programación  meta
II trimestre ]]</f>
        <v>1</v>
      </c>
      <c r="AF89" s="344" t="s">
        <v>1006</v>
      </c>
      <c r="AG89" s="344" t="s">
        <v>491</v>
      </c>
      <c r="AH89" s="344" t="s">
        <v>1008</v>
      </c>
      <c r="AI89" s="345">
        <v>1</v>
      </c>
      <c r="AJ89" s="345">
        <v>1</v>
      </c>
      <c r="AK89" s="172">
        <f>(+Tabla3[[#This Row],[Programación  meta
III trimestre ]]/Tabla3[[#This Row],[Avance cuantitativo
III trimestre]])</f>
        <v>1</v>
      </c>
      <c r="AL89" s="344" t="s">
        <v>1008</v>
      </c>
      <c r="AM89" s="344" t="s">
        <v>1010</v>
      </c>
      <c r="AN89" s="344" t="s">
        <v>1008</v>
      </c>
      <c r="AO89" s="358">
        <v>1</v>
      </c>
      <c r="AP89" s="373">
        <v>1</v>
      </c>
      <c r="AQ89" s="141">
        <f>+AP89/Tabla3[[#This Row],[Programación  meta
IV trimestre ]]</f>
        <v>1</v>
      </c>
      <c r="AR89" s="355" t="s">
        <v>1011</v>
      </c>
      <c r="AS89" s="390" t="s">
        <v>1012</v>
      </c>
      <c r="AT89" s="157"/>
      <c r="AU89" s="158">
        <v>4</v>
      </c>
      <c r="AV89" s="160">
        <f>+AP89+Tabla3[[#This Row],[Avance cuantitativo
III trimestre]]+Tabla3[[#This Row],[Avance cuantitativo
II trimestre]]+Tabla3[[#This Row],[Avance cuantitativo I trimestre]]</f>
        <v>4</v>
      </c>
      <c r="AW89" s="73">
        <f t="shared" si="2"/>
        <v>1</v>
      </c>
      <c r="AX89" s="159" t="s">
        <v>494</v>
      </c>
    </row>
    <row r="90" spans="1:52" s="74" customFormat="1" ht="12" x14ac:dyDescent="0.2">
      <c r="A90" s="74" t="s">
        <v>495</v>
      </c>
      <c r="B90" s="356" t="s">
        <v>320</v>
      </c>
      <c r="C90" s="344" t="s">
        <v>48</v>
      </c>
      <c r="D90" s="344" t="s">
        <v>65</v>
      </c>
      <c r="E90" s="344" t="s">
        <v>336</v>
      </c>
      <c r="F90" s="344" t="s">
        <v>186</v>
      </c>
      <c r="G90" s="344" t="s">
        <v>212</v>
      </c>
      <c r="H90" s="344" t="s">
        <v>25</v>
      </c>
      <c r="I90" s="344" t="s">
        <v>106</v>
      </c>
      <c r="J90" s="344" t="s">
        <v>325</v>
      </c>
      <c r="K90" s="344" t="s">
        <v>257</v>
      </c>
      <c r="L90" s="344" t="s">
        <v>233</v>
      </c>
      <c r="M90" s="345">
        <v>76</v>
      </c>
      <c r="N90" s="344" t="s">
        <v>1013</v>
      </c>
      <c r="O90" s="141">
        <v>1</v>
      </c>
      <c r="P90" s="344" t="s">
        <v>30</v>
      </c>
      <c r="Q90" s="344" t="s">
        <v>1014</v>
      </c>
      <c r="R90" s="344" t="s">
        <v>1015</v>
      </c>
      <c r="S90" s="346">
        <v>44927</v>
      </c>
      <c r="T90" s="346" t="s">
        <v>499</v>
      </c>
      <c r="U90" s="344" t="s">
        <v>172</v>
      </c>
      <c r="V90" s="344" t="s">
        <v>1016</v>
      </c>
      <c r="W90" s="141">
        <v>1</v>
      </c>
      <c r="X90" s="351">
        <v>1</v>
      </c>
      <c r="Y90" s="141">
        <f t="shared" si="1"/>
        <v>1</v>
      </c>
      <c r="Z90" s="344" t="s">
        <v>1017</v>
      </c>
      <c r="AA90" s="344" t="s">
        <v>1018</v>
      </c>
      <c r="AB90" s="344" t="s">
        <v>1016</v>
      </c>
      <c r="AC90" s="141">
        <v>1</v>
      </c>
      <c r="AD90" s="141">
        <v>1</v>
      </c>
      <c r="AE90" s="141">
        <f>+Tabla3[[#This Row],[Avance cuantitativo
II trimestre]]/Tabla3[[#This Row],[Programación  meta
II trimestre ]]</f>
        <v>1</v>
      </c>
      <c r="AF90" s="361" t="s">
        <v>1019</v>
      </c>
      <c r="AG90" s="344" t="s">
        <v>491</v>
      </c>
      <c r="AH90" s="344" t="s">
        <v>1016</v>
      </c>
      <c r="AI90" s="141">
        <v>1</v>
      </c>
      <c r="AJ90" s="351">
        <v>1</v>
      </c>
      <c r="AK90" s="172">
        <f>(+Tabla3[[#This Row],[Programación  meta
III trimestre ]]/Tabla3[[#This Row],[Avance cuantitativo
III trimestre]])</f>
        <v>1</v>
      </c>
      <c r="AL90" s="344" t="s">
        <v>1020</v>
      </c>
      <c r="AM90" s="344" t="s">
        <v>1021</v>
      </c>
      <c r="AN90" s="344" t="s">
        <v>1016</v>
      </c>
      <c r="AO90" s="172">
        <v>1</v>
      </c>
      <c r="AP90" s="374">
        <v>1</v>
      </c>
      <c r="AQ90" s="141">
        <f>+AP90/Tabla3[[#This Row],[Programación  meta
IV trimestre ]]</f>
        <v>1</v>
      </c>
      <c r="AR90" s="355" t="s">
        <v>1022</v>
      </c>
      <c r="AS90" s="390" t="s">
        <v>1012</v>
      </c>
      <c r="AT90" s="157"/>
      <c r="AU90" s="161">
        <v>1</v>
      </c>
      <c r="AV90" s="73">
        <f>+(AP90+Tabla3[[#This Row],[Avance cuantitativo
III trimestre]]+Tabla3[[#This Row],[Avance cuantitativo
II trimestre]]+Tabla3[[#This Row],[Avance cuantitativo I trimestre]])/4</f>
        <v>1</v>
      </c>
      <c r="AW90" s="73">
        <f t="shared" si="2"/>
        <v>1</v>
      </c>
      <c r="AX90" s="159" t="s">
        <v>494</v>
      </c>
    </row>
    <row r="91" spans="1:52" s="74" customFormat="1" ht="12" x14ac:dyDescent="0.2">
      <c r="A91" s="74" t="s">
        <v>495</v>
      </c>
      <c r="B91" s="356" t="s">
        <v>320</v>
      </c>
      <c r="C91" s="344" t="s">
        <v>48</v>
      </c>
      <c r="D91" s="344" t="s">
        <v>65</v>
      </c>
      <c r="E91" s="344" t="s">
        <v>336</v>
      </c>
      <c r="F91" s="344" t="s">
        <v>186</v>
      </c>
      <c r="G91" s="344" t="s">
        <v>212</v>
      </c>
      <c r="H91" s="344" t="s">
        <v>25</v>
      </c>
      <c r="I91" s="344" t="s">
        <v>106</v>
      </c>
      <c r="J91" s="344" t="s">
        <v>325</v>
      </c>
      <c r="K91" s="344" t="s">
        <v>257</v>
      </c>
      <c r="L91" s="344" t="s">
        <v>233</v>
      </c>
      <c r="M91" s="345">
        <v>77</v>
      </c>
      <c r="N91" s="344" t="s">
        <v>1023</v>
      </c>
      <c r="O91" s="345">
        <v>2</v>
      </c>
      <c r="P91" s="344" t="s">
        <v>45</v>
      </c>
      <c r="Q91" s="344" t="s">
        <v>1024</v>
      </c>
      <c r="R91" s="344" t="s">
        <v>1025</v>
      </c>
      <c r="S91" s="346">
        <v>44927</v>
      </c>
      <c r="T91" s="346" t="s">
        <v>1026</v>
      </c>
      <c r="U91" s="344" t="s">
        <v>172</v>
      </c>
      <c r="V91" s="344" t="s">
        <v>1024</v>
      </c>
      <c r="W91" s="345">
        <v>1</v>
      </c>
      <c r="X91" s="345">
        <v>1</v>
      </c>
      <c r="Y91" s="141">
        <f t="shared" si="1"/>
        <v>1</v>
      </c>
      <c r="Z91" s="344" t="s">
        <v>1027</v>
      </c>
      <c r="AA91" s="344" t="s">
        <v>534</v>
      </c>
      <c r="AB91" s="344" t="s">
        <v>488</v>
      </c>
      <c r="AC91" s="345">
        <v>0</v>
      </c>
      <c r="AD91" s="344" t="s">
        <v>488</v>
      </c>
      <c r="AE91" s="344" t="s">
        <v>488</v>
      </c>
      <c r="AF91" s="344" t="s">
        <v>1028</v>
      </c>
      <c r="AG91" s="344" t="s">
        <v>488</v>
      </c>
      <c r="AH91" s="344" t="s">
        <v>1024</v>
      </c>
      <c r="AI91" s="345">
        <v>1</v>
      </c>
      <c r="AJ91" s="345">
        <v>1</v>
      </c>
      <c r="AK91" s="172">
        <f>(+Tabla3[[#This Row],[Programación  meta
III trimestre ]]/Tabla3[[#This Row],[Avance cuantitativo
III trimestre]])</f>
        <v>1</v>
      </c>
      <c r="AL91" s="344" t="s">
        <v>1029</v>
      </c>
      <c r="AM91" s="344" t="s">
        <v>1030</v>
      </c>
      <c r="AN91" s="344" t="s">
        <v>488</v>
      </c>
      <c r="AO91" s="358">
        <v>0</v>
      </c>
      <c r="AP91" s="373">
        <v>0</v>
      </c>
      <c r="AQ91" s="141">
        <v>0</v>
      </c>
      <c r="AR91" s="344" t="s">
        <v>488</v>
      </c>
      <c r="AS91" s="344" t="s">
        <v>488</v>
      </c>
      <c r="AT91" s="157"/>
      <c r="AU91" s="158">
        <v>2</v>
      </c>
      <c r="AV91" s="160">
        <v>2</v>
      </c>
      <c r="AW91" s="73">
        <f t="shared" si="2"/>
        <v>1</v>
      </c>
      <c r="AX91" s="159" t="s">
        <v>494</v>
      </c>
    </row>
    <row r="92" spans="1:52" s="74" customFormat="1" ht="12" x14ac:dyDescent="0.2">
      <c r="A92" s="74" t="s">
        <v>495</v>
      </c>
      <c r="B92" s="356" t="s">
        <v>320</v>
      </c>
      <c r="C92" s="344" t="s">
        <v>48</v>
      </c>
      <c r="D92" s="344" t="s">
        <v>50</v>
      </c>
      <c r="E92" s="344" t="s">
        <v>1031</v>
      </c>
      <c r="F92" s="344" t="s">
        <v>93</v>
      </c>
      <c r="G92" s="344" t="s">
        <v>69</v>
      </c>
      <c r="H92" s="344" t="s">
        <v>25</v>
      </c>
      <c r="I92" s="344" t="s">
        <v>106</v>
      </c>
      <c r="J92" s="344" t="s">
        <v>331</v>
      </c>
      <c r="K92" s="344" t="s">
        <v>257</v>
      </c>
      <c r="L92" s="344" t="s">
        <v>225</v>
      </c>
      <c r="M92" s="345">
        <v>78</v>
      </c>
      <c r="N92" s="344" t="s">
        <v>1032</v>
      </c>
      <c r="O92" s="345">
        <v>4</v>
      </c>
      <c r="P92" s="344" t="s">
        <v>45</v>
      </c>
      <c r="Q92" s="344" t="s">
        <v>1033</v>
      </c>
      <c r="R92" s="344" t="s">
        <v>1034</v>
      </c>
      <c r="S92" s="346">
        <v>44927</v>
      </c>
      <c r="T92" s="346" t="s">
        <v>499</v>
      </c>
      <c r="U92" s="344" t="s">
        <v>172</v>
      </c>
      <c r="V92" s="344" t="s">
        <v>488</v>
      </c>
      <c r="W92" s="345">
        <v>0</v>
      </c>
      <c r="X92" s="345" t="s">
        <v>488</v>
      </c>
      <c r="Y92" s="345" t="s">
        <v>488</v>
      </c>
      <c r="Z92" s="344" t="s">
        <v>488</v>
      </c>
      <c r="AA92" s="344" t="s">
        <v>488</v>
      </c>
      <c r="AB92" s="344" t="s">
        <v>1035</v>
      </c>
      <c r="AC92" s="345">
        <v>1</v>
      </c>
      <c r="AD92" s="345">
        <v>1</v>
      </c>
      <c r="AE92" s="141">
        <f>+Tabla3[[#This Row],[Avance cuantitativo
II trimestre]]/Tabla3[[#This Row],[Programación  meta
II trimestre ]]</f>
        <v>1</v>
      </c>
      <c r="AF92" s="344" t="s">
        <v>1036</v>
      </c>
      <c r="AG92" s="344" t="s">
        <v>491</v>
      </c>
      <c r="AH92" s="344" t="s">
        <v>1035</v>
      </c>
      <c r="AI92" s="345">
        <v>2</v>
      </c>
      <c r="AJ92" s="345">
        <v>2</v>
      </c>
      <c r="AK92" s="172">
        <f>(+Tabla3[[#This Row],[Programación  meta
III trimestre ]]/Tabla3[[#This Row],[Avance cuantitativo
III trimestre]])</f>
        <v>1</v>
      </c>
      <c r="AL92" s="344" t="s">
        <v>1037</v>
      </c>
      <c r="AM92" s="344" t="s">
        <v>1030</v>
      </c>
      <c r="AN92" s="344" t="s">
        <v>1035</v>
      </c>
      <c r="AO92" s="358">
        <v>1</v>
      </c>
      <c r="AP92" s="373">
        <v>1</v>
      </c>
      <c r="AQ92" s="141">
        <f>+AP92/Tabla3[[#This Row],[Programación  meta
IV trimestre ]]</f>
        <v>1</v>
      </c>
      <c r="AR92" s="355" t="s">
        <v>1038</v>
      </c>
      <c r="AS92" s="390" t="s">
        <v>710</v>
      </c>
      <c r="AT92" s="157"/>
      <c r="AU92" s="158">
        <v>4</v>
      </c>
      <c r="AV92" s="410">
        <v>4</v>
      </c>
      <c r="AW92" s="73">
        <f>+AV92/AU92</f>
        <v>1</v>
      </c>
      <c r="AX92" s="159" t="s">
        <v>494</v>
      </c>
    </row>
    <row r="93" spans="1:52" s="74" customFormat="1" ht="12" x14ac:dyDescent="0.2">
      <c r="A93" s="74" t="s">
        <v>495</v>
      </c>
      <c r="B93" s="356" t="s">
        <v>320</v>
      </c>
      <c r="C93" s="344" t="s">
        <v>48</v>
      </c>
      <c r="D93" s="344" t="s">
        <v>65</v>
      </c>
      <c r="E93" s="344" t="s">
        <v>336</v>
      </c>
      <c r="F93" s="344" t="s">
        <v>229</v>
      </c>
      <c r="G93" s="344" t="s">
        <v>157</v>
      </c>
      <c r="H93" s="344" t="s">
        <v>25</v>
      </c>
      <c r="I93" s="344" t="s">
        <v>106</v>
      </c>
      <c r="J93" s="344" t="s">
        <v>328</v>
      </c>
      <c r="K93" s="344" t="s">
        <v>257</v>
      </c>
      <c r="L93" s="344" t="s">
        <v>225</v>
      </c>
      <c r="M93" s="345">
        <v>79</v>
      </c>
      <c r="N93" s="344" t="s">
        <v>1039</v>
      </c>
      <c r="O93" s="141">
        <v>1</v>
      </c>
      <c r="P93" s="344" t="s">
        <v>30</v>
      </c>
      <c r="Q93" s="344" t="s">
        <v>1040</v>
      </c>
      <c r="R93" s="344" t="s">
        <v>1041</v>
      </c>
      <c r="S93" s="346">
        <v>45017</v>
      </c>
      <c r="T93" s="346" t="s">
        <v>499</v>
      </c>
      <c r="U93" s="344" t="s">
        <v>172</v>
      </c>
      <c r="V93" s="344" t="s">
        <v>488</v>
      </c>
      <c r="W93" s="141">
        <v>0</v>
      </c>
      <c r="X93" s="345" t="s">
        <v>488</v>
      </c>
      <c r="Y93" s="345" t="s">
        <v>488</v>
      </c>
      <c r="Z93" s="344" t="s">
        <v>488</v>
      </c>
      <c r="AA93" s="344" t="s">
        <v>488</v>
      </c>
      <c r="AB93" s="344" t="s">
        <v>1042</v>
      </c>
      <c r="AC93" s="141">
        <v>1</v>
      </c>
      <c r="AD93" s="141">
        <v>1</v>
      </c>
      <c r="AE93" s="141">
        <f>+Tabla3[[#This Row],[Avance cuantitativo
II trimestre]]/Tabla3[[#This Row],[Programación  meta
II trimestre ]]</f>
        <v>1</v>
      </c>
      <c r="AF93" s="344" t="s">
        <v>1043</v>
      </c>
      <c r="AG93" s="344" t="s">
        <v>1044</v>
      </c>
      <c r="AH93" s="344" t="s">
        <v>1045</v>
      </c>
      <c r="AI93" s="141">
        <v>1</v>
      </c>
      <c r="AJ93" s="141">
        <v>1</v>
      </c>
      <c r="AK93" s="172">
        <f>(+Tabla3[[#This Row],[Programación  meta
III trimestre ]]/Tabla3[[#This Row],[Avance cuantitativo
III trimestre]])</f>
        <v>1</v>
      </c>
      <c r="AL93" s="344" t="s">
        <v>1046</v>
      </c>
      <c r="AM93" s="344" t="s">
        <v>1047</v>
      </c>
      <c r="AN93" s="344" t="s">
        <v>1048</v>
      </c>
      <c r="AO93" s="172">
        <v>1</v>
      </c>
      <c r="AP93" s="382">
        <v>1</v>
      </c>
      <c r="AQ93" s="141">
        <f>+AP93/Tabla3[[#This Row],[Programación  meta
IV trimestre ]]</f>
        <v>1</v>
      </c>
      <c r="AR93" s="140" t="s">
        <v>1049</v>
      </c>
      <c r="AS93" s="390" t="s">
        <v>710</v>
      </c>
      <c r="AT93" s="157"/>
      <c r="AU93" s="161">
        <v>1</v>
      </c>
      <c r="AV93" s="73">
        <f>(+AP93+Tabla3[[#This Row],[Avance cuantitativo
III trimestre]]+Tabla3[[#This Row],[Avance cuantitativo
II trimestre]])/3</f>
        <v>1</v>
      </c>
      <c r="AW93" s="73">
        <f t="shared" si="2"/>
        <v>1</v>
      </c>
      <c r="AX93" s="159" t="s">
        <v>494</v>
      </c>
    </row>
    <row r="94" spans="1:52" s="74" customFormat="1" ht="12" x14ac:dyDescent="0.2">
      <c r="A94" s="74" t="s">
        <v>495</v>
      </c>
      <c r="B94" s="356" t="s">
        <v>320</v>
      </c>
      <c r="C94" s="344" t="s">
        <v>48</v>
      </c>
      <c r="D94" s="344" t="s">
        <v>65</v>
      </c>
      <c r="E94" s="344" t="s">
        <v>336</v>
      </c>
      <c r="F94" s="344" t="s">
        <v>186</v>
      </c>
      <c r="G94" s="344" t="s">
        <v>212</v>
      </c>
      <c r="H94" s="344" t="s">
        <v>55</v>
      </c>
      <c r="I94" s="344" t="s">
        <v>106</v>
      </c>
      <c r="J94" s="344" t="s">
        <v>325</v>
      </c>
      <c r="K94" s="344" t="s">
        <v>257</v>
      </c>
      <c r="L94" s="344" t="s">
        <v>225</v>
      </c>
      <c r="M94" s="345">
        <v>80</v>
      </c>
      <c r="N94" s="344" t="s">
        <v>1050</v>
      </c>
      <c r="O94" s="141">
        <v>1</v>
      </c>
      <c r="P94" s="344" t="s">
        <v>30</v>
      </c>
      <c r="Q94" s="344" t="s">
        <v>1051</v>
      </c>
      <c r="R94" s="344" t="s">
        <v>1052</v>
      </c>
      <c r="S94" s="346">
        <v>44927</v>
      </c>
      <c r="T94" s="346" t="s">
        <v>499</v>
      </c>
      <c r="U94" s="344" t="s">
        <v>172</v>
      </c>
      <c r="V94" s="344" t="s">
        <v>1053</v>
      </c>
      <c r="W94" s="141">
        <v>1</v>
      </c>
      <c r="X94" s="351">
        <v>1</v>
      </c>
      <c r="Y94" s="141">
        <f t="shared" ref="Y94:Y104" si="3">+(X94/W94)</f>
        <v>1</v>
      </c>
      <c r="Z94" s="391" t="s">
        <v>1054</v>
      </c>
      <c r="AA94" s="344" t="s">
        <v>534</v>
      </c>
      <c r="AB94" s="344" t="s">
        <v>1055</v>
      </c>
      <c r="AC94" s="141">
        <v>1</v>
      </c>
      <c r="AD94" s="351">
        <v>1</v>
      </c>
      <c r="AE94" s="141">
        <f>+Tabla3[[#This Row],[Avance cuantitativo
II trimestre]]/Tabla3[[#This Row],[Programación  meta
II trimestre ]]</f>
        <v>1</v>
      </c>
      <c r="AF94" s="391" t="s">
        <v>1056</v>
      </c>
      <c r="AG94" s="344" t="s">
        <v>491</v>
      </c>
      <c r="AH94" s="344" t="s">
        <v>1057</v>
      </c>
      <c r="AI94" s="141">
        <v>1</v>
      </c>
      <c r="AJ94" s="141">
        <v>1</v>
      </c>
      <c r="AK94" s="172">
        <f>(+Tabla3[[#This Row],[Programación  meta
III trimestre ]]/Tabla3[[#This Row],[Avance cuantitativo
III trimestre]])</f>
        <v>1</v>
      </c>
      <c r="AL94" s="344" t="s">
        <v>1058</v>
      </c>
      <c r="AM94" s="344" t="s">
        <v>1059</v>
      </c>
      <c r="AN94" s="344" t="s">
        <v>1060</v>
      </c>
      <c r="AO94" s="172">
        <v>1</v>
      </c>
      <c r="AP94" s="374">
        <v>1</v>
      </c>
      <c r="AQ94" s="141">
        <f>+AP94/Tabla3[[#This Row],[Programación  meta
IV trimestre ]]</f>
        <v>1</v>
      </c>
      <c r="AR94" s="140" t="s">
        <v>1061</v>
      </c>
      <c r="AS94" s="390" t="s">
        <v>710</v>
      </c>
      <c r="AT94" s="157"/>
      <c r="AU94" s="161">
        <v>1</v>
      </c>
      <c r="AV94" s="73">
        <f>+(AP94+Tabla3[[#This Row],[Avance cuantitativo
III trimestre]]+Tabla3[[#This Row],[Avance cuantitativo
II trimestre]]+Tabla3[[#This Row],[Avance cuantitativo I trimestre]])/4</f>
        <v>1</v>
      </c>
      <c r="AW94" s="73">
        <f t="shared" si="2"/>
        <v>1</v>
      </c>
      <c r="AX94" s="159" t="s">
        <v>494</v>
      </c>
    </row>
    <row r="95" spans="1:52" s="74" customFormat="1" ht="12" x14ac:dyDescent="0.2">
      <c r="A95" s="74" t="s">
        <v>495</v>
      </c>
      <c r="B95" s="356" t="s">
        <v>320</v>
      </c>
      <c r="C95" s="344" t="s">
        <v>48</v>
      </c>
      <c r="D95" s="344" t="s">
        <v>65</v>
      </c>
      <c r="E95" s="344" t="s">
        <v>336</v>
      </c>
      <c r="F95" s="344" t="s">
        <v>68</v>
      </c>
      <c r="G95" s="344" t="s">
        <v>212</v>
      </c>
      <c r="H95" s="344" t="s">
        <v>1062</v>
      </c>
      <c r="I95" s="344" t="s">
        <v>106</v>
      </c>
      <c r="J95" s="344" t="s">
        <v>325</v>
      </c>
      <c r="K95" s="344" t="s">
        <v>215</v>
      </c>
      <c r="L95" s="344" t="s">
        <v>225</v>
      </c>
      <c r="M95" s="345">
        <v>81</v>
      </c>
      <c r="N95" s="344" t="s">
        <v>1063</v>
      </c>
      <c r="O95" s="345">
        <v>12</v>
      </c>
      <c r="P95" s="344" t="s">
        <v>1064</v>
      </c>
      <c r="Q95" s="344" t="s">
        <v>1065</v>
      </c>
      <c r="R95" s="344" t="s">
        <v>1066</v>
      </c>
      <c r="S95" s="346">
        <v>44927</v>
      </c>
      <c r="T95" s="346" t="s">
        <v>499</v>
      </c>
      <c r="U95" s="344" t="s">
        <v>172</v>
      </c>
      <c r="V95" s="344" t="s">
        <v>1067</v>
      </c>
      <c r="W95" s="345">
        <v>3</v>
      </c>
      <c r="X95" s="345">
        <v>3</v>
      </c>
      <c r="Y95" s="141">
        <f t="shared" si="3"/>
        <v>1</v>
      </c>
      <c r="Z95" s="391" t="s">
        <v>1068</v>
      </c>
      <c r="AA95" s="344" t="s">
        <v>560</v>
      </c>
      <c r="AB95" s="344" t="s">
        <v>1069</v>
      </c>
      <c r="AC95" s="345">
        <v>3</v>
      </c>
      <c r="AD95" s="345">
        <v>3</v>
      </c>
      <c r="AE95" s="141">
        <f>+Tabla3[[#This Row],[Avance cuantitativo
II trimestre]]/Tabla3[[#This Row],[Programación  meta
II trimestre ]]</f>
        <v>1</v>
      </c>
      <c r="AF95" s="391" t="s">
        <v>1070</v>
      </c>
      <c r="AG95" s="344" t="s">
        <v>491</v>
      </c>
      <c r="AH95" s="344" t="s">
        <v>1071</v>
      </c>
      <c r="AI95" s="345">
        <v>3</v>
      </c>
      <c r="AJ95" s="345">
        <v>3</v>
      </c>
      <c r="AK95" s="172">
        <f>(+Tabla3[[#This Row],[Programación  meta
III trimestre ]]/Tabla3[[#This Row],[Avance cuantitativo
III trimestre]])</f>
        <v>1</v>
      </c>
      <c r="AL95" s="344" t="s">
        <v>1072</v>
      </c>
      <c r="AM95" s="344" t="s">
        <v>1059</v>
      </c>
      <c r="AN95" s="344" t="s">
        <v>1073</v>
      </c>
      <c r="AO95" s="358">
        <v>3</v>
      </c>
      <c r="AP95" s="373">
        <v>3</v>
      </c>
      <c r="AQ95" s="141">
        <f>+AP95/Tabla3[[#This Row],[Programación  meta
IV trimestre ]]</f>
        <v>1</v>
      </c>
      <c r="AR95" s="140" t="s">
        <v>1074</v>
      </c>
      <c r="AS95" s="390" t="s">
        <v>710</v>
      </c>
      <c r="AT95" s="157"/>
      <c r="AU95" s="158">
        <v>12</v>
      </c>
      <c r="AV95" s="160">
        <f>+AP95+Tabla3[[#This Row],[Avance cuantitativo
III trimestre]]+Tabla3[[#This Row],[Avance cuantitativo
II trimestre]]+Tabla3[[#This Row],[Avance cuantitativo I trimestre]]</f>
        <v>12</v>
      </c>
      <c r="AW95" s="73">
        <f t="shared" si="2"/>
        <v>1</v>
      </c>
      <c r="AX95" s="159" t="s">
        <v>494</v>
      </c>
    </row>
    <row r="96" spans="1:52" s="74" customFormat="1" ht="12" x14ac:dyDescent="0.2">
      <c r="A96" s="74" t="s">
        <v>495</v>
      </c>
      <c r="B96" s="356" t="s">
        <v>320</v>
      </c>
      <c r="C96" s="344" t="s">
        <v>48</v>
      </c>
      <c r="D96" s="344" t="s">
        <v>65</v>
      </c>
      <c r="E96" s="344" t="s">
        <v>336</v>
      </c>
      <c r="F96" s="344" t="s">
        <v>211</v>
      </c>
      <c r="G96" s="344" t="s">
        <v>147</v>
      </c>
      <c r="H96" s="344" t="s">
        <v>25</v>
      </c>
      <c r="I96" s="344" t="s">
        <v>106</v>
      </c>
      <c r="J96" s="344" t="s">
        <v>318</v>
      </c>
      <c r="K96" s="344" t="s">
        <v>257</v>
      </c>
      <c r="L96" s="344" t="s">
        <v>225</v>
      </c>
      <c r="M96" s="345">
        <v>82</v>
      </c>
      <c r="N96" s="344" t="s">
        <v>1075</v>
      </c>
      <c r="O96" s="141">
        <v>1</v>
      </c>
      <c r="P96" s="344" t="s">
        <v>30</v>
      </c>
      <c r="Q96" s="344" t="s">
        <v>1076</v>
      </c>
      <c r="R96" s="344" t="s">
        <v>1077</v>
      </c>
      <c r="S96" s="346">
        <v>44927</v>
      </c>
      <c r="T96" s="346" t="s">
        <v>499</v>
      </c>
      <c r="U96" s="344" t="s">
        <v>172</v>
      </c>
      <c r="V96" s="344" t="s">
        <v>1078</v>
      </c>
      <c r="W96" s="141">
        <v>1</v>
      </c>
      <c r="X96" s="351">
        <v>1</v>
      </c>
      <c r="Y96" s="141">
        <f t="shared" si="3"/>
        <v>1</v>
      </c>
      <c r="Z96" s="391" t="s">
        <v>1079</v>
      </c>
      <c r="AA96" s="344" t="s">
        <v>534</v>
      </c>
      <c r="AB96" s="344" t="s">
        <v>1080</v>
      </c>
      <c r="AC96" s="141">
        <v>1</v>
      </c>
      <c r="AD96" s="351">
        <v>1</v>
      </c>
      <c r="AE96" s="141">
        <f>+Tabla3[[#This Row],[Avance cuantitativo
II trimestre]]/Tabla3[[#This Row],[Programación  meta
II trimestre ]]</f>
        <v>1</v>
      </c>
      <c r="AF96" s="344" t="s">
        <v>1081</v>
      </c>
      <c r="AG96" s="344" t="s">
        <v>491</v>
      </c>
      <c r="AH96" s="344" t="s">
        <v>1082</v>
      </c>
      <c r="AI96" s="141">
        <v>1</v>
      </c>
      <c r="AJ96" s="351">
        <v>1</v>
      </c>
      <c r="AK96" s="172">
        <f>(+Tabla3[[#This Row],[Programación  meta
III trimestre ]]/Tabla3[[#This Row],[Avance cuantitativo
III trimestre]])</f>
        <v>1</v>
      </c>
      <c r="AL96" s="344" t="s">
        <v>1083</v>
      </c>
      <c r="AM96" s="344" t="s">
        <v>1084</v>
      </c>
      <c r="AN96" s="344" t="s">
        <v>1085</v>
      </c>
      <c r="AO96" s="172">
        <v>1</v>
      </c>
      <c r="AP96" s="374">
        <v>1</v>
      </c>
      <c r="AQ96" s="141">
        <f>+AP96/Tabla3[[#This Row],[Programación  meta
IV trimestre ]]</f>
        <v>1</v>
      </c>
      <c r="AR96" s="355" t="s">
        <v>1086</v>
      </c>
      <c r="AS96" s="390" t="s">
        <v>710</v>
      </c>
      <c r="AT96" s="157"/>
      <c r="AU96" s="161">
        <v>1</v>
      </c>
      <c r="AV96" s="73">
        <f>+(AP96+Tabla3[[#This Row],[Avance cuantitativo
III trimestre]]+Tabla3[[#This Row],[Avance cuantitativo
II trimestre]]+Tabla3[[#This Row],[Avance cuantitativo I trimestre]])/4</f>
        <v>1</v>
      </c>
      <c r="AW96" s="73">
        <f t="shared" si="2"/>
        <v>1</v>
      </c>
      <c r="AX96" s="159" t="s">
        <v>494</v>
      </c>
    </row>
    <row r="97" spans="1:50" s="74" customFormat="1" ht="12" x14ac:dyDescent="0.2">
      <c r="A97" s="74" t="s">
        <v>495</v>
      </c>
      <c r="B97" s="356" t="s">
        <v>320</v>
      </c>
      <c r="C97" s="344" t="s">
        <v>48</v>
      </c>
      <c r="D97" s="344" t="s">
        <v>65</v>
      </c>
      <c r="E97" s="344" t="s">
        <v>336</v>
      </c>
      <c r="F97" s="344" t="s">
        <v>229</v>
      </c>
      <c r="G97" s="344" t="s">
        <v>39</v>
      </c>
      <c r="H97" s="344" t="s">
        <v>25</v>
      </c>
      <c r="I97" s="344" t="s">
        <v>1087</v>
      </c>
      <c r="J97" s="344" t="s">
        <v>325</v>
      </c>
      <c r="K97" s="344" t="s">
        <v>257</v>
      </c>
      <c r="L97" s="344" t="s">
        <v>225</v>
      </c>
      <c r="M97" s="345">
        <v>83</v>
      </c>
      <c r="N97" s="344" t="s">
        <v>1088</v>
      </c>
      <c r="O97" s="345">
        <v>4</v>
      </c>
      <c r="P97" s="344" t="s">
        <v>45</v>
      </c>
      <c r="Q97" s="344" t="s">
        <v>1089</v>
      </c>
      <c r="R97" s="344" t="s">
        <v>1090</v>
      </c>
      <c r="S97" s="346">
        <v>44927</v>
      </c>
      <c r="T97" s="346" t="s">
        <v>499</v>
      </c>
      <c r="U97" s="344" t="s">
        <v>172</v>
      </c>
      <c r="V97" s="344" t="s">
        <v>1091</v>
      </c>
      <c r="W97" s="345">
        <v>1</v>
      </c>
      <c r="X97" s="345">
        <v>1</v>
      </c>
      <c r="Y97" s="141">
        <f t="shared" si="3"/>
        <v>1</v>
      </c>
      <c r="Z97" s="391" t="s">
        <v>1092</v>
      </c>
      <c r="AA97" s="344" t="s">
        <v>560</v>
      </c>
      <c r="AB97" s="344" t="s">
        <v>1091</v>
      </c>
      <c r="AC97" s="345">
        <v>1</v>
      </c>
      <c r="AD97" s="345">
        <v>1</v>
      </c>
      <c r="AE97" s="141">
        <f>+Tabla3[[#This Row],[Avance cuantitativo
II trimestre]]/Tabla3[[#This Row],[Programación  meta
II trimestre ]]</f>
        <v>1</v>
      </c>
      <c r="AF97" s="391" t="s">
        <v>1093</v>
      </c>
      <c r="AG97" s="344" t="s">
        <v>491</v>
      </c>
      <c r="AH97" s="344" t="s">
        <v>1091</v>
      </c>
      <c r="AI97" s="345">
        <v>1</v>
      </c>
      <c r="AJ97" s="345">
        <v>1</v>
      </c>
      <c r="AK97" s="172">
        <f>(+Tabla3[[#This Row],[Programación  meta
III trimestre ]]/Tabla3[[#This Row],[Avance cuantitativo
III trimestre]])</f>
        <v>1</v>
      </c>
      <c r="AL97" s="344" t="s">
        <v>1094</v>
      </c>
      <c r="AM97" s="344" t="s">
        <v>1095</v>
      </c>
      <c r="AN97" s="344" t="s">
        <v>1091</v>
      </c>
      <c r="AO97" s="358">
        <v>1</v>
      </c>
      <c r="AP97" s="373">
        <v>1</v>
      </c>
      <c r="AQ97" s="141">
        <f>+AP97/Tabla3[[#This Row],[Programación  meta
IV trimestre ]]</f>
        <v>1</v>
      </c>
      <c r="AR97" s="355" t="s">
        <v>1096</v>
      </c>
      <c r="AS97" s="390" t="s">
        <v>710</v>
      </c>
      <c r="AT97" s="157"/>
      <c r="AU97" s="158">
        <v>4</v>
      </c>
      <c r="AV97" s="160">
        <f>+AP97+Tabla3[[#This Row],[Avance cuantitativo
III trimestre]]+Tabla3[[#This Row],[Avance cuantitativo
II trimestre]]+Tabla3[[#This Row],[Avance cuantitativo I trimestre]]</f>
        <v>4</v>
      </c>
      <c r="AW97" s="73">
        <f t="shared" si="2"/>
        <v>1</v>
      </c>
      <c r="AX97" s="159" t="s">
        <v>494</v>
      </c>
    </row>
    <row r="98" spans="1:50" s="74" customFormat="1" ht="12" x14ac:dyDescent="0.2">
      <c r="B98" s="356" t="s">
        <v>308</v>
      </c>
      <c r="C98" s="344" t="s">
        <v>48</v>
      </c>
      <c r="D98" s="344" t="s">
        <v>65</v>
      </c>
      <c r="E98" s="344" t="s">
        <v>1097</v>
      </c>
      <c r="F98" s="344" t="s">
        <v>23</v>
      </c>
      <c r="G98" s="344" t="s">
        <v>137</v>
      </c>
      <c r="H98" s="344" t="s">
        <v>25</v>
      </c>
      <c r="I98" s="344" t="s">
        <v>138</v>
      </c>
      <c r="J98" s="344" t="s">
        <v>363</v>
      </c>
      <c r="K98" s="344" t="s">
        <v>43</v>
      </c>
      <c r="L98" s="344" t="s">
        <v>225</v>
      </c>
      <c r="M98" s="345">
        <v>84</v>
      </c>
      <c r="N98" s="344" t="s">
        <v>1098</v>
      </c>
      <c r="O98" s="345">
        <v>1</v>
      </c>
      <c r="P98" s="344" t="s">
        <v>45</v>
      </c>
      <c r="Q98" s="344" t="s">
        <v>1099</v>
      </c>
      <c r="R98" s="344" t="s">
        <v>1100</v>
      </c>
      <c r="S98" s="346">
        <v>44927</v>
      </c>
      <c r="T98" s="346" t="s">
        <v>1101</v>
      </c>
      <c r="U98" s="344" t="s">
        <v>152</v>
      </c>
      <c r="V98" s="344" t="s">
        <v>1102</v>
      </c>
      <c r="W98" s="345">
        <v>1</v>
      </c>
      <c r="X98" s="345">
        <v>1</v>
      </c>
      <c r="Y98" s="141">
        <f t="shared" si="3"/>
        <v>1</v>
      </c>
      <c r="Z98" s="344" t="s">
        <v>1103</v>
      </c>
      <c r="AA98" s="344" t="s">
        <v>534</v>
      </c>
      <c r="AB98" s="344" t="s">
        <v>488</v>
      </c>
      <c r="AC98" s="345">
        <v>0</v>
      </c>
      <c r="AD98" s="344"/>
      <c r="AE98" s="141"/>
      <c r="AF98" s="344"/>
      <c r="AG98" s="344"/>
      <c r="AH98" s="344" t="s">
        <v>488</v>
      </c>
      <c r="AI98" s="345">
        <v>0</v>
      </c>
      <c r="AJ98" s="344" t="s">
        <v>488</v>
      </c>
      <c r="AK98" s="357">
        <v>0</v>
      </c>
      <c r="AL98" s="344" t="s">
        <v>488</v>
      </c>
      <c r="AM98" s="344" t="s">
        <v>488</v>
      </c>
      <c r="AN98" s="344" t="s">
        <v>488</v>
      </c>
      <c r="AO98" s="358">
        <v>0</v>
      </c>
      <c r="AP98" s="412">
        <v>0</v>
      </c>
      <c r="AQ98" s="141">
        <v>0</v>
      </c>
      <c r="AR98" s="344" t="s">
        <v>488</v>
      </c>
      <c r="AS98" s="344" t="s">
        <v>488</v>
      </c>
      <c r="AT98" s="157"/>
      <c r="AU98" s="158">
        <v>1</v>
      </c>
      <c r="AV98" s="160">
        <f>+Tabla3[[#This Row],[Avance cuantitativo I trimestre]]</f>
        <v>1</v>
      </c>
      <c r="AW98" s="73">
        <f t="shared" si="2"/>
        <v>1</v>
      </c>
      <c r="AX98" s="159" t="s">
        <v>494</v>
      </c>
    </row>
    <row r="99" spans="1:50" s="74" customFormat="1" ht="12" x14ac:dyDescent="0.2">
      <c r="B99" s="356" t="s">
        <v>308</v>
      </c>
      <c r="C99" s="344" t="s">
        <v>48</v>
      </c>
      <c r="D99" s="344" t="s">
        <v>65</v>
      </c>
      <c r="E99" s="344" t="s">
        <v>1097</v>
      </c>
      <c r="F99" s="344" t="s">
        <v>23</v>
      </c>
      <c r="G99" s="344" t="s">
        <v>137</v>
      </c>
      <c r="H99" s="344" t="s">
        <v>25</v>
      </c>
      <c r="I99" s="344" t="s">
        <v>138</v>
      </c>
      <c r="J99" s="344" t="s">
        <v>360</v>
      </c>
      <c r="K99" s="344" t="s">
        <v>58</v>
      </c>
      <c r="L99" s="344" t="s">
        <v>225</v>
      </c>
      <c r="M99" s="345">
        <v>85</v>
      </c>
      <c r="N99" s="344" t="s">
        <v>1104</v>
      </c>
      <c r="O99" s="141">
        <v>1</v>
      </c>
      <c r="P99" s="344" t="s">
        <v>30</v>
      </c>
      <c r="Q99" s="344" t="s">
        <v>1105</v>
      </c>
      <c r="R99" s="344" t="s">
        <v>1106</v>
      </c>
      <c r="S99" s="346">
        <v>44927</v>
      </c>
      <c r="T99" s="346" t="s">
        <v>499</v>
      </c>
      <c r="U99" s="344" t="s">
        <v>152</v>
      </c>
      <c r="V99" s="344" t="s">
        <v>1107</v>
      </c>
      <c r="W99" s="141">
        <v>1</v>
      </c>
      <c r="X99" s="141">
        <v>1</v>
      </c>
      <c r="Y99" s="141">
        <f t="shared" si="3"/>
        <v>1</v>
      </c>
      <c r="Z99" s="344" t="s">
        <v>1108</v>
      </c>
      <c r="AA99" s="344" t="s">
        <v>534</v>
      </c>
      <c r="AB99" s="344" t="s">
        <v>1109</v>
      </c>
      <c r="AC99" s="141">
        <v>1</v>
      </c>
      <c r="AD99" s="351">
        <v>1</v>
      </c>
      <c r="AE99" s="141">
        <f>+Tabla3[[#This Row],[Avance cuantitativo
II trimestre]]/Tabla3[[#This Row],[Programación  meta
II trimestre ]]</f>
        <v>1</v>
      </c>
      <c r="AF99" s="344" t="s">
        <v>1110</v>
      </c>
      <c r="AG99" s="344" t="s">
        <v>491</v>
      </c>
      <c r="AH99" s="344" t="s">
        <v>1109</v>
      </c>
      <c r="AI99" s="172">
        <v>1</v>
      </c>
      <c r="AJ99" s="362">
        <v>1</v>
      </c>
      <c r="AK99" s="363">
        <f>(+Tabla3[[#This Row],[Programación  meta
III trimestre ]]/Tabla3[[#This Row],[Avance cuantitativo
III trimestre]])</f>
        <v>1</v>
      </c>
      <c r="AL99" s="391" t="s">
        <v>1111</v>
      </c>
      <c r="AM99" s="344" t="s">
        <v>1112</v>
      </c>
      <c r="AN99" s="344" t="s">
        <v>1109</v>
      </c>
      <c r="AO99" s="172">
        <v>1</v>
      </c>
      <c r="AP99" s="374">
        <v>1</v>
      </c>
      <c r="AQ99" s="141">
        <f>+AP99/Tabla3[[#This Row],[Programación  meta
IV trimestre ]]</f>
        <v>1</v>
      </c>
      <c r="AR99" s="355" t="s">
        <v>1113</v>
      </c>
      <c r="AS99" s="390" t="s">
        <v>1012</v>
      </c>
      <c r="AT99" s="157"/>
      <c r="AU99" s="161">
        <v>1</v>
      </c>
      <c r="AV99" s="73">
        <f>(+AP99+Tabla3[[#This Row],[Avance cuantitativo
III trimestre]]+Tabla3[[#This Row],[Avance cuantitativo
II trimestre]]+Tabla3[[#This Row],[Avance cuantitativo I trimestre]])/4</f>
        <v>1</v>
      </c>
      <c r="AW99" s="73">
        <f t="shared" si="2"/>
        <v>1</v>
      </c>
      <c r="AX99" s="159" t="s">
        <v>494</v>
      </c>
    </row>
    <row r="100" spans="1:50" s="74" customFormat="1" ht="12" x14ac:dyDescent="0.2">
      <c r="B100" s="356" t="s">
        <v>308</v>
      </c>
      <c r="C100" s="344" t="s">
        <v>48</v>
      </c>
      <c r="D100" s="344" t="s">
        <v>65</v>
      </c>
      <c r="E100" s="344" t="s">
        <v>1097</v>
      </c>
      <c r="F100" s="344" t="s">
        <v>23</v>
      </c>
      <c r="G100" s="344" t="s">
        <v>137</v>
      </c>
      <c r="H100" s="344" t="s">
        <v>25</v>
      </c>
      <c r="I100" s="344" t="s">
        <v>138</v>
      </c>
      <c r="J100" s="344" t="s">
        <v>360</v>
      </c>
      <c r="K100" s="344" t="s">
        <v>72</v>
      </c>
      <c r="L100" s="344" t="s">
        <v>225</v>
      </c>
      <c r="M100" s="345">
        <v>86</v>
      </c>
      <c r="N100" s="344" t="s">
        <v>1114</v>
      </c>
      <c r="O100" s="141">
        <v>1</v>
      </c>
      <c r="P100" s="344" t="s">
        <v>30</v>
      </c>
      <c r="Q100" s="344" t="s">
        <v>1115</v>
      </c>
      <c r="R100" s="344" t="s">
        <v>1116</v>
      </c>
      <c r="S100" s="346">
        <v>44927</v>
      </c>
      <c r="T100" s="346" t="s">
        <v>499</v>
      </c>
      <c r="U100" s="344" t="s">
        <v>152</v>
      </c>
      <c r="V100" s="344" t="s">
        <v>1107</v>
      </c>
      <c r="W100" s="141">
        <v>1</v>
      </c>
      <c r="X100" s="141">
        <v>1</v>
      </c>
      <c r="Y100" s="141">
        <f t="shared" si="3"/>
        <v>1</v>
      </c>
      <c r="Z100" s="344" t="s">
        <v>1117</v>
      </c>
      <c r="AA100" s="344" t="s">
        <v>534</v>
      </c>
      <c r="AB100" s="344" t="s">
        <v>1109</v>
      </c>
      <c r="AC100" s="141">
        <v>1</v>
      </c>
      <c r="AD100" s="351">
        <v>1</v>
      </c>
      <c r="AE100" s="141">
        <f>+Tabla3[[#This Row],[Avance cuantitativo
II trimestre]]/Tabla3[[#This Row],[Programación  meta
II trimestre ]]</f>
        <v>1</v>
      </c>
      <c r="AF100" s="344" t="s">
        <v>1118</v>
      </c>
      <c r="AG100" s="344" t="s">
        <v>1119</v>
      </c>
      <c r="AH100" s="344" t="s">
        <v>1109</v>
      </c>
      <c r="AI100" s="172">
        <v>1</v>
      </c>
      <c r="AJ100" s="362">
        <v>1</v>
      </c>
      <c r="AK100" s="363">
        <f>(+Tabla3[[#This Row],[Programación  meta
III trimestre ]]/Tabla3[[#This Row],[Avance cuantitativo
III trimestre]])</f>
        <v>1</v>
      </c>
      <c r="AL100" s="391" t="s">
        <v>1120</v>
      </c>
      <c r="AM100" s="344" t="s">
        <v>1121</v>
      </c>
      <c r="AN100" s="344" t="s">
        <v>1109</v>
      </c>
      <c r="AO100" s="172">
        <v>1</v>
      </c>
      <c r="AP100" s="392">
        <v>1</v>
      </c>
      <c r="AQ100" s="141">
        <f>+AP100/Tabla3[[#This Row],[Programación  meta
IV trimestre ]]</f>
        <v>1</v>
      </c>
      <c r="AR100" s="355" t="s">
        <v>1122</v>
      </c>
      <c r="AS100" s="390" t="s">
        <v>1012</v>
      </c>
      <c r="AT100" s="157"/>
      <c r="AU100" s="161">
        <v>1</v>
      </c>
      <c r="AV100" s="73">
        <f>(+AP100+Tabla3[[#This Row],[Avance cuantitativo
III trimestre]]+Tabla3[[#This Row],[Avance cuantitativo
II trimestre]]+Tabla3[[#This Row],[Avance cuantitativo I trimestre]])/4</f>
        <v>1</v>
      </c>
      <c r="AW100" s="73">
        <f t="shared" si="2"/>
        <v>1</v>
      </c>
      <c r="AX100" s="159" t="s">
        <v>494</v>
      </c>
    </row>
    <row r="101" spans="1:50" s="74" customFormat="1" ht="12" x14ac:dyDescent="0.2">
      <c r="B101" s="356" t="s">
        <v>308</v>
      </c>
      <c r="C101" s="344" t="s">
        <v>48</v>
      </c>
      <c r="D101" s="344" t="s">
        <v>65</v>
      </c>
      <c r="E101" s="344" t="s">
        <v>1097</v>
      </c>
      <c r="F101" s="344" t="s">
        <v>23</v>
      </c>
      <c r="G101" s="344" t="s">
        <v>137</v>
      </c>
      <c r="H101" s="344" t="s">
        <v>25</v>
      </c>
      <c r="I101" s="344" t="s">
        <v>138</v>
      </c>
      <c r="J101" s="344" t="s">
        <v>363</v>
      </c>
      <c r="K101" s="344" t="s">
        <v>85</v>
      </c>
      <c r="L101" s="344" t="s">
        <v>225</v>
      </c>
      <c r="M101" s="345">
        <v>87</v>
      </c>
      <c r="N101" s="344" t="s">
        <v>1123</v>
      </c>
      <c r="O101" s="141">
        <v>1</v>
      </c>
      <c r="P101" s="344" t="s">
        <v>30</v>
      </c>
      <c r="Q101" s="344" t="s">
        <v>1124</v>
      </c>
      <c r="R101" s="344" t="s">
        <v>1125</v>
      </c>
      <c r="S101" s="346">
        <v>44927</v>
      </c>
      <c r="T101" s="346" t="s">
        <v>499</v>
      </c>
      <c r="U101" s="344" t="s">
        <v>152</v>
      </c>
      <c r="V101" s="344" t="s">
        <v>1107</v>
      </c>
      <c r="W101" s="141">
        <v>1</v>
      </c>
      <c r="X101" s="141">
        <v>1</v>
      </c>
      <c r="Y101" s="141">
        <f t="shared" si="3"/>
        <v>1</v>
      </c>
      <c r="Z101" s="344" t="s">
        <v>1126</v>
      </c>
      <c r="AA101" s="344" t="s">
        <v>1127</v>
      </c>
      <c r="AB101" s="344" t="s">
        <v>1109</v>
      </c>
      <c r="AC101" s="141">
        <v>1</v>
      </c>
      <c r="AD101" s="351">
        <v>1</v>
      </c>
      <c r="AE101" s="141">
        <f>+Tabla3[[#This Row],[Avance cuantitativo
II trimestre]]/Tabla3[[#This Row],[Programación  meta
II trimestre ]]</f>
        <v>1</v>
      </c>
      <c r="AF101" s="344" t="s">
        <v>1128</v>
      </c>
      <c r="AG101" s="344" t="s">
        <v>491</v>
      </c>
      <c r="AH101" s="344" t="s">
        <v>1109</v>
      </c>
      <c r="AI101" s="172">
        <v>1</v>
      </c>
      <c r="AJ101" s="362">
        <v>1</v>
      </c>
      <c r="AK101" s="363">
        <f>(+Tabla3[[#This Row],[Programación  meta
III trimestre ]]/Tabla3[[#This Row],[Avance cuantitativo
III trimestre]])</f>
        <v>1</v>
      </c>
      <c r="AL101" s="391" t="s">
        <v>1129</v>
      </c>
      <c r="AM101" s="344" t="s">
        <v>1130</v>
      </c>
      <c r="AN101" s="344" t="s">
        <v>1109</v>
      </c>
      <c r="AO101" s="172">
        <v>1</v>
      </c>
      <c r="AP101" s="392">
        <v>1</v>
      </c>
      <c r="AQ101" s="141">
        <f>+AP101/Tabla3[[#This Row],[Programación  meta
IV trimestre ]]</f>
        <v>1</v>
      </c>
      <c r="AR101" s="355" t="s">
        <v>1131</v>
      </c>
      <c r="AS101" s="390" t="s">
        <v>1012</v>
      </c>
      <c r="AT101" s="157"/>
      <c r="AU101" s="161">
        <v>1</v>
      </c>
      <c r="AV101" s="73">
        <f>(+AP101+Tabla3[[#This Row],[Avance cuantitativo
III trimestre]]+Tabla3[[#This Row],[Avance cuantitativo
II trimestre]]+Tabla3[[#This Row],[Avance cuantitativo I trimestre]])/4</f>
        <v>1</v>
      </c>
      <c r="AW101" s="73">
        <f t="shared" si="2"/>
        <v>1</v>
      </c>
      <c r="AX101" s="159" t="s">
        <v>494</v>
      </c>
    </row>
    <row r="102" spans="1:50" s="74" customFormat="1" ht="12" x14ac:dyDescent="0.2">
      <c r="B102" s="356" t="s">
        <v>308</v>
      </c>
      <c r="C102" s="344" t="s">
        <v>48</v>
      </c>
      <c r="D102" s="344" t="s">
        <v>65</v>
      </c>
      <c r="E102" s="344" t="s">
        <v>1097</v>
      </c>
      <c r="F102" s="344" t="s">
        <v>23</v>
      </c>
      <c r="G102" s="344" t="s">
        <v>137</v>
      </c>
      <c r="H102" s="344" t="s">
        <v>25</v>
      </c>
      <c r="I102" s="344" t="s">
        <v>138</v>
      </c>
      <c r="J102" s="344" t="s">
        <v>363</v>
      </c>
      <c r="K102" s="344" t="s">
        <v>130</v>
      </c>
      <c r="L102" s="344" t="s">
        <v>225</v>
      </c>
      <c r="M102" s="345">
        <v>88</v>
      </c>
      <c r="N102" s="344" t="s">
        <v>1132</v>
      </c>
      <c r="O102" s="141">
        <v>1</v>
      </c>
      <c r="P102" s="344" t="s">
        <v>30</v>
      </c>
      <c r="Q102" s="344" t="s">
        <v>1133</v>
      </c>
      <c r="R102" s="344" t="s">
        <v>1125</v>
      </c>
      <c r="S102" s="346">
        <v>44927</v>
      </c>
      <c r="T102" s="346" t="s">
        <v>499</v>
      </c>
      <c r="U102" s="344" t="s">
        <v>152</v>
      </c>
      <c r="V102" s="344" t="s">
        <v>1107</v>
      </c>
      <c r="W102" s="141">
        <v>1</v>
      </c>
      <c r="X102" s="141">
        <v>1</v>
      </c>
      <c r="Y102" s="141">
        <f t="shared" si="3"/>
        <v>1</v>
      </c>
      <c r="Z102" s="344" t="s">
        <v>1134</v>
      </c>
      <c r="AA102" s="344" t="s">
        <v>534</v>
      </c>
      <c r="AB102" s="344" t="s">
        <v>1109</v>
      </c>
      <c r="AC102" s="141">
        <v>1</v>
      </c>
      <c r="AD102" s="351">
        <v>1</v>
      </c>
      <c r="AE102" s="141">
        <f>+Tabla3[[#This Row],[Avance cuantitativo
II trimestre]]/Tabla3[[#This Row],[Programación  meta
II trimestre ]]</f>
        <v>1</v>
      </c>
      <c r="AF102" s="344" t="s">
        <v>1135</v>
      </c>
      <c r="AG102" s="344" t="s">
        <v>491</v>
      </c>
      <c r="AH102" s="344" t="s">
        <v>1109</v>
      </c>
      <c r="AI102" s="172">
        <v>1</v>
      </c>
      <c r="AJ102" s="362">
        <v>1</v>
      </c>
      <c r="AK102" s="363">
        <f>(+Tabla3[[#This Row],[Programación  meta
III trimestre ]]/Tabla3[[#This Row],[Avance cuantitativo
III trimestre]])</f>
        <v>1</v>
      </c>
      <c r="AL102" s="391" t="s">
        <v>1136</v>
      </c>
      <c r="AM102" s="344" t="s">
        <v>1130</v>
      </c>
      <c r="AN102" s="344" t="s">
        <v>1109</v>
      </c>
      <c r="AO102" s="172">
        <v>1</v>
      </c>
      <c r="AP102" s="392">
        <v>1</v>
      </c>
      <c r="AQ102" s="141">
        <f>+AP102/Tabla3[[#This Row],[Programación  meta
IV trimestre ]]</f>
        <v>1</v>
      </c>
      <c r="AR102" s="355" t="s">
        <v>1137</v>
      </c>
      <c r="AS102" s="390" t="s">
        <v>1012</v>
      </c>
      <c r="AT102" s="157"/>
      <c r="AU102" s="161">
        <v>1</v>
      </c>
      <c r="AV102" s="73">
        <f>(+AP102+Tabla3[[#This Row],[Avance cuantitativo
III trimestre]]+Tabla3[[#This Row],[Avance cuantitativo
II trimestre]]+Tabla3[[#This Row],[Avance cuantitativo I trimestre]])/4</f>
        <v>1</v>
      </c>
      <c r="AW102" s="73">
        <f t="shared" si="2"/>
        <v>1</v>
      </c>
      <c r="AX102" s="159" t="s">
        <v>494</v>
      </c>
    </row>
    <row r="103" spans="1:50" s="74" customFormat="1" ht="12" x14ac:dyDescent="0.2">
      <c r="B103" s="356" t="s">
        <v>308</v>
      </c>
      <c r="C103" s="344" t="s">
        <v>48</v>
      </c>
      <c r="D103" s="344" t="s">
        <v>65</v>
      </c>
      <c r="E103" s="344" t="s">
        <v>1097</v>
      </c>
      <c r="F103" s="344" t="s">
        <v>23</v>
      </c>
      <c r="G103" s="344" t="s">
        <v>137</v>
      </c>
      <c r="H103" s="344" t="s">
        <v>25</v>
      </c>
      <c r="I103" s="344" t="s">
        <v>138</v>
      </c>
      <c r="J103" s="344" t="s">
        <v>363</v>
      </c>
      <c r="K103" s="344" t="s">
        <v>97</v>
      </c>
      <c r="L103" s="344" t="s">
        <v>225</v>
      </c>
      <c r="M103" s="345">
        <v>89</v>
      </c>
      <c r="N103" s="344" t="s">
        <v>1138</v>
      </c>
      <c r="O103" s="141">
        <v>1</v>
      </c>
      <c r="P103" s="344" t="s">
        <v>30</v>
      </c>
      <c r="Q103" s="344" t="s">
        <v>1139</v>
      </c>
      <c r="R103" s="344" t="s">
        <v>1125</v>
      </c>
      <c r="S103" s="346">
        <v>44927</v>
      </c>
      <c r="T103" s="346" t="s">
        <v>499</v>
      </c>
      <c r="U103" s="344" t="s">
        <v>152</v>
      </c>
      <c r="V103" s="344" t="s">
        <v>1107</v>
      </c>
      <c r="W103" s="141">
        <v>1</v>
      </c>
      <c r="X103" s="141">
        <v>1</v>
      </c>
      <c r="Y103" s="141">
        <f t="shared" si="3"/>
        <v>1</v>
      </c>
      <c r="Z103" s="344" t="s">
        <v>1140</v>
      </c>
      <c r="AA103" s="344" t="s">
        <v>1141</v>
      </c>
      <c r="AB103" s="344" t="s">
        <v>1109</v>
      </c>
      <c r="AC103" s="141">
        <v>1</v>
      </c>
      <c r="AD103" s="351">
        <v>1</v>
      </c>
      <c r="AE103" s="141">
        <f>+Tabla3[[#This Row],[Avance cuantitativo
II trimestre]]/Tabla3[[#This Row],[Programación  meta
II trimestre ]]</f>
        <v>1</v>
      </c>
      <c r="AF103" s="344" t="s">
        <v>1142</v>
      </c>
      <c r="AG103" s="344" t="s">
        <v>491</v>
      </c>
      <c r="AH103" s="344" t="s">
        <v>1109</v>
      </c>
      <c r="AI103" s="172">
        <v>1</v>
      </c>
      <c r="AJ103" s="362">
        <v>1</v>
      </c>
      <c r="AK103" s="363">
        <f>(+Tabla3[[#This Row],[Programación  meta
III trimestre ]]/Tabla3[[#This Row],[Avance cuantitativo
III trimestre]])</f>
        <v>1</v>
      </c>
      <c r="AL103" s="391" t="s">
        <v>1143</v>
      </c>
      <c r="AM103" s="344" t="s">
        <v>1144</v>
      </c>
      <c r="AN103" s="344" t="s">
        <v>1109</v>
      </c>
      <c r="AO103" s="172">
        <v>1</v>
      </c>
      <c r="AP103" s="392">
        <v>1</v>
      </c>
      <c r="AQ103" s="141">
        <f>+AP103/Tabla3[[#This Row],[Programación  meta
IV trimestre ]]</f>
        <v>1</v>
      </c>
      <c r="AR103" s="355" t="s">
        <v>1145</v>
      </c>
      <c r="AS103" s="390" t="s">
        <v>1012</v>
      </c>
      <c r="AT103" s="157"/>
      <c r="AU103" s="161">
        <v>1</v>
      </c>
      <c r="AV103" s="73">
        <f>(+AP103+Tabla3[[#This Row],[Avance cuantitativo
III trimestre]]+Tabla3[[#This Row],[Avance cuantitativo
II trimestre]]+Tabla3[[#This Row],[Avance cuantitativo I trimestre]])/4</f>
        <v>1</v>
      </c>
      <c r="AW103" s="73">
        <f t="shared" si="2"/>
        <v>1</v>
      </c>
      <c r="AX103" s="159" t="s">
        <v>494</v>
      </c>
    </row>
    <row r="104" spans="1:50" s="74" customFormat="1" ht="12" x14ac:dyDescent="0.2">
      <c r="B104" s="356" t="s">
        <v>308</v>
      </c>
      <c r="C104" s="344" t="s">
        <v>48</v>
      </c>
      <c r="D104" s="344" t="s">
        <v>65</v>
      </c>
      <c r="E104" s="344" t="s">
        <v>1097</v>
      </c>
      <c r="F104" s="344" t="s">
        <v>23</v>
      </c>
      <c r="G104" s="344" t="s">
        <v>137</v>
      </c>
      <c r="H104" s="344" t="s">
        <v>25</v>
      </c>
      <c r="I104" s="344" t="s">
        <v>138</v>
      </c>
      <c r="J104" s="344" t="s">
        <v>362</v>
      </c>
      <c r="K104" s="344" t="s">
        <v>108</v>
      </c>
      <c r="L104" s="344" t="s">
        <v>225</v>
      </c>
      <c r="M104" s="345">
        <v>90</v>
      </c>
      <c r="N104" s="344" t="s">
        <v>1146</v>
      </c>
      <c r="O104" s="141">
        <v>1</v>
      </c>
      <c r="P104" s="344" t="s">
        <v>30</v>
      </c>
      <c r="Q104" s="344" t="s">
        <v>1147</v>
      </c>
      <c r="R104" s="344" t="s">
        <v>1148</v>
      </c>
      <c r="S104" s="346">
        <v>44927</v>
      </c>
      <c r="T104" s="346" t="s">
        <v>499</v>
      </c>
      <c r="U104" s="344" t="s">
        <v>152</v>
      </c>
      <c r="V104" s="344" t="s">
        <v>1149</v>
      </c>
      <c r="W104" s="141">
        <v>1</v>
      </c>
      <c r="X104" s="141">
        <v>1</v>
      </c>
      <c r="Y104" s="141">
        <f t="shared" si="3"/>
        <v>1</v>
      </c>
      <c r="Z104" s="344" t="s">
        <v>1150</v>
      </c>
      <c r="AA104" s="344" t="s">
        <v>534</v>
      </c>
      <c r="AB104" s="344" t="s">
        <v>1151</v>
      </c>
      <c r="AC104" s="141">
        <v>1</v>
      </c>
      <c r="AD104" s="351">
        <v>1</v>
      </c>
      <c r="AE104" s="141">
        <f>+Tabla3[[#This Row],[Avance cuantitativo
II trimestre]]/Tabla3[[#This Row],[Programación  meta
II trimestre ]]</f>
        <v>1</v>
      </c>
      <c r="AF104" s="344" t="s">
        <v>1152</v>
      </c>
      <c r="AG104" s="344" t="s">
        <v>491</v>
      </c>
      <c r="AH104" s="344" t="s">
        <v>1151</v>
      </c>
      <c r="AI104" s="172">
        <v>1</v>
      </c>
      <c r="AJ104" s="362">
        <v>1</v>
      </c>
      <c r="AK104" s="363">
        <f>(+Tabla3[[#This Row],[Programación  meta
III trimestre ]]/Tabla3[[#This Row],[Avance cuantitativo
III trimestre]])</f>
        <v>1</v>
      </c>
      <c r="AL104" s="344" t="s">
        <v>1153</v>
      </c>
      <c r="AM104" s="344" t="s">
        <v>1130</v>
      </c>
      <c r="AN104" s="344" t="s">
        <v>1151</v>
      </c>
      <c r="AO104" s="172">
        <v>1</v>
      </c>
      <c r="AP104" s="392">
        <v>1</v>
      </c>
      <c r="AQ104" s="141">
        <f>+AP104/Tabla3[[#This Row],[Programación  meta
IV trimestre ]]</f>
        <v>1</v>
      </c>
      <c r="AR104" s="355" t="s">
        <v>1154</v>
      </c>
      <c r="AS104" s="390" t="s">
        <v>1012</v>
      </c>
      <c r="AT104" s="157"/>
      <c r="AU104" s="161">
        <v>1</v>
      </c>
      <c r="AV104" s="73">
        <f>(+AP104+Tabla3[[#This Row],[Avance cuantitativo
III trimestre]]+Tabla3[[#This Row],[Avance cuantitativo
II trimestre]]+Tabla3[[#This Row],[Avance cuantitativo I trimestre]])/4</f>
        <v>1</v>
      </c>
      <c r="AW104" s="73">
        <f t="shared" si="2"/>
        <v>1</v>
      </c>
      <c r="AX104" s="159" t="s">
        <v>494</v>
      </c>
    </row>
    <row r="105" spans="1:50" s="74" customFormat="1" ht="12" x14ac:dyDescent="0.2">
      <c r="B105" s="356" t="s">
        <v>308</v>
      </c>
      <c r="C105" s="344" t="s">
        <v>48</v>
      </c>
      <c r="D105" s="344" t="s">
        <v>65</v>
      </c>
      <c r="E105" s="344" t="s">
        <v>1097</v>
      </c>
      <c r="F105" s="344" t="s">
        <v>23</v>
      </c>
      <c r="G105" s="344" t="s">
        <v>137</v>
      </c>
      <c r="H105" s="344" t="s">
        <v>25</v>
      </c>
      <c r="I105" s="344" t="s">
        <v>138</v>
      </c>
      <c r="J105" s="344" t="s">
        <v>363</v>
      </c>
      <c r="K105" s="344" t="s">
        <v>108</v>
      </c>
      <c r="L105" s="344" t="s">
        <v>225</v>
      </c>
      <c r="M105" s="345">
        <v>91</v>
      </c>
      <c r="N105" s="344" t="s">
        <v>1155</v>
      </c>
      <c r="O105" s="345">
        <v>1</v>
      </c>
      <c r="P105" s="344" t="s">
        <v>45</v>
      </c>
      <c r="Q105" s="344" t="s">
        <v>1156</v>
      </c>
      <c r="R105" s="344" t="s">
        <v>1157</v>
      </c>
      <c r="S105" s="346">
        <v>44927</v>
      </c>
      <c r="T105" s="346" t="s">
        <v>499</v>
      </c>
      <c r="U105" s="344" t="s">
        <v>152</v>
      </c>
      <c r="V105" s="344" t="s">
        <v>488</v>
      </c>
      <c r="W105" s="345">
        <v>0</v>
      </c>
      <c r="X105" s="345" t="s">
        <v>488</v>
      </c>
      <c r="Y105" s="345" t="s">
        <v>488</v>
      </c>
      <c r="Z105" s="344" t="s">
        <v>488</v>
      </c>
      <c r="AA105" s="344" t="s">
        <v>488</v>
      </c>
      <c r="AB105" s="344" t="s">
        <v>488</v>
      </c>
      <c r="AC105" s="345">
        <v>0</v>
      </c>
      <c r="AD105" s="344"/>
      <c r="AE105" s="141"/>
      <c r="AF105" s="344"/>
      <c r="AG105" s="344"/>
      <c r="AH105" s="344" t="s">
        <v>488</v>
      </c>
      <c r="AI105" s="345">
        <v>0</v>
      </c>
      <c r="AJ105" s="344" t="s">
        <v>488</v>
      </c>
      <c r="AK105" s="357">
        <v>0</v>
      </c>
      <c r="AL105" s="344" t="s">
        <v>488</v>
      </c>
      <c r="AM105" s="344" t="s">
        <v>488</v>
      </c>
      <c r="AN105" s="344" t="s">
        <v>1158</v>
      </c>
      <c r="AO105" s="358">
        <v>1</v>
      </c>
      <c r="AP105" s="374">
        <v>1</v>
      </c>
      <c r="AQ105" s="141">
        <f>+AP105/Tabla3[[#This Row],[Programación  meta
IV trimestre ]]</f>
        <v>1</v>
      </c>
      <c r="AR105" s="386" t="s">
        <v>1159</v>
      </c>
      <c r="AS105" s="390" t="s">
        <v>1012</v>
      </c>
      <c r="AT105" s="157"/>
      <c r="AU105" s="158">
        <v>1</v>
      </c>
      <c r="AV105" s="158">
        <f>+AP105</f>
        <v>1</v>
      </c>
      <c r="AW105" s="73">
        <f t="shared" si="2"/>
        <v>1</v>
      </c>
      <c r="AX105" s="159" t="s">
        <v>494</v>
      </c>
    </row>
    <row r="106" spans="1:50" s="74" customFormat="1" ht="12" x14ac:dyDescent="0.2">
      <c r="B106" s="356" t="s">
        <v>308</v>
      </c>
      <c r="C106" s="344" t="s">
        <v>48</v>
      </c>
      <c r="D106" s="344" t="s">
        <v>65</v>
      </c>
      <c r="E106" s="344" t="s">
        <v>1097</v>
      </c>
      <c r="F106" s="344" t="s">
        <v>23</v>
      </c>
      <c r="G106" s="344" t="s">
        <v>137</v>
      </c>
      <c r="H106" s="344" t="s">
        <v>25</v>
      </c>
      <c r="I106" s="344" t="s">
        <v>138</v>
      </c>
      <c r="J106" s="344" t="s">
        <v>363</v>
      </c>
      <c r="K106" s="344" t="s">
        <v>257</v>
      </c>
      <c r="L106" s="344" t="s">
        <v>225</v>
      </c>
      <c r="M106" s="345">
        <v>92</v>
      </c>
      <c r="N106" s="344" t="s">
        <v>1160</v>
      </c>
      <c r="O106" s="141">
        <v>1</v>
      </c>
      <c r="P106" s="344" t="s">
        <v>30</v>
      </c>
      <c r="Q106" s="344" t="s">
        <v>1161</v>
      </c>
      <c r="R106" s="344" t="s">
        <v>1162</v>
      </c>
      <c r="S106" s="346">
        <v>44927</v>
      </c>
      <c r="T106" s="346" t="s">
        <v>499</v>
      </c>
      <c r="U106" s="344" t="s">
        <v>152</v>
      </c>
      <c r="V106" s="344" t="s">
        <v>1163</v>
      </c>
      <c r="W106" s="141">
        <v>1</v>
      </c>
      <c r="X106" s="141">
        <v>1</v>
      </c>
      <c r="Y106" s="141">
        <f>+(X106/W106)</f>
        <v>1</v>
      </c>
      <c r="Z106" s="344" t="s">
        <v>1164</v>
      </c>
      <c r="AA106" s="344" t="s">
        <v>534</v>
      </c>
      <c r="AB106" s="344" t="s">
        <v>1163</v>
      </c>
      <c r="AC106" s="141">
        <v>1</v>
      </c>
      <c r="AD106" s="351">
        <v>1</v>
      </c>
      <c r="AE106" s="141">
        <f>+Tabla3[[#This Row],[Avance cuantitativo
II trimestre]]/Tabla3[[#This Row],[Programación  meta
II trimestre ]]</f>
        <v>1</v>
      </c>
      <c r="AF106" s="344" t="s">
        <v>1165</v>
      </c>
      <c r="AG106" s="344" t="s">
        <v>491</v>
      </c>
      <c r="AH106" s="344" t="s">
        <v>1163</v>
      </c>
      <c r="AI106" s="172">
        <v>1</v>
      </c>
      <c r="AJ106" s="362">
        <v>1</v>
      </c>
      <c r="AK106" s="363">
        <f>(+Tabla3[[#This Row],[Programación  meta
III trimestre ]]/Tabla3[[#This Row],[Avance cuantitativo
III trimestre]])</f>
        <v>1</v>
      </c>
      <c r="AL106" s="344" t="s">
        <v>1166</v>
      </c>
      <c r="AM106" s="344" t="s">
        <v>1130</v>
      </c>
      <c r="AN106" s="344" t="s">
        <v>1109</v>
      </c>
      <c r="AO106" s="172">
        <v>1</v>
      </c>
      <c r="AP106" s="392">
        <v>1</v>
      </c>
      <c r="AQ106" s="141">
        <f>+AP106/Tabla3[[#This Row],[Programación  meta
IV trimestre ]]</f>
        <v>1</v>
      </c>
      <c r="AR106" s="355" t="s">
        <v>1167</v>
      </c>
      <c r="AS106" s="390" t="s">
        <v>1012</v>
      </c>
      <c r="AT106" s="157"/>
      <c r="AU106" s="161">
        <v>1</v>
      </c>
      <c r="AV106" s="73">
        <f>(+AP106+Tabla3[[#This Row],[Avance cuantitativo
III trimestre]]+Tabla3[[#This Row],[Avance cuantitativo
II trimestre]]+Tabla3[[#This Row],[Avance cuantitativo I trimestre]])/4</f>
        <v>1</v>
      </c>
      <c r="AW106" s="73">
        <f t="shared" si="2"/>
        <v>1</v>
      </c>
      <c r="AX106" s="159" t="s">
        <v>494</v>
      </c>
    </row>
    <row r="107" spans="1:50" s="74" customFormat="1" ht="12" x14ac:dyDescent="0.2">
      <c r="B107" s="356" t="s">
        <v>308</v>
      </c>
      <c r="C107" s="344" t="s">
        <v>48</v>
      </c>
      <c r="D107" s="344" t="s">
        <v>65</v>
      </c>
      <c r="E107" s="344" t="s">
        <v>1097</v>
      </c>
      <c r="F107" s="344" t="s">
        <v>38</v>
      </c>
      <c r="G107" s="344" t="s">
        <v>137</v>
      </c>
      <c r="H107" s="344" t="s">
        <v>25</v>
      </c>
      <c r="I107" s="344" t="s">
        <v>138</v>
      </c>
      <c r="J107" s="344" t="s">
        <v>363</v>
      </c>
      <c r="K107" s="344" t="s">
        <v>119</v>
      </c>
      <c r="L107" s="344" t="s">
        <v>225</v>
      </c>
      <c r="M107" s="345">
        <v>93</v>
      </c>
      <c r="N107" s="344" t="s">
        <v>1168</v>
      </c>
      <c r="O107" s="141">
        <v>1</v>
      </c>
      <c r="P107" s="344" t="s">
        <v>30</v>
      </c>
      <c r="Q107" s="344" t="s">
        <v>1169</v>
      </c>
      <c r="R107" s="344" t="s">
        <v>1170</v>
      </c>
      <c r="S107" s="346">
        <v>44927</v>
      </c>
      <c r="T107" s="346" t="s">
        <v>499</v>
      </c>
      <c r="U107" s="344" t="s">
        <v>152</v>
      </c>
      <c r="V107" s="344" t="s">
        <v>1107</v>
      </c>
      <c r="W107" s="141">
        <v>1</v>
      </c>
      <c r="X107" s="141">
        <v>1</v>
      </c>
      <c r="Y107" s="141">
        <f>+(X107/W107)</f>
        <v>1</v>
      </c>
      <c r="Z107" s="344" t="s">
        <v>1171</v>
      </c>
      <c r="AA107" s="344" t="s">
        <v>534</v>
      </c>
      <c r="AB107" s="344" t="s">
        <v>1109</v>
      </c>
      <c r="AC107" s="141">
        <v>1</v>
      </c>
      <c r="AD107" s="351">
        <v>1</v>
      </c>
      <c r="AE107" s="141">
        <f>+Tabla3[[#This Row],[Avance cuantitativo
II trimestre]]/Tabla3[[#This Row],[Programación  meta
II trimestre ]]</f>
        <v>1</v>
      </c>
      <c r="AF107" s="344" t="s">
        <v>1172</v>
      </c>
      <c r="AG107" s="344" t="s">
        <v>1173</v>
      </c>
      <c r="AH107" s="344" t="s">
        <v>1109</v>
      </c>
      <c r="AI107" s="172">
        <v>1</v>
      </c>
      <c r="AJ107" s="362">
        <v>1</v>
      </c>
      <c r="AK107" s="363">
        <f>(+Tabla3[[#This Row],[Programación  meta
III trimestre ]]/Tabla3[[#This Row],[Avance cuantitativo
III trimestre]])</f>
        <v>1</v>
      </c>
      <c r="AL107" s="391" t="s">
        <v>1174</v>
      </c>
      <c r="AM107" s="344" t="s">
        <v>1144</v>
      </c>
      <c r="AN107" s="344" t="s">
        <v>1109</v>
      </c>
      <c r="AO107" s="172">
        <v>1</v>
      </c>
      <c r="AP107" s="392">
        <v>1</v>
      </c>
      <c r="AQ107" s="141">
        <f>+AP107/Tabla3[[#This Row],[Programación  meta
IV trimestre ]]</f>
        <v>1</v>
      </c>
      <c r="AR107" s="355" t="s">
        <v>1175</v>
      </c>
      <c r="AS107" s="390" t="s">
        <v>1012</v>
      </c>
      <c r="AT107" s="157"/>
      <c r="AU107" s="161">
        <v>1</v>
      </c>
      <c r="AV107" s="73">
        <f>(+AP107+Tabla3[[#This Row],[Avance cuantitativo
III trimestre]]+Tabla3[[#This Row],[Avance cuantitativo
II trimestre]]+Tabla3[[#This Row],[Avance cuantitativo I trimestre]])/4</f>
        <v>1</v>
      </c>
      <c r="AW107" s="73">
        <f t="shared" si="2"/>
        <v>1</v>
      </c>
      <c r="AX107" s="159" t="s">
        <v>494</v>
      </c>
    </row>
    <row r="108" spans="1:50" s="74" customFormat="1" ht="12" x14ac:dyDescent="0.2">
      <c r="B108" s="356" t="s">
        <v>308</v>
      </c>
      <c r="C108" s="344" t="s">
        <v>48</v>
      </c>
      <c r="D108" s="344" t="s">
        <v>65</v>
      </c>
      <c r="E108" s="344" t="s">
        <v>1097</v>
      </c>
      <c r="F108" s="344" t="s">
        <v>23</v>
      </c>
      <c r="G108" s="344" t="s">
        <v>137</v>
      </c>
      <c r="H108" s="344" t="s">
        <v>25</v>
      </c>
      <c r="I108" s="344" t="s">
        <v>138</v>
      </c>
      <c r="J108" s="344" t="s">
        <v>363</v>
      </c>
      <c r="K108" s="344" t="s">
        <v>1176</v>
      </c>
      <c r="L108" s="344" t="s">
        <v>225</v>
      </c>
      <c r="M108" s="345">
        <v>94</v>
      </c>
      <c r="N108" s="344" t="s">
        <v>1177</v>
      </c>
      <c r="O108" s="141">
        <v>1</v>
      </c>
      <c r="P108" s="344" t="s">
        <v>30</v>
      </c>
      <c r="Q108" s="344" t="s">
        <v>1178</v>
      </c>
      <c r="R108" s="344" t="s">
        <v>1170</v>
      </c>
      <c r="S108" s="346">
        <v>44927</v>
      </c>
      <c r="T108" s="346" t="s">
        <v>499</v>
      </c>
      <c r="U108" s="344" t="s">
        <v>152</v>
      </c>
      <c r="V108" s="344" t="s">
        <v>1107</v>
      </c>
      <c r="W108" s="141">
        <v>1</v>
      </c>
      <c r="X108" s="141">
        <v>1</v>
      </c>
      <c r="Y108" s="141">
        <f>+(X108/W108)</f>
        <v>1</v>
      </c>
      <c r="Z108" s="344" t="s">
        <v>1179</v>
      </c>
      <c r="AA108" s="344" t="s">
        <v>534</v>
      </c>
      <c r="AB108" s="344" t="s">
        <v>1109</v>
      </c>
      <c r="AC108" s="141">
        <v>1</v>
      </c>
      <c r="AD108" s="351">
        <v>1</v>
      </c>
      <c r="AE108" s="141">
        <f>+Tabla3[[#This Row],[Avance cuantitativo
II trimestre]]/Tabla3[[#This Row],[Programación  meta
II trimestre ]]</f>
        <v>1</v>
      </c>
      <c r="AF108" s="344" t="s">
        <v>1180</v>
      </c>
      <c r="AG108" s="344" t="s">
        <v>1181</v>
      </c>
      <c r="AH108" s="344" t="s">
        <v>1109</v>
      </c>
      <c r="AI108" s="172">
        <v>1</v>
      </c>
      <c r="AJ108" s="362">
        <v>1</v>
      </c>
      <c r="AK108" s="363">
        <f>(+Tabla3[[#This Row],[Programación  meta
III trimestre ]]/Tabla3[[#This Row],[Avance cuantitativo
III trimestre]])</f>
        <v>1</v>
      </c>
      <c r="AL108" s="391" t="s">
        <v>1182</v>
      </c>
      <c r="AM108" s="344" t="s">
        <v>1183</v>
      </c>
      <c r="AN108" s="344" t="s">
        <v>1109</v>
      </c>
      <c r="AO108" s="172">
        <v>1</v>
      </c>
      <c r="AP108" s="392">
        <v>1</v>
      </c>
      <c r="AQ108" s="141">
        <f>+AP108/Tabla3[[#This Row],[Programación  meta
IV trimestre ]]</f>
        <v>1</v>
      </c>
      <c r="AR108" s="355" t="s">
        <v>1184</v>
      </c>
      <c r="AS108" s="390" t="s">
        <v>1012</v>
      </c>
      <c r="AT108" s="157"/>
      <c r="AU108" s="161">
        <v>1</v>
      </c>
      <c r="AV108" s="73">
        <f>(+AP108+Tabla3[[#This Row],[Avance cuantitativo
III trimestre]]+Tabla3[[#This Row],[Avance cuantitativo
II trimestre]]+Tabla3[[#This Row],[Avance cuantitativo I trimestre]])/4</f>
        <v>1</v>
      </c>
      <c r="AW108" s="73">
        <f t="shared" si="2"/>
        <v>1</v>
      </c>
      <c r="AX108" s="159" t="s">
        <v>494</v>
      </c>
    </row>
    <row r="109" spans="1:50" s="74" customFormat="1" ht="12" x14ac:dyDescent="0.2">
      <c r="A109" s="74" t="s">
        <v>495</v>
      </c>
      <c r="B109" s="356" t="s">
        <v>320</v>
      </c>
      <c r="C109" s="344" t="s">
        <v>48</v>
      </c>
      <c r="D109" s="344" t="s">
        <v>91</v>
      </c>
      <c r="E109" s="344" t="s">
        <v>336</v>
      </c>
      <c r="F109" s="344" t="s">
        <v>156</v>
      </c>
      <c r="G109" s="344" t="s">
        <v>230</v>
      </c>
      <c r="H109" s="344" t="s">
        <v>25</v>
      </c>
      <c r="I109" s="344" t="s">
        <v>106</v>
      </c>
      <c r="J109" s="344" t="s">
        <v>310</v>
      </c>
      <c r="K109" s="344" t="s">
        <v>150</v>
      </c>
      <c r="L109" s="344" t="s">
        <v>225</v>
      </c>
      <c r="M109" s="345">
        <v>95</v>
      </c>
      <c r="N109" s="344" t="s">
        <v>1185</v>
      </c>
      <c r="O109" s="345">
        <v>1</v>
      </c>
      <c r="P109" s="344" t="s">
        <v>60</v>
      </c>
      <c r="Q109" s="344" t="s">
        <v>1186</v>
      </c>
      <c r="R109" s="344" t="s">
        <v>1187</v>
      </c>
      <c r="S109" s="346">
        <v>44932</v>
      </c>
      <c r="T109" s="346" t="s">
        <v>499</v>
      </c>
      <c r="U109" s="344" t="s">
        <v>182</v>
      </c>
      <c r="V109" s="344" t="s">
        <v>488</v>
      </c>
      <c r="W109" s="345">
        <v>0</v>
      </c>
      <c r="X109" s="345" t="s">
        <v>488</v>
      </c>
      <c r="Y109" s="345" t="s">
        <v>488</v>
      </c>
      <c r="Z109" s="344" t="s">
        <v>488</v>
      </c>
      <c r="AA109" s="344" t="s">
        <v>488</v>
      </c>
      <c r="AB109" s="344" t="s">
        <v>488</v>
      </c>
      <c r="AC109" s="345">
        <v>0</v>
      </c>
      <c r="AD109" s="345">
        <v>0</v>
      </c>
      <c r="AE109" s="141"/>
      <c r="AF109" s="344" t="s">
        <v>488</v>
      </c>
      <c r="AG109" s="344"/>
      <c r="AH109" s="344" t="s">
        <v>1188</v>
      </c>
      <c r="AI109" s="354">
        <v>0.5</v>
      </c>
      <c r="AJ109" s="364">
        <v>0.5</v>
      </c>
      <c r="AK109" s="172">
        <f>(+Tabla3[[#This Row],[Programación  meta
III trimestre ]]/Tabla3[[#This Row],[Avance cuantitativo
III trimestre]])</f>
        <v>1</v>
      </c>
      <c r="AL109" s="391" t="s">
        <v>1189</v>
      </c>
      <c r="AM109" s="344" t="s">
        <v>1059</v>
      </c>
      <c r="AN109" s="344" t="s">
        <v>1190</v>
      </c>
      <c r="AO109" s="358">
        <v>1</v>
      </c>
      <c r="AP109" s="373">
        <v>1</v>
      </c>
      <c r="AQ109" s="141">
        <f>+AP109/Tabla3[[#This Row],[Programación  meta
IV trimestre ]]</f>
        <v>1</v>
      </c>
      <c r="AR109" s="355" t="s">
        <v>1191</v>
      </c>
      <c r="AS109" s="390" t="s">
        <v>1012</v>
      </c>
      <c r="AT109" s="157"/>
      <c r="AU109" s="158">
        <v>1</v>
      </c>
      <c r="AV109" s="158">
        <f>+AP109</f>
        <v>1</v>
      </c>
      <c r="AW109" s="73">
        <f t="shared" si="2"/>
        <v>1</v>
      </c>
      <c r="AX109" s="159" t="s">
        <v>494</v>
      </c>
    </row>
    <row r="110" spans="1:50" s="74" customFormat="1" ht="12" x14ac:dyDescent="0.2">
      <c r="A110" s="74" t="s">
        <v>495</v>
      </c>
      <c r="B110" s="356" t="s">
        <v>320</v>
      </c>
      <c r="C110" s="344" t="s">
        <v>48</v>
      </c>
      <c r="D110" s="344" t="s">
        <v>91</v>
      </c>
      <c r="E110" s="344" t="s">
        <v>336</v>
      </c>
      <c r="F110" s="344" t="s">
        <v>156</v>
      </c>
      <c r="G110" s="344" t="s">
        <v>230</v>
      </c>
      <c r="H110" s="344" t="s">
        <v>25</v>
      </c>
      <c r="I110" s="344" t="s">
        <v>106</v>
      </c>
      <c r="J110" s="344" t="s">
        <v>310</v>
      </c>
      <c r="K110" s="344" t="s">
        <v>150</v>
      </c>
      <c r="L110" s="344" t="s">
        <v>225</v>
      </c>
      <c r="M110" s="345">
        <v>96</v>
      </c>
      <c r="N110" s="344" t="s">
        <v>1192</v>
      </c>
      <c r="O110" s="345">
        <v>4</v>
      </c>
      <c r="P110" s="344" t="s">
        <v>45</v>
      </c>
      <c r="Q110" s="344" t="s">
        <v>1193</v>
      </c>
      <c r="R110" s="344" t="s">
        <v>1194</v>
      </c>
      <c r="S110" s="346">
        <v>44927</v>
      </c>
      <c r="T110" s="346" t="s">
        <v>499</v>
      </c>
      <c r="U110" s="344" t="s">
        <v>182</v>
      </c>
      <c r="V110" s="344" t="s">
        <v>1195</v>
      </c>
      <c r="W110" s="345">
        <v>1</v>
      </c>
      <c r="X110" s="345">
        <v>1</v>
      </c>
      <c r="Y110" s="141">
        <f>+(X110/W110)</f>
        <v>1</v>
      </c>
      <c r="Z110" s="391" t="s">
        <v>1196</v>
      </c>
      <c r="AA110" s="344" t="s">
        <v>534</v>
      </c>
      <c r="AB110" s="344" t="s">
        <v>1195</v>
      </c>
      <c r="AC110" s="345">
        <v>1</v>
      </c>
      <c r="AD110" s="345">
        <v>1</v>
      </c>
      <c r="AE110" s="141">
        <f>+Tabla3[[#This Row],[Avance cuantitativo
II trimestre]]/Tabla3[[#This Row],[Programación  meta
II trimestre ]]</f>
        <v>1</v>
      </c>
      <c r="AF110" s="344" t="s">
        <v>1197</v>
      </c>
      <c r="AG110" s="344" t="s">
        <v>940</v>
      </c>
      <c r="AH110" s="344" t="s">
        <v>1195</v>
      </c>
      <c r="AI110" s="345">
        <v>1</v>
      </c>
      <c r="AJ110" s="345">
        <v>1</v>
      </c>
      <c r="AK110" s="172">
        <f>(+Tabla3[[#This Row],[Programación  meta
III trimestre ]]/Tabla3[[#This Row],[Avance cuantitativo
III trimestre]])</f>
        <v>1</v>
      </c>
      <c r="AL110" s="391" t="s">
        <v>1198</v>
      </c>
      <c r="AM110" s="344" t="s">
        <v>1059</v>
      </c>
      <c r="AN110" s="344" t="s">
        <v>1195</v>
      </c>
      <c r="AO110" s="358">
        <v>1</v>
      </c>
      <c r="AP110" s="385">
        <v>1</v>
      </c>
      <c r="AQ110" s="141">
        <f>+AP110/Tabla3[[#This Row],[Programación  meta
IV trimestre ]]</f>
        <v>1</v>
      </c>
      <c r="AR110" s="140" t="s">
        <v>1199</v>
      </c>
      <c r="AS110" s="390" t="s">
        <v>710</v>
      </c>
      <c r="AT110" s="157"/>
      <c r="AU110" s="158">
        <v>4</v>
      </c>
      <c r="AV110" s="160">
        <f>+AP110+Tabla3[[#This Row],[Avance cuantitativo
III trimestre]]+Tabla3[[#This Row],[Avance cuantitativo
II trimestre]]+Tabla3[[#This Row],[Avance cuantitativo I trimestre]]</f>
        <v>4</v>
      </c>
      <c r="AW110" s="73">
        <f t="shared" si="2"/>
        <v>1</v>
      </c>
      <c r="AX110" s="159" t="s">
        <v>494</v>
      </c>
    </row>
    <row r="111" spans="1:50" s="74" customFormat="1" ht="12" x14ac:dyDescent="0.2">
      <c r="A111" s="74" t="s">
        <v>495</v>
      </c>
      <c r="B111" s="356" t="s">
        <v>320</v>
      </c>
      <c r="C111" s="344" t="s">
        <v>48</v>
      </c>
      <c r="D111" s="344" t="s">
        <v>91</v>
      </c>
      <c r="E111" s="344" t="s">
        <v>336</v>
      </c>
      <c r="F111" s="344" t="s">
        <v>156</v>
      </c>
      <c r="G111" s="344" t="s">
        <v>230</v>
      </c>
      <c r="H111" s="344" t="s">
        <v>25</v>
      </c>
      <c r="I111" s="344" t="s">
        <v>106</v>
      </c>
      <c r="J111" s="344" t="s">
        <v>310</v>
      </c>
      <c r="K111" s="344" t="s">
        <v>190</v>
      </c>
      <c r="L111" s="344" t="s">
        <v>225</v>
      </c>
      <c r="M111" s="345">
        <v>97</v>
      </c>
      <c r="N111" s="344" t="s">
        <v>1200</v>
      </c>
      <c r="O111" s="345">
        <v>2</v>
      </c>
      <c r="P111" s="344" t="s">
        <v>45</v>
      </c>
      <c r="Q111" s="344" t="s">
        <v>1201</v>
      </c>
      <c r="R111" s="344" t="s">
        <v>1202</v>
      </c>
      <c r="S111" s="346">
        <v>44927</v>
      </c>
      <c r="T111" s="346" t="s">
        <v>499</v>
      </c>
      <c r="U111" s="344" t="s">
        <v>182</v>
      </c>
      <c r="V111" s="344" t="s">
        <v>488</v>
      </c>
      <c r="W111" s="345">
        <v>0</v>
      </c>
      <c r="X111" s="345" t="s">
        <v>488</v>
      </c>
      <c r="Y111" s="345" t="s">
        <v>488</v>
      </c>
      <c r="Z111" s="344" t="s">
        <v>488</v>
      </c>
      <c r="AA111" s="344" t="s">
        <v>488</v>
      </c>
      <c r="AB111" s="344" t="s">
        <v>1203</v>
      </c>
      <c r="AC111" s="345">
        <v>1</v>
      </c>
      <c r="AD111" s="345">
        <v>1</v>
      </c>
      <c r="AE111" s="141">
        <f>+Tabla3[[#This Row],[Avance cuantitativo
II trimestre]]/Tabla3[[#This Row],[Programación  meta
II trimestre ]]</f>
        <v>1</v>
      </c>
      <c r="AF111" s="344" t="s">
        <v>1204</v>
      </c>
      <c r="AG111" s="344" t="s">
        <v>940</v>
      </c>
      <c r="AH111" s="344" t="s">
        <v>488</v>
      </c>
      <c r="AI111" s="345">
        <v>0</v>
      </c>
      <c r="AJ111" s="344" t="s">
        <v>488</v>
      </c>
      <c r="AK111" s="357">
        <v>0</v>
      </c>
      <c r="AL111" s="344" t="s">
        <v>488</v>
      </c>
      <c r="AM111" s="344" t="s">
        <v>488</v>
      </c>
      <c r="AN111" s="344" t="s">
        <v>1203</v>
      </c>
      <c r="AO111" s="358">
        <v>1</v>
      </c>
      <c r="AP111" s="385">
        <v>1</v>
      </c>
      <c r="AQ111" s="141">
        <f>+AP111/Tabla3[[#This Row],[Programación  meta
IV trimestre ]]</f>
        <v>1</v>
      </c>
      <c r="AR111" s="140" t="s">
        <v>1205</v>
      </c>
      <c r="AS111" s="390" t="s">
        <v>710</v>
      </c>
      <c r="AT111" s="157"/>
      <c r="AU111" s="158">
        <v>2</v>
      </c>
      <c r="AV111" s="160">
        <f>+AP111+Tabla3[[#This Row],[Avance cuantitativo
II trimestre]]</f>
        <v>2</v>
      </c>
      <c r="AW111" s="73">
        <f t="shared" si="2"/>
        <v>1</v>
      </c>
      <c r="AX111" s="159" t="s">
        <v>494</v>
      </c>
    </row>
    <row r="112" spans="1:50" s="74" customFormat="1" ht="12" x14ac:dyDescent="0.2">
      <c r="A112" s="74" t="s">
        <v>495</v>
      </c>
      <c r="B112" s="356" t="s">
        <v>320</v>
      </c>
      <c r="C112" s="344" t="s">
        <v>48</v>
      </c>
      <c r="D112" s="344" t="s">
        <v>91</v>
      </c>
      <c r="E112" s="344" t="s">
        <v>336</v>
      </c>
      <c r="F112" s="344" t="s">
        <v>156</v>
      </c>
      <c r="G112" s="344" t="s">
        <v>127</v>
      </c>
      <c r="H112" s="344" t="s">
        <v>55</v>
      </c>
      <c r="I112" s="344" t="s">
        <v>106</v>
      </c>
      <c r="J112" s="344" t="s">
        <v>310</v>
      </c>
      <c r="K112" s="344" t="s">
        <v>257</v>
      </c>
      <c r="L112" s="344" t="s">
        <v>225</v>
      </c>
      <c r="M112" s="345">
        <v>98</v>
      </c>
      <c r="N112" s="344" t="s">
        <v>1206</v>
      </c>
      <c r="O112" s="345">
        <v>12</v>
      </c>
      <c r="P112" s="344" t="s">
        <v>45</v>
      </c>
      <c r="Q112" s="344" t="s">
        <v>1207</v>
      </c>
      <c r="R112" s="344" t="s">
        <v>1208</v>
      </c>
      <c r="S112" s="346">
        <v>44927</v>
      </c>
      <c r="T112" s="346" t="s">
        <v>499</v>
      </c>
      <c r="U112" s="344" t="s">
        <v>182</v>
      </c>
      <c r="V112" s="344" t="s">
        <v>1209</v>
      </c>
      <c r="W112" s="345">
        <v>3</v>
      </c>
      <c r="X112" s="345">
        <v>3</v>
      </c>
      <c r="Y112" s="141">
        <f>+(X112/W112)</f>
        <v>1</v>
      </c>
      <c r="Z112" s="394" t="s">
        <v>1210</v>
      </c>
      <c r="AA112" s="344" t="s">
        <v>534</v>
      </c>
      <c r="AB112" s="344" t="s">
        <v>1211</v>
      </c>
      <c r="AC112" s="345">
        <v>3</v>
      </c>
      <c r="AD112" s="345">
        <v>3</v>
      </c>
      <c r="AE112" s="141">
        <f>+Tabla3[[#This Row],[Avance cuantitativo
II trimestre]]/Tabla3[[#This Row],[Programación  meta
II trimestre ]]</f>
        <v>1</v>
      </c>
      <c r="AF112" s="344" t="s">
        <v>1212</v>
      </c>
      <c r="AG112" s="344" t="s">
        <v>940</v>
      </c>
      <c r="AH112" s="344" t="s">
        <v>1213</v>
      </c>
      <c r="AI112" s="345">
        <v>3</v>
      </c>
      <c r="AJ112" s="345">
        <v>3</v>
      </c>
      <c r="AK112" s="172">
        <f>(+Tabla3[[#This Row],[Programación  meta
III trimestre ]]/Tabla3[[#This Row],[Avance cuantitativo
III trimestre]])</f>
        <v>1</v>
      </c>
      <c r="AL112" s="391" t="s">
        <v>1214</v>
      </c>
      <c r="AM112" s="344" t="s">
        <v>1059</v>
      </c>
      <c r="AN112" s="344" t="s">
        <v>1215</v>
      </c>
      <c r="AO112" s="358">
        <v>3</v>
      </c>
      <c r="AP112" s="385">
        <v>3</v>
      </c>
      <c r="AQ112" s="141">
        <f>+AP112/Tabla3[[#This Row],[Programación  meta
IV trimestre ]]</f>
        <v>1</v>
      </c>
      <c r="AR112" s="140" t="s">
        <v>1216</v>
      </c>
      <c r="AS112" s="390" t="s">
        <v>710</v>
      </c>
      <c r="AT112" s="157"/>
      <c r="AU112" s="158">
        <v>12</v>
      </c>
      <c r="AV112" s="160">
        <f>+AP112+Tabla3[[#This Row],[Avance cuantitativo
III trimestre]]+Tabla3[[#This Row],[Avance cuantitativo
II trimestre]]+Tabla3[[#This Row],[Avance cuantitativo I trimestre]]</f>
        <v>12</v>
      </c>
      <c r="AW112" s="73">
        <f t="shared" si="2"/>
        <v>1</v>
      </c>
      <c r="AX112" s="159" t="s">
        <v>494</v>
      </c>
    </row>
    <row r="113" spans="1:60" s="74" customFormat="1" ht="12" x14ac:dyDescent="0.2">
      <c r="A113" s="74" t="s">
        <v>495</v>
      </c>
      <c r="B113" s="356" t="s">
        <v>289</v>
      </c>
      <c r="C113" s="344" t="s">
        <v>63</v>
      </c>
      <c r="D113" s="344" t="s">
        <v>91</v>
      </c>
      <c r="E113" s="344" t="s">
        <v>336</v>
      </c>
      <c r="F113" s="344" t="s">
        <v>167</v>
      </c>
      <c r="G113" s="344" t="s">
        <v>230</v>
      </c>
      <c r="H113" s="344" t="s">
        <v>25</v>
      </c>
      <c r="I113" s="344" t="s">
        <v>106</v>
      </c>
      <c r="J113" s="344" t="s">
        <v>310</v>
      </c>
      <c r="K113" s="344" t="s">
        <v>180</v>
      </c>
      <c r="L113" s="344" t="s">
        <v>225</v>
      </c>
      <c r="M113" s="345">
        <v>99</v>
      </c>
      <c r="N113" s="344" t="s">
        <v>1217</v>
      </c>
      <c r="O113" s="345">
        <v>2</v>
      </c>
      <c r="P113" s="344" t="s">
        <v>45</v>
      </c>
      <c r="Q113" s="344" t="s">
        <v>1218</v>
      </c>
      <c r="R113" s="344" t="s">
        <v>1219</v>
      </c>
      <c r="S113" s="346">
        <v>44927</v>
      </c>
      <c r="T113" s="346" t="s">
        <v>499</v>
      </c>
      <c r="U113" s="344" t="s">
        <v>182</v>
      </c>
      <c r="V113" s="344" t="s">
        <v>488</v>
      </c>
      <c r="W113" s="345">
        <v>0</v>
      </c>
      <c r="X113" s="345" t="s">
        <v>488</v>
      </c>
      <c r="Y113" s="345" t="s">
        <v>488</v>
      </c>
      <c r="Z113" s="344" t="s">
        <v>488</v>
      </c>
      <c r="AA113" s="344" t="s">
        <v>488</v>
      </c>
      <c r="AB113" s="344" t="s">
        <v>1220</v>
      </c>
      <c r="AC113" s="345">
        <v>1</v>
      </c>
      <c r="AD113" s="345">
        <v>1</v>
      </c>
      <c r="AE113" s="141">
        <f>+Tabla3[[#This Row],[Avance cuantitativo
II trimestre]]/Tabla3[[#This Row],[Programación  meta
II trimestre ]]</f>
        <v>1</v>
      </c>
      <c r="AF113" s="344" t="s">
        <v>1221</v>
      </c>
      <c r="AG113" s="344" t="s">
        <v>940</v>
      </c>
      <c r="AH113" s="344" t="s">
        <v>488</v>
      </c>
      <c r="AI113" s="345">
        <v>0</v>
      </c>
      <c r="AJ113" s="344" t="s">
        <v>488</v>
      </c>
      <c r="AK113" s="357">
        <v>0</v>
      </c>
      <c r="AL113" s="344" t="s">
        <v>488</v>
      </c>
      <c r="AM113" s="344" t="s">
        <v>488</v>
      </c>
      <c r="AN113" s="344" t="s">
        <v>1222</v>
      </c>
      <c r="AO113" s="358">
        <v>1</v>
      </c>
      <c r="AP113" s="385">
        <v>1</v>
      </c>
      <c r="AQ113" s="141">
        <f>+AP113/Tabla3[[#This Row],[Programación  meta
IV trimestre ]]</f>
        <v>1</v>
      </c>
      <c r="AR113" s="140" t="s">
        <v>1223</v>
      </c>
      <c r="AS113" s="390" t="s">
        <v>710</v>
      </c>
      <c r="AT113" s="157"/>
      <c r="AU113" s="158">
        <v>2</v>
      </c>
      <c r="AV113" s="160">
        <f>+AP113+Tabla3[[#This Row],[Avance cuantitativo
II trimestre]]</f>
        <v>2</v>
      </c>
      <c r="AW113" s="73">
        <f t="shared" si="2"/>
        <v>1</v>
      </c>
      <c r="AX113" s="159" t="s">
        <v>494</v>
      </c>
    </row>
    <row r="114" spans="1:60" s="74" customFormat="1" ht="12" x14ac:dyDescent="0.2">
      <c r="A114" s="74" t="s">
        <v>495</v>
      </c>
      <c r="B114" s="356" t="s">
        <v>320</v>
      </c>
      <c r="C114" s="344" t="s">
        <v>48</v>
      </c>
      <c r="D114" s="344" t="s">
        <v>91</v>
      </c>
      <c r="E114" s="344" t="s">
        <v>336</v>
      </c>
      <c r="F114" s="344" t="s">
        <v>166</v>
      </c>
      <c r="G114" s="344" t="s">
        <v>230</v>
      </c>
      <c r="H114" s="344" t="s">
        <v>25</v>
      </c>
      <c r="I114" s="344" t="s">
        <v>106</v>
      </c>
      <c r="J114" s="344" t="s">
        <v>310</v>
      </c>
      <c r="K114" s="344" t="s">
        <v>170</v>
      </c>
      <c r="L114" s="344" t="s">
        <v>225</v>
      </c>
      <c r="M114" s="345">
        <v>100</v>
      </c>
      <c r="N114" s="344" t="s">
        <v>1224</v>
      </c>
      <c r="O114" s="345">
        <v>4</v>
      </c>
      <c r="P114" s="344" t="s">
        <v>45</v>
      </c>
      <c r="Q114" s="344" t="s">
        <v>1225</v>
      </c>
      <c r="R114" s="344" t="s">
        <v>1226</v>
      </c>
      <c r="S114" s="346">
        <v>44927</v>
      </c>
      <c r="T114" s="346" t="s">
        <v>499</v>
      </c>
      <c r="U114" s="344" t="s">
        <v>182</v>
      </c>
      <c r="V114" s="344" t="s">
        <v>1227</v>
      </c>
      <c r="W114" s="345">
        <v>1</v>
      </c>
      <c r="X114" s="345">
        <v>1</v>
      </c>
      <c r="Y114" s="141">
        <f>+(X114/W114)</f>
        <v>1</v>
      </c>
      <c r="Z114" s="394" t="s">
        <v>1228</v>
      </c>
      <c r="AA114" s="344" t="s">
        <v>534</v>
      </c>
      <c r="AB114" s="344" t="s">
        <v>1227</v>
      </c>
      <c r="AC114" s="345">
        <v>1</v>
      </c>
      <c r="AD114" s="345">
        <v>1</v>
      </c>
      <c r="AE114" s="141">
        <f>+Tabla3[[#This Row],[Avance cuantitativo
II trimestre]]/Tabla3[[#This Row],[Programación  meta
II trimestre ]]</f>
        <v>1</v>
      </c>
      <c r="AF114" s="344" t="s">
        <v>1229</v>
      </c>
      <c r="AG114" s="344" t="s">
        <v>940</v>
      </c>
      <c r="AH114" s="344" t="s">
        <v>1227</v>
      </c>
      <c r="AI114" s="345">
        <v>1</v>
      </c>
      <c r="AJ114" s="345">
        <v>1</v>
      </c>
      <c r="AK114" s="172">
        <f>(+Tabla3[[#This Row],[Programación  meta
III trimestre ]]/Tabla3[[#This Row],[Avance cuantitativo
III trimestre]])</f>
        <v>1</v>
      </c>
      <c r="AL114" s="391" t="s">
        <v>1230</v>
      </c>
      <c r="AM114" s="344" t="s">
        <v>1059</v>
      </c>
      <c r="AN114" s="344" t="s">
        <v>1227</v>
      </c>
      <c r="AO114" s="358">
        <v>1</v>
      </c>
      <c r="AP114" s="385">
        <v>1</v>
      </c>
      <c r="AQ114" s="141">
        <f>+AP114/Tabla3[[#This Row],[Programación  meta
IV trimestre ]]</f>
        <v>1</v>
      </c>
      <c r="AR114" s="140" t="s">
        <v>1231</v>
      </c>
      <c r="AS114" s="390" t="s">
        <v>710</v>
      </c>
      <c r="AT114" s="157"/>
      <c r="AU114" s="158">
        <v>4</v>
      </c>
      <c r="AV114" s="160">
        <f>+AP114+Tabla3[[#This Row],[Avance cuantitativo
III trimestre]]+Tabla3[[#This Row],[Avance cuantitativo
II trimestre]]+Tabla3[[#This Row],[Avance cuantitativo I trimestre]]</f>
        <v>4</v>
      </c>
      <c r="AW114" s="73">
        <f t="shared" si="2"/>
        <v>1</v>
      </c>
      <c r="AX114" s="159" t="s">
        <v>494</v>
      </c>
    </row>
    <row r="115" spans="1:60" s="74" customFormat="1" ht="12" x14ac:dyDescent="0.2">
      <c r="A115" s="74" t="s">
        <v>495</v>
      </c>
      <c r="B115" s="356" t="s">
        <v>320</v>
      </c>
      <c r="C115" s="344" t="s">
        <v>48</v>
      </c>
      <c r="D115" s="344" t="s">
        <v>91</v>
      </c>
      <c r="E115" s="344" t="s">
        <v>336</v>
      </c>
      <c r="F115" s="344" t="s">
        <v>166</v>
      </c>
      <c r="G115" s="344" t="s">
        <v>230</v>
      </c>
      <c r="H115" s="344" t="s">
        <v>25</v>
      </c>
      <c r="I115" s="344" t="s">
        <v>106</v>
      </c>
      <c r="J115" s="344" t="s">
        <v>310</v>
      </c>
      <c r="K115" s="344" t="s">
        <v>160</v>
      </c>
      <c r="L115" s="344" t="s">
        <v>225</v>
      </c>
      <c r="M115" s="345">
        <v>101</v>
      </c>
      <c r="N115" s="344" t="s">
        <v>1232</v>
      </c>
      <c r="O115" s="345">
        <v>4</v>
      </c>
      <c r="P115" s="344" t="s">
        <v>45</v>
      </c>
      <c r="Q115" s="344" t="s">
        <v>1233</v>
      </c>
      <c r="R115" s="344" t="s">
        <v>1234</v>
      </c>
      <c r="S115" s="346">
        <v>44927</v>
      </c>
      <c r="T115" s="346" t="s">
        <v>499</v>
      </c>
      <c r="U115" s="344" t="s">
        <v>182</v>
      </c>
      <c r="V115" s="344" t="s">
        <v>1235</v>
      </c>
      <c r="W115" s="345">
        <v>1</v>
      </c>
      <c r="X115" s="345">
        <v>1</v>
      </c>
      <c r="Y115" s="141">
        <f>+(X115/W115)</f>
        <v>1</v>
      </c>
      <c r="Z115" s="344" t="s">
        <v>1236</v>
      </c>
      <c r="AA115" s="344" t="s">
        <v>534</v>
      </c>
      <c r="AB115" s="344" t="s">
        <v>1235</v>
      </c>
      <c r="AC115" s="345">
        <v>1</v>
      </c>
      <c r="AD115" s="345">
        <v>1</v>
      </c>
      <c r="AE115" s="141">
        <f>+Tabla3[[#This Row],[Avance cuantitativo
II trimestre]]/Tabla3[[#This Row],[Programación  meta
II trimestre ]]</f>
        <v>1</v>
      </c>
      <c r="AF115" s="344" t="s">
        <v>1237</v>
      </c>
      <c r="AG115" s="344" t="s">
        <v>940</v>
      </c>
      <c r="AH115" s="344" t="s">
        <v>1235</v>
      </c>
      <c r="AI115" s="345">
        <v>1</v>
      </c>
      <c r="AJ115" s="345">
        <v>1</v>
      </c>
      <c r="AK115" s="172">
        <f>(+Tabla3[[#This Row],[Programación  meta
III trimestre ]]/Tabla3[[#This Row],[Avance cuantitativo
III trimestre]])</f>
        <v>1</v>
      </c>
      <c r="AL115" s="391" t="s">
        <v>1238</v>
      </c>
      <c r="AM115" s="344" t="s">
        <v>1059</v>
      </c>
      <c r="AN115" s="344" t="s">
        <v>1235</v>
      </c>
      <c r="AO115" s="358">
        <v>1</v>
      </c>
      <c r="AP115" s="385">
        <v>1</v>
      </c>
      <c r="AQ115" s="141">
        <f>+AP115/Tabla3[[#This Row],[Programación  meta
IV trimestre ]]</f>
        <v>1</v>
      </c>
      <c r="AR115" s="140" t="s">
        <v>1239</v>
      </c>
      <c r="AS115" s="390" t="s">
        <v>710</v>
      </c>
      <c r="AT115" s="157"/>
      <c r="AU115" s="158">
        <v>4</v>
      </c>
      <c r="AV115" s="160">
        <f>+AP115+Tabla3[[#This Row],[Avance cuantitativo
III trimestre]]+Tabla3[[#This Row],[Avance cuantitativo
II trimestre]]+Tabla3[[#This Row],[Avance cuantitativo I trimestre]]</f>
        <v>4</v>
      </c>
      <c r="AW115" s="73">
        <f t="shared" si="2"/>
        <v>1</v>
      </c>
      <c r="AX115" s="159" t="s">
        <v>494</v>
      </c>
    </row>
    <row r="116" spans="1:60" s="74" customFormat="1" ht="12" x14ac:dyDescent="0.2">
      <c r="B116" s="356" t="s">
        <v>173</v>
      </c>
      <c r="C116" s="344" t="s">
        <v>18</v>
      </c>
      <c r="D116" s="344" t="s">
        <v>50</v>
      </c>
      <c r="E116" s="344" t="s">
        <v>1240</v>
      </c>
      <c r="F116" s="344" t="s">
        <v>68</v>
      </c>
      <c r="G116" s="344" t="s">
        <v>221</v>
      </c>
      <c r="H116" s="344" t="s">
        <v>25</v>
      </c>
      <c r="I116" s="344" t="s">
        <v>128</v>
      </c>
      <c r="J116" s="344" t="s">
        <v>355</v>
      </c>
      <c r="K116" s="344" t="s">
        <v>215</v>
      </c>
      <c r="L116" s="344" t="s">
        <v>225</v>
      </c>
      <c r="M116" s="345">
        <v>102</v>
      </c>
      <c r="N116" s="344" t="s">
        <v>1241</v>
      </c>
      <c r="O116" s="345">
        <v>4</v>
      </c>
      <c r="P116" s="344" t="s">
        <v>45</v>
      </c>
      <c r="Q116" s="344" t="s">
        <v>1242</v>
      </c>
      <c r="R116" s="344" t="s">
        <v>612</v>
      </c>
      <c r="S116" s="346">
        <v>44927</v>
      </c>
      <c r="T116" s="346">
        <v>45291</v>
      </c>
      <c r="U116" s="344" t="s">
        <v>273</v>
      </c>
      <c r="V116" s="344" t="s">
        <v>1243</v>
      </c>
      <c r="W116" s="345">
        <v>1</v>
      </c>
      <c r="X116" s="345">
        <v>1</v>
      </c>
      <c r="Y116" s="141">
        <f>+(X116/W116)</f>
        <v>1</v>
      </c>
      <c r="Z116" s="344" t="s">
        <v>1244</v>
      </c>
      <c r="AA116" s="344" t="s">
        <v>1245</v>
      </c>
      <c r="AB116" s="344" t="s">
        <v>1243</v>
      </c>
      <c r="AC116" s="345">
        <v>1</v>
      </c>
      <c r="AD116" s="345">
        <v>1</v>
      </c>
      <c r="AE116" s="141">
        <f>+Tabla3[[#This Row],[Avance cuantitativo
II trimestre]]/Tabla3[[#This Row],[Programación  meta
II trimestre ]]</f>
        <v>1</v>
      </c>
      <c r="AF116" s="344" t="s">
        <v>1246</v>
      </c>
      <c r="AG116" s="344" t="s">
        <v>940</v>
      </c>
      <c r="AH116" s="344" t="s">
        <v>1243</v>
      </c>
      <c r="AI116" s="345">
        <v>1</v>
      </c>
      <c r="AJ116" s="345">
        <v>1</v>
      </c>
      <c r="AK116" s="172">
        <f>(+Tabla3[[#This Row],[Programación  meta
III trimestre ]]/Tabla3[[#This Row],[Avance cuantitativo
III trimestre]])</f>
        <v>1</v>
      </c>
      <c r="AL116" s="344" t="s">
        <v>1247</v>
      </c>
      <c r="AM116" s="344" t="s">
        <v>1248</v>
      </c>
      <c r="AN116" s="344" t="s">
        <v>1243</v>
      </c>
      <c r="AO116" s="358">
        <v>1</v>
      </c>
      <c r="AP116" s="373">
        <v>1</v>
      </c>
      <c r="AQ116" s="141">
        <f>+AP116/Tabla3[[#This Row],[Programación  meta
IV trimestre ]]</f>
        <v>1</v>
      </c>
      <c r="AR116" s="355" t="s">
        <v>1249</v>
      </c>
      <c r="AS116" s="390" t="s">
        <v>710</v>
      </c>
      <c r="AT116" s="157"/>
      <c r="AU116" s="158">
        <v>4</v>
      </c>
      <c r="AV116" s="160">
        <f>+AP116+Tabla3[[#This Row],[Avance cuantitativo
III trimestre]]+Tabla3[[#This Row],[Avance cuantitativo
II trimestre]]+Tabla3[[#This Row],[Avance cuantitativo I trimestre]]</f>
        <v>4</v>
      </c>
      <c r="AW116" s="73">
        <f t="shared" si="2"/>
        <v>1</v>
      </c>
      <c r="AX116" s="159" t="s">
        <v>494</v>
      </c>
    </row>
    <row r="117" spans="1:60" s="74" customFormat="1" ht="12" x14ac:dyDescent="0.2">
      <c r="B117" s="356" t="s">
        <v>209</v>
      </c>
      <c r="C117" s="344" t="s">
        <v>48</v>
      </c>
      <c r="D117" s="344" t="s">
        <v>50</v>
      </c>
      <c r="E117" s="344" t="s">
        <v>609</v>
      </c>
      <c r="F117" s="344" t="s">
        <v>68</v>
      </c>
      <c r="G117" s="344" t="s">
        <v>221</v>
      </c>
      <c r="H117" s="344" t="s">
        <v>25</v>
      </c>
      <c r="I117" s="344" t="s">
        <v>128</v>
      </c>
      <c r="J117" s="344" t="s">
        <v>351</v>
      </c>
      <c r="K117" s="344" t="s">
        <v>215</v>
      </c>
      <c r="L117" s="344" t="s">
        <v>225</v>
      </c>
      <c r="M117" s="345">
        <v>103</v>
      </c>
      <c r="N117" s="344" t="s">
        <v>1250</v>
      </c>
      <c r="O117" s="345">
        <v>4</v>
      </c>
      <c r="P117" s="344" t="s">
        <v>45</v>
      </c>
      <c r="Q117" s="344" t="s">
        <v>1251</v>
      </c>
      <c r="R117" s="344" t="s">
        <v>1252</v>
      </c>
      <c r="S117" s="346">
        <v>44927</v>
      </c>
      <c r="T117" s="346">
        <v>45291</v>
      </c>
      <c r="U117" s="344" t="s">
        <v>273</v>
      </c>
      <c r="V117" s="344" t="s">
        <v>1253</v>
      </c>
      <c r="W117" s="345">
        <v>1</v>
      </c>
      <c r="X117" s="345">
        <v>1</v>
      </c>
      <c r="Y117" s="141">
        <f>+(X117/W117)</f>
        <v>1</v>
      </c>
      <c r="Z117" s="344" t="s">
        <v>1254</v>
      </c>
      <c r="AA117" s="344" t="s">
        <v>534</v>
      </c>
      <c r="AB117" s="344" t="s">
        <v>1253</v>
      </c>
      <c r="AC117" s="345">
        <v>1</v>
      </c>
      <c r="AD117" s="345">
        <v>1</v>
      </c>
      <c r="AE117" s="141">
        <f>+Tabla3[[#This Row],[Avance cuantitativo
II trimestre]]/Tabla3[[#This Row],[Programación  meta
II trimestre ]]</f>
        <v>1</v>
      </c>
      <c r="AF117" s="344" t="s">
        <v>1255</v>
      </c>
      <c r="AG117" s="344" t="s">
        <v>940</v>
      </c>
      <c r="AH117" s="344" t="s">
        <v>1253</v>
      </c>
      <c r="AI117" s="345">
        <v>1</v>
      </c>
      <c r="AJ117" s="345">
        <v>1</v>
      </c>
      <c r="AK117" s="172">
        <f>(+Tabla3[[#This Row],[Programación  meta
III trimestre ]]/Tabla3[[#This Row],[Avance cuantitativo
III trimestre]])</f>
        <v>1</v>
      </c>
      <c r="AL117" s="344" t="s">
        <v>1256</v>
      </c>
      <c r="AM117" s="344" t="s">
        <v>1257</v>
      </c>
      <c r="AN117" s="344" t="s">
        <v>1253</v>
      </c>
      <c r="AO117" s="358">
        <v>1</v>
      </c>
      <c r="AP117" s="373">
        <v>1</v>
      </c>
      <c r="AQ117" s="141">
        <f>+AP117/Tabla3[[#This Row],[Programación  meta
IV trimestre ]]</f>
        <v>1</v>
      </c>
      <c r="AR117" s="355" t="s">
        <v>1258</v>
      </c>
      <c r="AS117" s="390" t="s">
        <v>710</v>
      </c>
      <c r="AT117" s="157"/>
      <c r="AU117" s="158">
        <v>4</v>
      </c>
      <c r="AV117" s="160">
        <f>+AP117+Tabla3[[#This Row],[Avance cuantitativo
III trimestre]]+Tabla3[[#This Row],[Avance cuantitativo
II trimestre]]+Tabla3[[#This Row],[Avance cuantitativo I trimestre]]</f>
        <v>4</v>
      </c>
      <c r="AW117" s="73">
        <f t="shared" si="2"/>
        <v>1</v>
      </c>
      <c r="AX117" s="159" t="s">
        <v>494</v>
      </c>
    </row>
    <row r="118" spans="1:60" s="74" customFormat="1" ht="12" x14ac:dyDescent="0.2">
      <c r="B118" s="356" t="s">
        <v>254</v>
      </c>
      <c r="C118" s="344" t="s">
        <v>48</v>
      </c>
      <c r="D118" s="344" t="s">
        <v>78</v>
      </c>
      <c r="E118" s="344" t="s">
        <v>254</v>
      </c>
      <c r="F118" s="344" t="s">
        <v>93</v>
      </c>
      <c r="G118" s="344" t="s">
        <v>116</v>
      </c>
      <c r="H118" s="344" t="s">
        <v>25</v>
      </c>
      <c r="I118" s="344" t="s">
        <v>41</v>
      </c>
      <c r="J118" s="344" t="s">
        <v>403</v>
      </c>
      <c r="K118" s="344" t="s">
        <v>257</v>
      </c>
      <c r="L118" s="344" t="s">
        <v>225</v>
      </c>
      <c r="M118" s="345">
        <v>104</v>
      </c>
      <c r="N118" s="344" t="s">
        <v>1259</v>
      </c>
      <c r="O118" s="345">
        <v>4</v>
      </c>
      <c r="P118" s="344" t="s">
        <v>45</v>
      </c>
      <c r="Q118" s="344" t="s">
        <v>1260</v>
      </c>
      <c r="R118" s="344" t="s">
        <v>1261</v>
      </c>
      <c r="S118" s="346">
        <v>44927</v>
      </c>
      <c r="T118" s="346" t="s">
        <v>499</v>
      </c>
      <c r="U118" s="344" t="s">
        <v>142</v>
      </c>
      <c r="V118" s="344" t="s">
        <v>1260</v>
      </c>
      <c r="W118" s="345">
        <v>1</v>
      </c>
      <c r="X118" s="345">
        <v>1</v>
      </c>
      <c r="Y118" s="141">
        <f>+(X118/W118)</f>
        <v>1</v>
      </c>
      <c r="Z118" s="344" t="s">
        <v>1262</v>
      </c>
      <c r="AA118" s="344" t="s">
        <v>534</v>
      </c>
      <c r="AB118" s="344" t="s">
        <v>1260</v>
      </c>
      <c r="AC118" s="345">
        <v>1</v>
      </c>
      <c r="AD118" s="345">
        <v>1</v>
      </c>
      <c r="AE118" s="141">
        <f>+Tabla3[[#This Row],[Avance cuantitativo
II trimestre]]/Tabla3[[#This Row],[Programación  meta
II trimestre ]]</f>
        <v>1</v>
      </c>
      <c r="AF118" s="344" t="s">
        <v>1263</v>
      </c>
      <c r="AG118" s="344" t="s">
        <v>940</v>
      </c>
      <c r="AH118" s="344" t="s">
        <v>1260</v>
      </c>
      <c r="AI118" s="345">
        <v>1</v>
      </c>
      <c r="AJ118" s="345">
        <v>1</v>
      </c>
      <c r="AK118" s="172">
        <f>(+Tabla3[[#This Row],[Programación  meta
III trimestre ]]/Tabla3[[#This Row],[Avance cuantitativo
III trimestre]])</f>
        <v>1</v>
      </c>
      <c r="AL118" s="344" t="s">
        <v>1260</v>
      </c>
      <c r="AM118" s="344" t="s">
        <v>1059</v>
      </c>
      <c r="AN118" s="344" t="s">
        <v>1260</v>
      </c>
      <c r="AO118" s="358">
        <v>1</v>
      </c>
      <c r="AP118" s="373">
        <v>1</v>
      </c>
      <c r="AQ118" s="141">
        <f>+AP118/Tabla3[[#This Row],[Programación  meta
IV trimestre ]]</f>
        <v>1</v>
      </c>
      <c r="AR118" s="140" t="s">
        <v>1264</v>
      </c>
      <c r="AS118" s="390" t="s">
        <v>1265</v>
      </c>
      <c r="AT118" s="157"/>
      <c r="AU118" s="158">
        <v>4</v>
      </c>
      <c r="AV118" s="160">
        <f>+AP118+Tabla3[[#This Row],[Avance cuantitativo
III trimestre]]+Tabla3[[#This Row],[Avance cuantitativo
II trimestre]]+Tabla3[[#This Row],[Avance cuantitativo I trimestre]]</f>
        <v>4</v>
      </c>
      <c r="AW118" s="73">
        <f t="shared" si="2"/>
        <v>1</v>
      </c>
      <c r="AX118" s="159" t="s">
        <v>494</v>
      </c>
    </row>
    <row r="119" spans="1:60" s="74" customFormat="1" ht="12" x14ac:dyDescent="0.2">
      <c r="B119" s="356" t="s">
        <v>320</v>
      </c>
      <c r="C119" s="344" t="s">
        <v>18</v>
      </c>
      <c r="D119" s="344" t="s">
        <v>50</v>
      </c>
      <c r="E119" s="344" t="s">
        <v>228</v>
      </c>
      <c r="F119" s="344" t="s">
        <v>93</v>
      </c>
      <c r="G119" s="344" t="s">
        <v>221</v>
      </c>
      <c r="H119" s="344" t="s">
        <v>55</v>
      </c>
      <c r="I119" s="344" t="s">
        <v>178</v>
      </c>
      <c r="J119" s="344" t="s">
        <v>380</v>
      </c>
      <c r="K119" s="344" t="s">
        <v>257</v>
      </c>
      <c r="L119" s="344" t="s">
        <v>225</v>
      </c>
      <c r="M119" s="345">
        <v>105</v>
      </c>
      <c r="N119" s="344" t="s">
        <v>1266</v>
      </c>
      <c r="O119" s="345">
        <v>1</v>
      </c>
      <c r="P119" s="344" t="s">
        <v>60</v>
      </c>
      <c r="Q119" s="344" t="s">
        <v>1267</v>
      </c>
      <c r="R119" s="344" t="s">
        <v>1268</v>
      </c>
      <c r="S119" s="346">
        <v>44927</v>
      </c>
      <c r="T119" s="346" t="s">
        <v>499</v>
      </c>
      <c r="U119" s="344" t="s">
        <v>261</v>
      </c>
      <c r="V119" s="344" t="s">
        <v>1269</v>
      </c>
      <c r="W119" s="345" t="s">
        <v>1270</v>
      </c>
      <c r="X119" s="345" t="s">
        <v>1270</v>
      </c>
      <c r="Y119" s="141">
        <v>1</v>
      </c>
      <c r="Z119" s="344" t="s">
        <v>1271</v>
      </c>
      <c r="AA119" s="344" t="s">
        <v>560</v>
      </c>
      <c r="AB119" s="344" t="s">
        <v>1269</v>
      </c>
      <c r="AC119" s="365">
        <v>0.5</v>
      </c>
      <c r="AD119" s="345">
        <v>0.5</v>
      </c>
      <c r="AE119" s="141">
        <f>+Tabla3[[#This Row],[Avance cuantitativo
II trimestre]]/Tabla3[[#This Row],[Programación  meta
II trimestre ]]</f>
        <v>1</v>
      </c>
      <c r="AF119" s="344" t="s">
        <v>1272</v>
      </c>
      <c r="AG119" s="344" t="s">
        <v>1273</v>
      </c>
      <c r="AH119" s="344" t="s">
        <v>1269</v>
      </c>
      <c r="AI119" s="345">
        <v>0.75</v>
      </c>
      <c r="AJ119" s="351">
        <v>0.75</v>
      </c>
      <c r="AK119" s="172">
        <f>(+Tabla3[[#This Row],[Programación  meta
III trimestre ]]/Tabla3[[#This Row],[Avance cuantitativo
III trimestre]])</f>
        <v>1</v>
      </c>
      <c r="AL119" s="344" t="s">
        <v>1274</v>
      </c>
      <c r="AM119" s="344" t="s">
        <v>1059</v>
      </c>
      <c r="AN119" s="344" t="s">
        <v>1275</v>
      </c>
      <c r="AO119" s="358">
        <v>1</v>
      </c>
      <c r="AP119" s="373">
        <v>1</v>
      </c>
      <c r="AQ119" s="141">
        <f>+AP119/Tabla3[[#This Row],[Programación  meta
IV trimestre ]]</f>
        <v>1</v>
      </c>
      <c r="AR119" s="355" t="s">
        <v>1276</v>
      </c>
      <c r="AS119" s="390" t="s">
        <v>1012</v>
      </c>
      <c r="AT119" s="157"/>
      <c r="AU119" s="158">
        <v>1</v>
      </c>
      <c r="AV119" s="160">
        <f>+AP119</f>
        <v>1</v>
      </c>
      <c r="AW119" s="73">
        <f t="shared" si="2"/>
        <v>1</v>
      </c>
      <c r="AX119" s="159" t="s">
        <v>494</v>
      </c>
    </row>
    <row r="120" spans="1:60" s="74" customFormat="1" ht="12" x14ac:dyDescent="0.2">
      <c r="B120" s="356" t="s">
        <v>32</v>
      </c>
      <c r="C120" s="344" t="s">
        <v>63</v>
      </c>
      <c r="D120" s="344" t="s">
        <v>20</v>
      </c>
      <c r="E120" s="344" t="s">
        <v>1277</v>
      </c>
      <c r="F120" s="344" t="s">
        <v>186</v>
      </c>
      <c r="G120" s="344" t="s">
        <v>618</v>
      </c>
      <c r="H120" s="344" t="s">
        <v>25</v>
      </c>
      <c r="I120" s="344" t="s">
        <v>188</v>
      </c>
      <c r="J120" s="344" t="s">
        <v>385</v>
      </c>
      <c r="K120" s="344" t="s">
        <v>257</v>
      </c>
      <c r="L120" s="344" t="s">
        <v>73</v>
      </c>
      <c r="M120" s="345">
        <v>106</v>
      </c>
      <c r="N120" s="356" t="s">
        <v>1278</v>
      </c>
      <c r="O120" s="141">
        <v>1</v>
      </c>
      <c r="P120" s="344" t="s">
        <v>30</v>
      </c>
      <c r="Q120" s="356" t="s">
        <v>1279</v>
      </c>
      <c r="R120" s="356" t="s">
        <v>1280</v>
      </c>
      <c r="S120" s="346">
        <v>44927</v>
      </c>
      <c r="T120" s="346" t="s">
        <v>499</v>
      </c>
      <c r="U120" s="344" t="s">
        <v>241</v>
      </c>
      <c r="V120" s="344" t="s">
        <v>1281</v>
      </c>
      <c r="W120" s="141">
        <v>1</v>
      </c>
      <c r="X120" s="350">
        <v>1</v>
      </c>
      <c r="Y120" s="141">
        <f>+(X120/W120)</f>
        <v>1</v>
      </c>
      <c r="Z120" s="344" t="s">
        <v>1282</v>
      </c>
      <c r="AA120" s="344" t="s">
        <v>1283</v>
      </c>
      <c r="AB120" s="344" t="s">
        <v>1281</v>
      </c>
      <c r="AC120" s="141">
        <v>1</v>
      </c>
      <c r="AD120" s="351">
        <v>1</v>
      </c>
      <c r="AE120" s="141">
        <f>+Tabla3[[#This Row],[Avance cuantitativo
II trimestre]]/Tabla3[[#This Row],[Programación  meta
II trimestre ]]</f>
        <v>1</v>
      </c>
      <c r="AF120" s="344" t="s">
        <v>1284</v>
      </c>
      <c r="AG120" s="344" t="s">
        <v>940</v>
      </c>
      <c r="AH120" s="344" t="s">
        <v>1281</v>
      </c>
      <c r="AI120" s="141">
        <v>1</v>
      </c>
      <c r="AJ120" s="345">
        <v>1</v>
      </c>
      <c r="AK120" s="172">
        <f>(+Tabla3[[#This Row],[Programación  meta
III trimestre ]]/Tabla3[[#This Row],[Avance cuantitativo
III trimestre]])</f>
        <v>1</v>
      </c>
      <c r="AL120" s="344" t="s">
        <v>1285</v>
      </c>
      <c r="AM120" s="344" t="s">
        <v>1059</v>
      </c>
      <c r="AN120" s="356" t="s">
        <v>1281</v>
      </c>
      <c r="AO120" s="172">
        <v>1</v>
      </c>
      <c r="AP120" s="374">
        <v>1</v>
      </c>
      <c r="AQ120" s="141">
        <f>+AP120/Tabla3[[#This Row],[Programación  meta
IV trimestre ]]</f>
        <v>1</v>
      </c>
      <c r="AR120" s="355" t="s">
        <v>1286</v>
      </c>
      <c r="AS120" s="140" t="s">
        <v>1287</v>
      </c>
      <c r="AT120" s="157"/>
      <c r="AU120" s="161">
        <v>1</v>
      </c>
      <c r="AV120" s="73">
        <f>(+AP120+Tabla3[[#This Row],[Avance cuantitativo
III trimestre]]+Tabla3[[#This Row],[Avance cuantitativo
II trimestre]]+Tabla3[[#This Row],[Avance cuantitativo I trimestre]])/4</f>
        <v>1</v>
      </c>
      <c r="AW120" s="73">
        <f t="shared" si="2"/>
        <v>1</v>
      </c>
      <c r="AX120" s="159" t="s">
        <v>494</v>
      </c>
    </row>
    <row r="121" spans="1:60" s="74" customFormat="1" ht="12" x14ac:dyDescent="0.2">
      <c r="B121" s="356" t="s">
        <v>32</v>
      </c>
      <c r="C121" s="344" t="s">
        <v>63</v>
      </c>
      <c r="D121" s="344" t="s">
        <v>20</v>
      </c>
      <c r="E121" s="344" t="s">
        <v>1277</v>
      </c>
      <c r="F121" s="344" t="s">
        <v>186</v>
      </c>
      <c r="G121" s="344" t="s">
        <v>618</v>
      </c>
      <c r="H121" s="344" t="s">
        <v>25</v>
      </c>
      <c r="I121" s="344" t="s">
        <v>188</v>
      </c>
      <c r="J121" s="344" t="s">
        <v>385</v>
      </c>
      <c r="K121" s="344" t="s">
        <v>257</v>
      </c>
      <c r="L121" s="344" t="s">
        <v>73</v>
      </c>
      <c r="M121" s="345">
        <v>107</v>
      </c>
      <c r="N121" s="356" t="s">
        <v>1288</v>
      </c>
      <c r="O121" s="345">
        <v>1</v>
      </c>
      <c r="P121" s="344" t="s">
        <v>30</v>
      </c>
      <c r="Q121" s="356" t="s">
        <v>1289</v>
      </c>
      <c r="R121" s="356" t="s">
        <v>1290</v>
      </c>
      <c r="S121" s="346">
        <v>44927</v>
      </c>
      <c r="T121" s="346" t="s">
        <v>499</v>
      </c>
      <c r="U121" s="344" t="s">
        <v>241</v>
      </c>
      <c r="V121" s="344" t="s">
        <v>1291</v>
      </c>
      <c r="W121" s="141">
        <v>1</v>
      </c>
      <c r="X121" s="345">
        <f>1/1</f>
        <v>1</v>
      </c>
      <c r="Y121" s="141">
        <f>+(X121/W121)</f>
        <v>1</v>
      </c>
      <c r="Z121" s="344" t="s">
        <v>1292</v>
      </c>
      <c r="AA121" s="344" t="s">
        <v>534</v>
      </c>
      <c r="AB121" s="344" t="s">
        <v>1291</v>
      </c>
      <c r="AC121" s="141">
        <v>1</v>
      </c>
      <c r="AD121" s="345">
        <v>1</v>
      </c>
      <c r="AE121" s="141">
        <f>+Tabla3[[#This Row],[Avance cuantitativo
II trimestre]]/Tabla3[[#This Row],[Programación  meta
II trimestre ]]</f>
        <v>1</v>
      </c>
      <c r="AF121" s="344" t="s">
        <v>1293</v>
      </c>
      <c r="AG121" s="344" t="s">
        <v>1294</v>
      </c>
      <c r="AH121" s="344" t="s">
        <v>1291</v>
      </c>
      <c r="AI121" s="141">
        <v>1</v>
      </c>
      <c r="AJ121" s="345">
        <v>1</v>
      </c>
      <c r="AK121" s="172">
        <f>(+Tabla3[[#This Row],[Programación  meta
III trimestre ]]/Tabla3[[#This Row],[Avance cuantitativo
III trimestre]])</f>
        <v>1</v>
      </c>
      <c r="AL121" s="344" t="s">
        <v>1295</v>
      </c>
      <c r="AM121" s="344" t="s">
        <v>1059</v>
      </c>
      <c r="AN121" s="356" t="s">
        <v>1291</v>
      </c>
      <c r="AO121" s="172">
        <v>1</v>
      </c>
      <c r="AP121" s="374">
        <v>1</v>
      </c>
      <c r="AQ121" s="141">
        <f>+AP121/Tabla3[[#This Row],[Programación  meta
IV trimestre ]]</f>
        <v>1</v>
      </c>
      <c r="AR121" s="355" t="s">
        <v>1296</v>
      </c>
      <c r="AS121" s="140" t="s">
        <v>1287</v>
      </c>
      <c r="AT121" s="157"/>
      <c r="AU121" s="161">
        <v>1</v>
      </c>
      <c r="AV121" s="73">
        <f>(+AP121+Tabla3[[#This Row],[Avance cuantitativo
III trimestre]]+Tabla3[[#This Row],[Avance cuantitativo
II trimestre]]+Tabla3[[#This Row],[Avance cuantitativo I trimestre]])/4</f>
        <v>1</v>
      </c>
      <c r="AW121" s="73">
        <f t="shared" si="2"/>
        <v>1</v>
      </c>
      <c r="AX121" s="159" t="s">
        <v>494</v>
      </c>
    </row>
    <row r="122" spans="1:60" s="74" customFormat="1" ht="12" x14ac:dyDescent="0.2">
      <c r="B122" s="356" t="s">
        <v>75</v>
      </c>
      <c r="C122" s="344" t="s">
        <v>48</v>
      </c>
      <c r="D122" s="344" t="s">
        <v>50</v>
      </c>
      <c r="E122" s="344" t="s">
        <v>1297</v>
      </c>
      <c r="F122" s="344" t="s">
        <v>186</v>
      </c>
      <c r="G122" s="344" t="s">
        <v>69</v>
      </c>
      <c r="H122" s="344" t="s">
        <v>55</v>
      </c>
      <c r="I122" s="344" t="s">
        <v>188</v>
      </c>
      <c r="J122" s="344" t="s">
        <v>384</v>
      </c>
      <c r="K122" s="344" t="s">
        <v>257</v>
      </c>
      <c r="L122" s="344" t="s">
        <v>73</v>
      </c>
      <c r="M122" s="345">
        <v>108</v>
      </c>
      <c r="N122" s="356" t="s">
        <v>1298</v>
      </c>
      <c r="O122" s="141">
        <v>1</v>
      </c>
      <c r="P122" s="344" t="s">
        <v>30</v>
      </c>
      <c r="Q122" s="356" t="s">
        <v>1299</v>
      </c>
      <c r="R122" s="356" t="s">
        <v>1290</v>
      </c>
      <c r="S122" s="346">
        <v>44927</v>
      </c>
      <c r="T122" s="346" t="s">
        <v>499</v>
      </c>
      <c r="U122" s="356" t="s">
        <v>241</v>
      </c>
      <c r="V122" s="344" t="s">
        <v>1300</v>
      </c>
      <c r="W122" s="141">
        <v>1</v>
      </c>
      <c r="X122" s="345">
        <f>20/20</f>
        <v>1</v>
      </c>
      <c r="Y122" s="141">
        <f>+(X122/W122)</f>
        <v>1</v>
      </c>
      <c r="Z122" s="352" t="s">
        <v>1301</v>
      </c>
      <c r="AA122" s="344" t="s">
        <v>534</v>
      </c>
      <c r="AB122" s="344" t="s">
        <v>1300</v>
      </c>
      <c r="AC122" s="141">
        <v>1</v>
      </c>
      <c r="AD122" s="141">
        <v>1</v>
      </c>
      <c r="AE122" s="141">
        <f>+Tabla3[[#This Row],[Avance cuantitativo
II trimestre]]/Tabla3[[#This Row],[Programación  meta
II trimestre ]]</f>
        <v>1</v>
      </c>
      <c r="AF122" s="344" t="s">
        <v>1302</v>
      </c>
      <c r="AG122" s="344" t="s">
        <v>940</v>
      </c>
      <c r="AH122" s="344" t="s">
        <v>1300</v>
      </c>
      <c r="AI122" s="141">
        <v>1</v>
      </c>
      <c r="AJ122" s="345">
        <v>1</v>
      </c>
      <c r="AK122" s="172">
        <f>(+Tabla3[[#This Row],[Programación  meta
III trimestre ]]/Tabla3[[#This Row],[Avance cuantitativo
III trimestre]])</f>
        <v>1</v>
      </c>
      <c r="AL122" s="344" t="s">
        <v>1303</v>
      </c>
      <c r="AM122" s="344" t="s">
        <v>1059</v>
      </c>
      <c r="AN122" s="356" t="s">
        <v>1300</v>
      </c>
      <c r="AO122" s="172">
        <v>1</v>
      </c>
      <c r="AP122" s="374">
        <v>1</v>
      </c>
      <c r="AQ122" s="141">
        <f>+AP122/Tabla3[[#This Row],[Programación  meta
IV trimestre ]]</f>
        <v>1</v>
      </c>
      <c r="AR122" s="355" t="s">
        <v>1304</v>
      </c>
      <c r="AS122" s="390" t="s">
        <v>710</v>
      </c>
      <c r="AT122" s="157"/>
      <c r="AU122" s="161">
        <v>1</v>
      </c>
      <c r="AV122" s="73">
        <f>(+AP122+Tabla3[[#This Row],[Avance cuantitativo
III trimestre]]+Tabla3[[#This Row],[Avance cuantitativo
II trimestre]]+Tabla3[[#This Row],[Avance cuantitativo I trimestre]])/4</f>
        <v>1</v>
      </c>
      <c r="AW122" s="73">
        <f t="shared" si="2"/>
        <v>1</v>
      </c>
      <c r="AX122" s="159" t="s">
        <v>494</v>
      </c>
    </row>
    <row r="123" spans="1:60" s="74" customFormat="1" ht="12" x14ac:dyDescent="0.2">
      <c r="B123" s="356" t="s">
        <v>297</v>
      </c>
      <c r="C123" s="344" t="s">
        <v>18</v>
      </c>
      <c r="D123" s="344" t="s">
        <v>20</v>
      </c>
      <c r="E123" s="344" t="s">
        <v>1305</v>
      </c>
      <c r="F123" s="344" t="s">
        <v>53</v>
      </c>
      <c r="G123" s="344" t="s">
        <v>221</v>
      </c>
      <c r="H123" s="344" t="s">
        <v>25</v>
      </c>
      <c r="I123" s="344" t="s">
        <v>213</v>
      </c>
      <c r="J123" s="344" t="s">
        <v>399</v>
      </c>
      <c r="K123" s="344" t="s">
        <v>257</v>
      </c>
      <c r="L123" s="344" t="s">
        <v>225</v>
      </c>
      <c r="M123" s="345">
        <v>109</v>
      </c>
      <c r="N123" s="344" t="s">
        <v>1306</v>
      </c>
      <c r="O123" s="345">
        <v>12</v>
      </c>
      <c r="P123" s="344" t="s">
        <v>45</v>
      </c>
      <c r="Q123" s="344" t="s">
        <v>1307</v>
      </c>
      <c r="R123" s="344" t="s">
        <v>1308</v>
      </c>
      <c r="S123" s="346">
        <v>44929</v>
      </c>
      <c r="T123" s="346" t="s">
        <v>499</v>
      </c>
      <c r="U123" s="356" t="s">
        <v>265</v>
      </c>
      <c r="V123" s="344" t="s">
        <v>1309</v>
      </c>
      <c r="W123" s="345">
        <v>3</v>
      </c>
      <c r="X123" s="345">
        <v>3</v>
      </c>
      <c r="Y123" s="141">
        <f>+(X123/W123)</f>
        <v>1</v>
      </c>
      <c r="Z123" s="344" t="s">
        <v>1310</v>
      </c>
      <c r="AA123" s="344" t="s">
        <v>1311</v>
      </c>
      <c r="AB123" s="344" t="s">
        <v>1309</v>
      </c>
      <c r="AC123" s="345">
        <v>3</v>
      </c>
      <c r="AD123" s="345">
        <v>3</v>
      </c>
      <c r="AE123" s="141">
        <f>+Tabla3[[#This Row],[Avance cuantitativo
II trimestre]]/Tabla3[[#This Row],[Programación  meta
II trimestre ]]</f>
        <v>1</v>
      </c>
      <c r="AF123" s="344" t="s">
        <v>1312</v>
      </c>
      <c r="AG123" s="344" t="s">
        <v>940</v>
      </c>
      <c r="AH123" s="344" t="s">
        <v>1309</v>
      </c>
      <c r="AI123" s="345">
        <v>3</v>
      </c>
      <c r="AJ123" s="345">
        <v>3</v>
      </c>
      <c r="AK123" s="172">
        <f>(+Tabla3[[#This Row],[Programación  meta
III trimestre ]]/Tabla3[[#This Row],[Avance cuantitativo
III trimestre]])</f>
        <v>1</v>
      </c>
      <c r="AL123" s="344" t="s">
        <v>1313</v>
      </c>
      <c r="AM123" s="344" t="s">
        <v>1314</v>
      </c>
      <c r="AN123" s="344" t="s">
        <v>1309</v>
      </c>
      <c r="AO123" s="358">
        <v>3</v>
      </c>
      <c r="AP123" s="373">
        <v>3</v>
      </c>
      <c r="AQ123" s="141">
        <f>+AP123/Tabla3[[#This Row],[Programación  meta
IV trimestre ]]</f>
        <v>1</v>
      </c>
      <c r="AR123" s="355" t="s">
        <v>1315</v>
      </c>
      <c r="AS123" s="390" t="s">
        <v>710</v>
      </c>
      <c r="AT123" s="157"/>
      <c r="AU123" s="158">
        <v>12</v>
      </c>
      <c r="AV123" s="160">
        <f>+AP123+Tabla3[[#This Row],[Avance cuantitativo
III trimestre]]+Tabla3[[#This Row],[Avance cuantitativo
II trimestre]]+Tabla3[[#This Row],[Avance cuantitativo I trimestre]]</f>
        <v>12</v>
      </c>
      <c r="AW123" s="73">
        <f t="shared" si="2"/>
        <v>1</v>
      </c>
      <c r="AX123" s="159" t="s">
        <v>494</v>
      </c>
    </row>
    <row r="124" spans="1:60" s="75" customFormat="1" ht="12" x14ac:dyDescent="0.2">
      <c r="A124" s="74"/>
      <c r="B124" s="356" t="s">
        <v>248</v>
      </c>
      <c r="C124" s="344" t="s">
        <v>18</v>
      </c>
      <c r="D124" s="344" t="s">
        <v>20</v>
      </c>
      <c r="E124" s="344" t="s">
        <v>1316</v>
      </c>
      <c r="F124" s="344" t="s">
        <v>53</v>
      </c>
      <c r="G124" s="344" t="s">
        <v>221</v>
      </c>
      <c r="H124" s="344" t="s">
        <v>25</v>
      </c>
      <c r="I124" s="344" t="s">
        <v>213</v>
      </c>
      <c r="J124" s="344" t="s">
        <v>399</v>
      </c>
      <c r="K124" s="344" t="s">
        <v>257</v>
      </c>
      <c r="L124" s="344" t="s">
        <v>225</v>
      </c>
      <c r="M124" s="345">
        <v>110</v>
      </c>
      <c r="N124" s="344" t="s">
        <v>1317</v>
      </c>
      <c r="O124" s="345">
        <v>12</v>
      </c>
      <c r="P124" s="344" t="s">
        <v>45</v>
      </c>
      <c r="Q124" s="344" t="s">
        <v>1318</v>
      </c>
      <c r="R124" s="344" t="s">
        <v>1308</v>
      </c>
      <c r="S124" s="346">
        <v>44929</v>
      </c>
      <c r="T124" s="346" t="s">
        <v>499</v>
      </c>
      <c r="U124" s="356" t="s">
        <v>265</v>
      </c>
      <c r="V124" s="344" t="s">
        <v>1309</v>
      </c>
      <c r="W124" s="345">
        <v>3</v>
      </c>
      <c r="X124" s="345">
        <v>3</v>
      </c>
      <c r="Y124" s="141">
        <f>+(X124/W124)</f>
        <v>1</v>
      </c>
      <c r="Z124" s="344" t="s">
        <v>1319</v>
      </c>
      <c r="AA124" s="344" t="s">
        <v>534</v>
      </c>
      <c r="AB124" s="344" t="s">
        <v>1309</v>
      </c>
      <c r="AC124" s="345">
        <v>3</v>
      </c>
      <c r="AD124" s="345">
        <v>3</v>
      </c>
      <c r="AE124" s="141">
        <f>+Tabla3[[#This Row],[Avance cuantitativo
II trimestre]]/Tabla3[[#This Row],[Programación  meta
II trimestre ]]</f>
        <v>1</v>
      </c>
      <c r="AF124" s="344" t="s">
        <v>1320</v>
      </c>
      <c r="AG124" s="344" t="s">
        <v>1321</v>
      </c>
      <c r="AH124" s="344" t="s">
        <v>1309</v>
      </c>
      <c r="AI124" s="345">
        <v>3</v>
      </c>
      <c r="AJ124" s="345">
        <v>3</v>
      </c>
      <c r="AK124" s="172">
        <f>(+Tabla3[[#This Row],[Programación  meta
III trimestre ]]/Tabla3[[#This Row],[Avance cuantitativo
III trimestre]])</f>
        <v>1</v>
      </c>
      <c r="AL124" s="344" t="s">
        <v>1322</v>
      </c>
      <c r="AM124" s="344" t="s">
        <v>1314</v>
      </c>
      <c r="AN124" s="344" t="s">
        <v>1309</v>
      </c>
      <c r="AO124" s="358">
        <v>3</v>
      </c>
      <c r="AP124" s="373">
        <v>3</v>
      </c>
      <c r="AQ124" s="141">
        <f>+AP124/Tabla3[[#This Row],[Programación  meta
IV trimestre ]]</f>
        <v>1</v>
      </c>
      <c r="AR124" s="416" t="s">
        <v>1323</v>
      </c>
      <c r="AS124" s="390" t="s">
        <v>710</v>
      </c>
      <c r="AT124" s="157"/>
      <c r="AU124" s="158">
        <v>12</v>
      </c>
      <c r="AV124" s="160">
        <f>+AP124+Tabla3[[#This Row],[Avance cuantitativo
III trimestre]]+Tabla3[[#This Row],[Avance cuantitativo
II trimestre]]+Tabla3[[#This Row],[Avance cuantitativo I trimestre]]</f>
        <v>12</v>
      </c>
      <c r="AW124" s="73">
        <f t="shared" si="2"/>
        <v>1</v>
      </c>
      <c r="AX124" s="159" t="s">
        <v>494</v>
      </c>
      <c r="AY124" s="74"/>
      <c r="AZ124" s="74"/>
      <c r="BA124" s="74"/>
      <c r="BB124" s="74"/>
      <c r="BC124" s="74"/>
      <c r="BD124" s="74"/>
      <c r="BE124" s="74"/>
      <c r="BF124" s="74"/>
      <c r="BG124" s="74"/>
      <c r="BH124" s="74"/>
    </row>
    <row r="125" spans="1:60" s="75" customFormat="1" ht="12" x14ac:dyDescent="0.2">
      <c r="A125" s="74"/>
      <c r="B125" s="356" t="s">
        <v>227</v>
      </c>
      <c r="C125" s="344" t="s">
        <v>63</v>
      </c>
      <c r="D125" s="344" t="s">
        <v>20</v>
      </c>
      <c r="E125" s="344" t="s">
        <v>1324</v>
      </c>
      <c r="F125" s="344" t="s">
        <v>53</v>
      </c>
      <c r="G125" s="344" t="s">
        <v>221</v>
      </c>
      <c r="H125" s="344" t="s">
        <v>25</v>
      </c>
      <c r="I125" s="344" t="s">
        <v>158</v>
      </c>
      <c r="J125" s="344" t="s">
        <v>369</v>
      </c>
      <c r="K125" s="344" t="s">
        <v>257</v>
      </c>
      <c r="L125" s="344" t="s">
        <v>98</v>
      </c>
      <c r="M125" s="345">
        <v>111</v>
      </c>
      <c r="N125" s="344" t="s">
        <v>1325</v>
      </c>
      <c r="O125" s="345">
        <v>2</v>
      </c>
      <c r="P125" s="344" t="s">
        <v>45</v>
      </c>
      <c r="Q125" s="344" t="s">
        <v>1326</v>
      </c>
      <c r="R125" s="344" t="s">
        <v>1327</v>
      </c>
      <c r="S125" s="346">
        <v>44927</v>
      </c>
      <c r="T125" s="346" t="s">
        <v>1328</v>
      </c>
      <c r="U125" s="356" t="s">
        <v>258</v>
      </c>
      <c r="V125" s="344" t="s">
        <v>488</v>
      </c>
      <c r="W125" s="345">
        <v>0</v>
      </c>
      <c r="X125" s="345" t="s">
        <v>488</v>
      </c>
      <c r="Y125" s="345" t="s">
        <v>488</v>
      </c>
      <c r="Z125" s="344" t="s">
        <v>488</v>
      </c>
      <c r="AA125" s="344" t="s">
        <v>488</v>
      </c>
      <c r="AB125" s="344" t="s">
        <v>1329</v>
      </c>
      <c r="AC125" s="345">
        <v>1</v>
      </c>
      <c r="AD125" s="345">
        <v>1</v>
      </c>
      <c r="AE125" s="141">
        <f>+Tabla3[[#This Row],[Avance cuantitativo
II trimestre]]/Tabla3[[#This Row],[Programación  meta
II trimestre ]]</f>
        <v>1</v>
      </c>
      <c r="AF125" s="344" t="s">
        <v>1330</v>
      </c>
      <c r="AG125" s="344" t="s">
        <v>1331</v>
      </c>
      <c r="AH125" s="344" t="s">
        <v>488</v>
      </c>
      <c r="AI125" s="345">
        <v>0</v>
      </c>
      <c r="AJ125" s="344" t="s">
        <v>488</v>
      </c>
      <c r="AK125" s="357">
        <v>0</v>
      </c>
      <c r="AL125" s="344" t="s">
        <v>488</v>
      </c>
      <c r="AM125" s="344" t="s">
        <v>488</v>
      </c>
      <c r="AN125" s="344" t="s">
        <v>1329</v>
      </c>
      <c r="AO125" s="358">
        <v>1</v>
      </c>
      <c r="AP125" s="373">
        <v>1</v>
      </c>
      <c r="AQ125" s="141">
        <f>+AP125/Tabla3[[#This Row],[Programación  meta
IV trimestre ]]</f>
        <v>1</v>
      </c>
      <c r="AR125" s="355" t="s">
        <v>1332</v>
      </c>
      <c r="AS125" s="390" t="s">
        <v>710</v>
      </c>
      <c r="AT125" s="157"/>
      <c r="AU125" s="158">
        <v>2</v>
      </c>
      <c r="AV125" s="160">
        <f>+AP125+Tabla3[[#This Row],[Avance cuantitativo
II trimestre]]</f>
        <v>2</v>
      </c>
      <c r="AW125" s="73">
        <f t="shared" si="2"/>
        <v>1</v>
      </c>
      <c r="AX125" s="159" t="s">
        <v>494</v>
      </c>
      <c r="AY125" s="74"/>
      <c r="AZ125" s="74"/>
      <c r="BA125" s="74"/>
      <c r="BB125" s="74"/>
      <c r="BC125" s="74"/>
      <c r="BD125" s="74"/>
      <c r="BE125" s="74"/>
      <c r="BF125" s="74"/>
      <c r="BG125" s="74"/>
      <c r="BH125" s="74" t="s">
        <v>1333</v>
      </c>
    </row>
    <row r="126" spans="1:60" s="75" customFormat="1" ht="12" x14ac:dyDescent="0.2">
      <c r="A126" s="74"/>
      <c r="B126" s="356" t="s">
        <v>227</v>
      </c>
      <c r="C126" s="344" t="s">
        <v>63</v>
      </c>
      <c r="D126" s="344" t="s">
        <v>20</v>
      </c>
      <c r="E126" s="344" t="s">
        <v>1324</v>
      </c>
      <c r="F126" s="344" t="s">
        <v>53</v>
      </c>
      <c r="G126" s="344" t="s">
        <v>221</v>
      </c>
      <c r="H126" s="344" t="s">
        <v>25</v>
      </c>
      <c r="I126" s="344" t="s">
        <v>158</v>
      </c>
      <c r="J126" s="344" t="s">
        <v>370</v>
      </c>
      <c r="K126" s="344" t="s">
        <v>257</v>
      </c>
      <c r="L126" s="344" t="s">
        <v>98</v>
      </c>
      <c r="M126" s="345">
        <v>112</v>
      </c>
      <c r="N126" s="344" t="s">
        <v>1334</v>
      </c>
      <c r="O126" s="345">
        <v>2</v>
      </c>
      <c r="P126" s="344" t="s">
        <v>45</v>
      </c>
      <c r="Q126" s="344" t="s">
        <v>1335</v>
      </c>
      <c r="R126" s="344" t="s">
        <v>1336</v>
      </c>
      <c r="S126" s="346">
        <v>44927</v>
      </c>
      <c r="T126" s="346" t="s">
        <v>1337</v>
      </c>
      <c r="U126" s="356" t="s">
        <v>258</v>
      </c>
      <c r="V126" s="344" t="s">
        <v>488</v>
      </c>
      <c r="W126" s="345">
        <v>0</v>
      </c>
      <c r="X126" s="345" t="s">
        <v>488</v>
      </c>
      <c r="Y126" s="345" t="s">
        <v>488</v>
      </c>
      <c r="Z126" s="344" t="s">
        <v>488</v>
      </c>
      <c r="AA126" s="344" t="s">
        <v>488</v>
      </c>
      <c r="AB126" s="344" t="s">
        <v>1338</v>
      </c>
      <c r="AC126" s="345">
        <v>1</v>
      </c>
      <c r="AD126" s="345">
        <v>1</v>
      </c>
      <c r="AE126" s="141">
        <f>+Tabla3[[#This Row],[Avance cuantitativo
II trimestre]]/Tabla3[[#This Row],[Programación  meta
II trimestre ]]</f>
        <v>1</v>
      </c>
      <c r="AF126" s="344" t="s">
        <v>1339</v>
      </c>
      <c r="AG126" s="344" t="s">
        <v>1340</v>
      </c>
      <c r="AH126" s="344" t="s">
        <v>488</v>
      </c>
      <c r="AI126" s="345">
        <v>0</v>
      </c>
      <c r="AJ126" s="344" t="s">
        <v>488</v>
      </c>
      <c r="AK126" s="357">
        <v>0</v>
      </c>
      <c r="AL126" s="344" t="s">
        <v>488</v>
      </c>
      <c r="AM126" s="344" t="s">
        <v>488</v>
      </c>
      <c r="AN126" s="344" t="s">
        <v>1338</v>
      </c>
      <c r="AO126" s="358">
        <v>1</v>
      </c>
      <c r="AP126" s="373">
        <v>1</v>
      </c>
      <c r="AQ126" s="141">
        <f>+AP126/Tabla3[[#This Row],[Programación  meta
IV trimestre ]]</f>
        <v>1</v>
      </c>
      <c r="AR126" s="355" t="s">
        <v>1341</v>
      </c>
      <c r="AS126" s="390" t="s">
        <v>710</v>
      </c>
      <c r="AT126" s="157"/>
      <c r="AU126" s="158">
        <v>2</v>
      </c>
      <c r="AV126" s="160">
        <f>+AP126+Tabla3[[#This Row],[Avance cuantitativo
II trimestre]]</f>
        <v>2</v>
      </c>
      <c r="AW126" s="73">
        <f t="shared" si="2"/>
        <v>1</v>
      </c>
      <c r="AX126" s="159" t="s">
        <v>494</v>
      </c>
      <c r="AY126" s="74"/>
      <c r="AZ126" s="74"/>
      <c r="BA126" s="74"/>
      <c r="BB126" s="74"/>
      <c r="BC126" s="74"/>
      <c r="BD126" s="74"/>
      <c r="BE126" s="74"/>
      <c r="BF126" s="74"/>
      <c r="BG126" s="74"/>
      <c r="BH126" s="74"/>
    </row>
    <row r="127" spans="1:60" s="75" customFormat="1" ht="12" x14ac:dyDescent="0.2">
      <c r="A127" s="74"/>
      <c r="B127" s="356" t="s">
        <v>285</v>
      </c>
      <c r="C127" s="344" t="s">
        <v>48</v>
      </c>
      <c r="D127" s="344" t="s">
        <v>78</v>
      </c>
      <c r="E127" s="344" t="s">
        <v>1342</v>
      </c>
      <c r="F127" s="344" t="s">
        <v>53</v>
      </c>
      <c r="G127" s="344" t="s">
        <v>221</v>
      </c>
      <c r="H127" s="344" t="s">
        <v>25</v>
      </c>
      <c r="I127" s="344" t="s">
        <v>26</v>
      </c>
      <c r="J127" s="344" t="s">
        <v>42</v>
      </c>
      <c r="K127" s="344" t="s">
        <v>257</v>
      </c>
      <c r="L127" s="344" t="s">
        <v>98</v>
      </c>
      <c r="M127" s="345">
        <v>113</v>
      </c>
      <c r="N127" s="344" t="s">
        <v>1343</v>
      </c>
      <c r="O127" s="345">
        <v>2</v>
      </c>
      <c r="P127" s="344" t="s">
        <v>45</v>
      </c>
      <c r="Q127" s="344" t="s">
        <v>1344</v>
      </c>
      <c r="R127" s="344" t="s">
        <v>1345</v>
      </c>
      <c r="S127" s="346">
        <v>44927</v>
      </c>
      <c r="T127" s="346" t="s">
        <v>1346</v>
      </c>
      <c r="U127" s="356" t="s">
        <v>258</v>
      </c>
      <c r="V127" s="344" t="s">
        <v>488</v>
      </c>
      <c r="W127" s="345">
        <v>0</v>
      </c>
      <c r="X127" s="345" t="s">
        <v>488</v>
      </c>
      <c r="Y127" s="345" t="s">
        <v>488</v>
      </c>
      <c r="Z127" s="344" t="s">
        <v>488</v>
      </c>
      <c r="AA127" s="344" t="s">
        <v>488</v>
      </c>
      <c r="AB127" s="344" t="s">
        <v>1347</v>
      </c>
      <c r="AC127" s="345">
        <v>1</v>
      </c>
      <c r="AD127" s="345">
        <v>1</v>
      </c>
      <c r="AE127" s="141">
        <f>+Tabla3[[#This Row],[Avance cuantitativo
II trimestre]]/Tabla3[[#This Row],[Programación  meta
II trimestre ]]</f>
        <v>1</v>
      </c>
      <c r="AF127" s="344" t="s">
        <v>1348</v>
      </c>
      <c r="AG127" s="344" t="s">
        <v>1349</v>
      </c>
      <c r="AH127" s="344" t="s">
        <v>488</v>
      </c>
      <c r="AI127" s="345">
        <v>0</v>
      </c>
      <c r="AJ127" s="344" t="s">
        <v>488</v>
      </c>
      <c r="AK127" s="357">
        <v>0</v>
      </c>
      <c r="AL127" s="344" t="s">
        <v>488</v>
      </c>
      <c r="AM127" s="344" t="s">
        <v>488</v>
      </c>
      <c r="AN127" s="344" t="s">
        <v>1347</v>
      </c>
      <c r="AO127" s="358">
        <v>1</v>
      </c>
      <c r="AP127" s="373">
        <v>1</v>
      </c>
      <c r="AQ127" s="141">
        <f>+AP127/Tabla3[[#This Row],[Programación  meta
IV trimestre ]]</f>
        <v>1</v>
      </c>
      <c r="AR127" s="355" t="s">
        <v>1350</v>
      </c>
      <c r="AS127" s="384" t="s">
        <v>1351</v>
      </c>
      <c r="AT127" s="157"/>
      <c r="AU127" s="158">
        <v>2</v>
      </c>
      <c r="AV127" s="160">
        <f>+AP127+Tabla3[[#This Row],[Avance cuantitativo
II trimestre]]</f>
        <v>2</v>
      </c>
      <c r="AW127" s="73">
        <f t="shared" si="2"/>
        <v>1</v>
      </c>
      <c r="AX127" s="159" t="s">
        <v>494</v>
      </c>
      <c r="AY127" s="74"/>
      <c r="AZ127" s="74"/>
      <c r="BA127" s="74"/>
      <c r="BB127" s="74"/>
      <c r="BC127" s="74"/>
      <c r="BD127" s="74"/>
      <c r="BE127" s="74"/>
      <c r="BF127" s="74"/>
      <c r="BG127" s="74"/>
      <c r="BH127" s="74"/>
    </row>
    <row r="128" spans="1:60" s="75" customFormat="1" ht="12" x14ac:dyDescent="0.2">
      <c r="A128" s="74"/>
      <c r="B128" s="356" t="s">
        <v>32</v>
      </c>
      <c r="C128" s="344" t="s">
        <v>33</v>
      </c>
      <c r="D128" s="344" t="s">
        <v>50</v>
      </c>
      <c r="E128" s="344" t="s">
        <v>1352</v>
      </c>
      <c r="F128" s="344" t="s">
        <v>104</v>
      </c>
      <c r="G128" s="344" t="s">
        <v>221</v>
      </c>
      <c r="H128" s="344" t="s">
        <v>25</v>
      </c>
      <c r="I128" s="344" t="s">
        <v>196</v>
      </c>
      <c r="J128" s="344" t="s">
        <v>389</v>
      </c>
      <c r="K128" s="344" t="s">
        <v>257</v>
      </c>
      <c r="L128" s="344" t="s">
        <v>86</v>
      </c>
      <c r="M128" s="345">
        <v>114</v>
      </c>
      <c r="N128" s="344" t="s">
        <v>1353</v>
      </c>
      <c r="O128" s="345">
        <v>2</v>
      </c>
      <c r="P128" s="344" t="s">
        <v>45</v>
      </c>
      <c r="Q128" s="344" t="s">
        <v>1354</v>
      </c>
      <c r="R128" s="344" t="s">
        <v>1355</v>
      </c>
      <c r="S128" s="346">
        <v>44927</v>
      </c>
      <c r="T128" s="346" t="s">
        <v>499</v>
      </c>
      <c r="U128" s="356" t="s">
        <v>199</v>
      </c>
      <c r="V128" s="344" t="s">
        <v>488</v>
      </c>
      <c r="W128" s="345">
        <v>0</v>
      </c>
      <c r="X128" s="345" t="s">
        <v>488</v>
      </c>
      <c r="Y128" s="345" t="s">
        <v>488</v>
      </c>
      <c r="Z128" s="344" t="s">
        <v>488</v>
      </c>
      <c r="AA128" s="344" t="s">
        <v>488</v>
      </c>
      <c r="AB128" s="344" t="s">
        <v>488</v>
      </c>
      <c r="AC128" s="345">
        <v>0</v>
      </c>
      <c r="AD128" s="344" t="s">
        <v>488</v>
      </c>
      <c r="AE128" s="344" t="s">
        <v>488</v>
      </c>
      <c r="AF128" s="344" t="s">
        <v>488</v>
      </c>
      <c r="AG128" s="344" t="s">
        <v>488</v>
      </c>
      <c r="AH128" s="344" t="s">
        <v>1356</v>
      </c>
      <c r="AI128" s="345">
        <v>1</v>
      </c>
      <c r="AJ128" s="345">
        <v>1</v>
      </c>
      <c r="AK128" s="172">
        <f>(+Tabla3[[#This Row],[Programación  meta
III trimestre ]]/Tabla3[[#This Row],[Avance cuantitativo
III trimestre]])</f>
        <v>1</v>
      </c>
      <c r="AL128" s="344" t="s">
        <v>1357</v>
      </c>
      <c r="AM128" s="344" t="s">
        <v>1358</v>
      </c>
      <c r="AN128" s="344" t="s">
        <v>1356</v>
      </c>
      <c r="AO128" s="358">
        <v>1</v>
      </c>
      <c r="AP128" s="373">
        <v>1</v>
      </c>
      <c r="AQ128" s="141">
        <f>+AP128/Tabla3[[#This Row],[Programación  meta
IV trimestre ]]</f>
        <v>1</v>
      </c>
      <c r="AR128" s="355" t="s">
        <v>1359</v>
      </c>
      <c r="AS128" s="390" t="s">
        <v>710</v>
      </c>
      <c r="AT128" s="157"/>
      <c r="AU128" s="158">
        <v>2</v>
      </c>
      <c r="AV128" s="160">
        <v>2</v>
      </c>
      <c r="AW128" s="73">
        <f t="shared" si="2"/>
        <v>1</v>
      </c>
      <c r="AX128" s="159" t="s">
        <v>494</v>
      </c>
      <c r="AY128" s="74"/>
      <c r="AZ128" s="74"/>
      <c r="BA128" s="74"/>
      <c r="BB128" s="74"/>
      <c r="BC128" s="74"/>
      <c r="BD128" s="74"/>
      <c r="BE128" s="74"/>
      <c r="BF128" s="74"/>
      <c r="BG128" s="74"/>
      <c r="BH128" s="74"/>
    </row>
    <row r="129" spans="1:52" s="75" customFormat="1" ht="12" x14ac:dyDescent="0.2">
      <c r="A129" s="74"/>
      <c r="B129" s="356" t="s">
        <v>47</v>
      </c>
      <c r="C129" s="344" t="s">
        <v>33</v>
      </c>
      <c r="D129" s="344" t="s">
        <v>20</v>
      </c>
      <c r="E129" s="344" t="s">
        <v>1277</v>
      </c>
      <c r="F129" s="344" t="s">
        <v>104</v>
      </c>
      <c r="G129" s="344" t="s">
        <v>221</v>
      </c>
      <c r="H129" s="344" t="s">
        <v>25</v>
      </c>
      <c r="I129" s="344" t="s">
        <v>196</v>
      </c>
      <c r="J129" s="344" t="s">
        <v>387</v>
      </c>
      <c r="K129" s="344" t="s">
        <v>257</v>
      </c>
      <c r="L129" s="344" t="s">
        <v>1360</v>
      </c>
      <c r="M129" s="345">
        <v>115</v>
      </c>
      <c r="N129" s="344" t="s">
        <v>1361</v>
      </c>
      <c r="O129" s="345">
        <v>2</v>
      </c>
      <c r="P129" s="344" t="s">
        <v>45</v>
      </c>
      <c r="Q129" s="344" t="s">
        <v>1362</v>
      </c>
      <c r="R129" s="344" t="s">
        <v>1363</v>
      </c>
      <c r="S129" s="346">
        <v>44927</v>
      </c>
      <c r="T129" s="346" t="s">
        <v>499</v>
      </c>
      <c r="U129" s="356" t="s">
        <v>199</v>
      </c>
      <c r="V129" s="344" t="s">
        <v>488</v>
      </c>
      <c r="W129" s="345">
        <v>0</v>
      </c>
      <c r="X129" s="345" t="s">
        <v>488</v>
      </c>
      <c r="Y129" s="345" t="s">
        <v>488</v>
      </c>
      <c r="Z129" s="344" t="s">
        <v>488</v>
      </c>
      <c r="AA129" s="344" t="s">
        <v>488</v>
      </c>
      <c r="AB129" s="344" t="s">
        <v>1364</v>
      </c>
      <c r="AC129" s="345">
        <v>1</v>
      </c>
      <c r="AD129" s="345">
        <v>1</v>
      </c>
      <c r="AE129" s="141">
        <f>+Tabla3[[#This Row],[Avance cuantitativo
II trimestre]]/Tabla3[[#This Row],[Programación  meta
II trimestre ]]</f>
        <v>1</v>
      </c>
      <c r="AF129" s="344" t="s">
        <v>1365</v>
      </c>
      <c r="AG129" s="344" t="s">
        <v>940</v>
      </c>
      <c r="AH129" s="344" t="s">
        <v>488</v>
      </c>
      <c r="AI129" s="345">
        <v>0</v>
      </c>
      <c r="AJ129" s="344" t="s">
        <v>488</v>
      </c>
      <c r="AK129" s="357">
        <v>0</v>
      </c>
      <c r="AL129" s="344" t="s">
        <v>488</v>
      </c>
      <c r="AM129" s="344" t="s">
        <v>488</v>
      </c>
      <c r="AN129" s="344" t="s">
        <v>1364</v>
      </c>
      <c r="AO129" s="358">
        <v>1</v>
      </c>
      <c r="AP129" s="373">
        <v>1</v>
      </c>
      <c r="AQ129" s="141">
        <f>+AP129/Tabla3[[#This Row],[Programación  meta
IV trimestre ]]</f>
        <v>1</v>
      </c>
      <c r="AR129" s="355" t="s">
        <v>1366</v>
      </c>
      <c r="AS129" s="390" t="s">
        <v>710</v>
      </c>
      <c r="AT129" s="157"/>
      <c r="AU129" s="158">
        <v>2</v>
      </c>
      <c r="AV129" s="160">
        <f>+AP129+Tabla3[[#This Row],[Avance cuantitativo
II trimestre]]</f>
        <v>2</v>
      </c>
      <c r="AW129" s="73">
        <f t="shared" si="2"/>
        <v>1</v>
      </c>
      <c r="AX129" s="159" t="s">
        <v>494</v>
      </c>
      <c r="AY129" s="74"/>
      <c r="AZ129" s="74"/>
    </row>
    <row r="130" spans="1:52" s="75" customFormat="1" ht="12" x14ac:dyDescent="0.2">
      <c r="A130" s="74"/>
      <c r="B130" s="356" t="s">
        <v>312</v>
      </c>
      <c r="C130" s="344" t="s">
        <v>33</v>
      </c>
      <c r="D130" s="344" t="s">
        <v>20</v>
      </c>
      <c r="E130" s="344" t="s">
        <v>725</v>
      </c>
      <c r="F130" s="344" t="s">
        <v>146</v>
      </c>
      <c r="G130" s="344" t="s">
        <v>221</v>
      </c>
      <c r="H130" s="344" t="s">
        <v>55</v>
      </c>
      <c r="I130" s="344" t="s">
        <v>83</v>
      </c>
      <c r="J130" s="344" t="s">
        <v>268</v>
      </c>
      <c r="K130" s="344" t="s">
        <v>240</v>
      </c>
      <c r="L130" s="344" t="s">
        <v>1367</v>
      </c>
      <c r="M130" s="345">
        <v>116</v>
      </c>
      <c r="N130" s="344" t="s">
        <v>1368</v>
      </c>
      <c r="O130" s="345">
        <v>2</v>
      </c>
      <c r="P130" s="344" t="s">
        <v>45</v>
      </c>
      <c r="Q130" s="344" t="s">
        <v>1369</v>
      </c>
      <c r="R130" s="344" t="s">
        <v>1370</v>
      </c>
      <c r="S130" s="346">
        <v>44927</v>
      </c>
      <c r="T130" s="346" t="s">
        <v>499</v>
      </c>
      <c r="U130" s="356" t="s">
        <v>199</v>
      </c>
      <c r="V130" s="344" t="s">
        <v>488</v>
      </c>
      <c r="W130" s="345">
        <v>0</v>
      </c>
      <c r="X130" s="345" t="s">
        <v>488</v>
      </c>
      <c r="Y130" s="345" t="s">
        <v>488</v>
      </c>
      <c r="Z130" s="344" t="s">
        <v>488</v>
      </c>
      <c r="AA130" s="344" t="s">
        <v>488</v>
      </c>
      <c r="AB130" s="344" t="s">
        <v>1371</v>
      </c>
      <c r="AC130" s="345">
        <v>1</v>
      </c>
      <c r="AD130" s="345">
        <v>1</v>
      </c>
      <c r="AE130" s="141">
        <f>+Tabla3[[#This Row],[Avance cuantitativo
II trimestre]]/Tabla3[[#This Row],[Programación  meta
II trimestre ]]</f>
        <v>1</v>
      </c>
      <c r="AF130" s="344" t="s">
        <v>1372</v>
      </c>
      <c r="AG130" s="344" t="s">
        <v>940</v>
      </c>
      <c r="AH130" s="344" t="s">
        <v>488</v>
      </c>
      <c r="AI130" s="345">
        <v>0</v>
      </c>
      <c r="AJ130" s="344" t="s">
        <v>488</v>
      </c>
      <c r="AK130" s="357">
        <v>0</v>
      </c>
      <c r="AL130" s="344" t="s">
        <v>488</v>
      </c>
      <c r="AM130" s="344" t="s">
        <v>488</v>
      </c>
      <c r="AN130" s="344" t="s">
        <v>1371</v>
      </c>
      <c r="AO130" s="358">
        <v>1</v>
      </c>
      <c r="AP130" s="373">
        <v>1</v>
      </c>
      <c r="AQ130" s="141">
        <f>+AP130/Tabla3[[#This Row],[Programación  meta
IV trimestre ]]</f>
        <v>1</v>
      </c>
      <c r="AR130" s="355" t="s">
        <v>1373</v>
      </c>
      <c r="AS130" s="390" t="s">
        <v>710</v>
      </c>
      <c r="AT130" s="157"/>
      <c r="AU130" s="158">
        <v>2</v>
      </c>
      <c r="AV130" s="160">
        <f>+AP130+Tabla3[[#This Row],[Avance cuantitativo
II trimestre]]</f>
        <v>2</v>
      </c>
      <c r="AW130" s="73">
        <f t="shared" si="2"/>
        <v>1</v>
      </c>
      <c r="AX130" s="159" t="s">
        <v>494</v>
      </c>
      <c r="AY130" s="74"/>
      <c r="AZ130" s="74"/>
    </row>
    <row r="131" spans="1:52" s="75" customFormat="1" ht="12" x14ac:dyDescent="0.2">
      <c r="A131" s="74"/>
      <c r="B131" s="356" t="s">
        <v>312</v>
      </c>
      <c r="C131" s="344" t="s">
        <v>33</v>
      </c>
      <c r="D131" s="344" t="s">
        <v>20</v>
      </c>
      <c r="E131" s="344" t="s">
        <v>336</v>
      </c>
      <c r="F131" s="344" t="s">
        <v>104</v>
      </c>
      <c r="G131" s="344" t="s">
        <v>221</v>
      </c>
      <c r="H131" s="344" t="s">
        <v>55</v>
      </c>
      <c r="I131" s="344" t="s">
        <v>83</v>
      </c>
      <c r="J131" s="344" t="s">
        <v>276</v>
      </c>
      <c r="K131" s="344" t="s">
        <v>257</v>
      </c>
      <c r="L131" s="344" t="s">
        <v>1374</v>
      </c>
      <c r="M131" s="345">
        <v>117</v>
      </c>
      <c r="N131" s="344" t="s">
        <v>1375</v>
      </c>
      <c r="O131" s="345">
        <v>1</v>
      </c>
      <c r="P131" s="344" t="s">
        <v>45</v>
      </c>
      <c r="Q131" s="344" t="s">
        <v>1376</v>
      </c>
      <c r="R131" s="344" t="s">
        <v>1377</v>
      </c>
      <c r="S131" s="346">
        <v>44927</v>
      </c>
      <c r="T131" s="346" t="s">
        <v>499</v>
      </c>
      <c r="U131" s="356" t="s">
        <v>199</v>
      </c>
      <c r="V131" s="344" t="s">
        <v>488</v>
      </c>
      <c r="W131" s="345">
        <v>0</v>
      </c>
      <c r="X131" s="345" t="s">
        <v>488</v>
      </c>
      <c r="Y131" s="345" t="s">
        <v>488</v>
      </c>
      <c r="Z131" s="344" t="s">
        <v>488</v>
      </c>
      <c r="AA131" s="344" t="s">
        <v>488</v>
      </c>
      <c r="AB131" s="344" t="s">
        <v>488</v>
      </c>
      <c r="AC131" s="345">
        <v>0</v>
      </c>
      <c r="AD131" s="344"/>
      <c r="AE131" s="141"/>
      <c r="AF131" s="344"/>
      <c r="AG131" s="344"/>
      <c r="AH131" s="344" t="s">
        <v>488</v>
      </c>
      <c r="AI131" s="345">
        <v>0</v>
      </c>
      <c r="AJ131" s="344" t="s">
        <v>488</v>
      </c>
      <c r="AK131" s="357">
        <v>0</v>
      </c>
      <c r="AL131" s="344" t="s">
        <v>488</v>
      </c>
      <c r="AM131" s="344" t="s">
        <v>488</v>
      </c>
      <c r="AN131" s="344" t="s">
        <v>1378</v>
      </c>
      <c r="AO131" s="358">
        <v>1</v>
      </c>
      <c r="AP131" s="373">
        <v>1</v>
      </c>
      <c r="AQ131" s="141">
        <f>+AP131/Tabla3[[#This Row],[Programación  meta
IV trimestre ]]</f>
        <v>1</v>
      </c>
      <c r="AR131" s="355" t="s">
        <v>1379</v>
      </c>
      <c r="AS131" s="390" t="s">
        <v>710</v>
      </c>
      <c r="AT131" s="157"/>
      <c r="AU131" s="158">
        <v>1</v>
      </c>
      <c r="AV131" s="158">
        <f>+AP131</f>
        <v>1</v>
      </c>
      <c r="AW131" s="73">
        <f t="shared" si="2"/>
        <v>1</v>
      </c>
      <c r="AX131" s="159" t="s">
        <v>494</v>
      </c>
      <c r="AY131" s="74"/>
      <c r="AZ131" s="74"/>
    </row>
    <row r="132" spans="1:52" s="75" customFormat="1" ht="12" x14ac:dyDescent="0.2">
      <c r="A132" s="74"/>
      <c r="B132" s="356" t="s">
        <v>312</v>
      </c>
      <c r="C132" s="344" t="s">
        <v>33</v>
      </c>
      <c r="D132" s="344" t="s">
        <v>20</v>
      </c>
      <c r="E132" s="344" t="s">
        <v>725</v>
      </c>
      <c r="F132" s="344" t="s">
        <v>146</v>
      </c>
      <c r="G132" s="344" t="s">
        <v>221</v>
      </c>
      <c r="H132" s="344" t="s">
        <v>55</v>
      </c>
      <c r="I132" s="344" t="s">
        <v>83</v>
      </c>
      <c r="J132" s="344" t="s">
        <v>280</v>
      </c>
      <c r="K132" s="344" t="s">
        <v>257</v>
      </c>
      <c r="L132" s="344" t="s">
        <v>225</v>
      </c>
      <c r="M132" s="345">
        <v>118</v>
      </c>
      <c r="N132" s="344" t="s">
        <v>1380</v>
      </c>
      <c r="O132" s="345">
        <v>1</v>
      </c>
      <c r="P132" s="344" t="s">
        <v>45</v>
      </c>
      <c r="Q132" s="344" t="s">
        <v>1381</v>
      </c>
      <c r="R132" s="344" t="s">
        <v>1382</v>
      </c>
      <c r="S132" s="346">
        <v>44927</v>
      </c>
      <c r="T132" s="346" t="s">
        <v>499</v>
      </c>
      <c r="U132" s="356" t="s">
        <v>199</v>
      </c>
      <c r="V132" s="344" t="s">
        <v>488</v>
      </c>
      <c r="W132" s="345">
        <v>0</v>
      </c>
      <c r="X132" s="345" t="s">
        <v>488</v>
      </c>
      <c r="Y132" s="345" t="s">
        <v>488</v>
      </c>
      <c r="Z132" s="344" t="s">
        <v>488</v>
      </c>
      <c r="AA132" s="344" t="s">
        <v>488</v>
      </c>
      <c r="AB132" s="344" t="s">
        <v>1383</v>
      </c>
      <c r="AC132" s="345">
        <v>1</v>
      </c>
      <c r="AD132" s="345">
        <v>1</v>
      </c>
      <c r="AE132" s="141">
        <f>+Tabla3[[#This Row],[Avance cuantitativo
II trimestre]]/Tabla3[[#This Row],[Programación  meta
II trimestre ]]</f>
        <v>1</v>
      </c>
      <c r="AF132" s="344" t="s">
        <v>1384</v>
      </c>
      <c r="AG132" s="344" t="s">
        <v>940</v>
      </c>
      <c r="AH132" s="344" t="s">
        <v>488</v>
      </c>
      <c r="AI132" s="345">
        <v>0</v>
      </c>
      <c r="AJ132" s="344" t="s">
        <v>488</v>
      </c>
      <c r="AK132" s="357">
        <v>0</v>
      </c>
      <c r="AL132" s="344" t="s">
        <v>488</v>
      </c>
      <c r="AM132" s="344" t="s">
        <v>488</v>
      </c>
      <c r="AN132" s="344" t="s">
        <v>488</v>
      </c>
      <c r="AO132" s="358">
        <v>0</v>
      </c>
      <c r="AP132" s="373">
        <v>0</v>
      </c>
      <c r="AQ132" s="141">
        <v>0</v>
      </c>
      <c r="AR132" s="344" t="s">
        <v>488</v>
      </c>
      <c r="AS132" s="344" t="s">
        <v>488</v>
      </c>
      <c r="AT132" s="157"/>
      <c r="AU132" s="158">
        <v>1</v>
      </c>
      <c r="AV132" s="158">
        <f>+Tabla3[[#This Row],[Avance cuantitativo
II trimestre]]</f>
        <v>1</v>
      </c>
      <c r="AW132" s="73">
        <f t="shared" si="2"/>
        <v>1</v>
      </c>
      <c r="AX132" s="159" t="s">
        <v>494</v>
      </c>
      <c r="AY132" s="74"/>
      <c r="AZ132" s="74"/>
    </row>
    <row r="133" spans="1:52" s="75" customFormat="1" ht="12" x14ac:dyDescent="0.2">
      <c r="A133" s="74"/>
      <c r="B133" s="356" t="s">
        <v>316</v>
      </c>
      <c r="C133" s="344" t="s">
        <v>33</v>
      </c>
      <c r="D133" s="344" t="s">
        <v>20</v>
      </c>
      <c r="E133" s="344" t="s">
        <v>1385</v>
      </c>
      <c r="F133" s="344" t="s">
        <v>104</v>
      </c>
      <c r="G133" s="344" t="s">
        <v>221</v>
      </c>
      <c r="H133" s="344" t="s">
        <v>25</v>
      </c>
      <c r="I133" s="344" t="s">
        <v>83</v>
      </c>
      <c r="J133" s="344" t="s">
        <v>272</v>
      </c>
      <c r="K133" s="344" t="s">
        <v>257</v>
      </c>
      <c r="L133" s="344" t="s">
        <v>225</v>
      </c>
      <c r="M133" s="345">
        <v>119</v>
      </c>
      <c r="N133" s="344" t="s">
        <v>1386</v>
      </c>
      <c r="O133" s="345">
        <v>2</v>
      </c>
      <c r="P133" s="344" t="s">
        <v>45</v>
      </c>
      <c r="Q133" s="344" t="s">
        <v>1387</v>
      </c>
      <c r="R133" s="344" t="s">
        <v>1388</v>
      </c>
      <c r="S133" s="346">
        <v>44927</v>
      </c>
      <c r="T133" s="346" t="s">
        <v>499</v>
      </c>
      <c r="U133" s="356" t="s">
        <v>199</v>
      </c>
      <c r="V133" s="344" t="s">
        <v>488</v>
      </c>
      <c r="W133" s="345">
        <v>0</v>
      </c>
      <c r="X133" s="345" t="s">
        <v>488</v>
      </c>
      <c r="Y133" s="345" t="s">
        <v>488</v>
      </c>
      <c r="Z133" s="344" t="s">
        <v>488</v>
      </c>
      <c r="AA133" s="344" t="s">
        <v>488</v>
      </c>
      <c r="AB133" s="344" t="s">
        <v>488</v>
      </c>
      <c r="AC133" s="345">
        <v>0</v>
      </c>
      <c r="AD133" s="344" t="s">
        <v>488</v>
      </c>
      <c r="AE133" s="344" t="s">
        <v>488</v>
      </c>
      <c r="AF133" s="344" t="s">
        <v>488</v>
      </c>
      <c r="AG133" s="344" t="s">
        <v>488</v>
      </c>
      <c r="AH133" s="344" t="s">
        <v>1389</v>
      </c>
      <c r="AI133" s="345">
        <v>1</v>
      </c>
      <c r="AJ133" s="345">
        <v>1</v>
      </c>
      <c r="AK133" s="172">
        <f>(+Tabla3[[#This Row],[Programación  meta
III trimestre ]]/Tabla3[[#This Row],[Avance cuantitativo
III trimestre]])</f>
        <v>1</v>
      </c>
      <c r="AL133" s="344" t="s">
        <v>1390</v>
      </c>
      <c r="AM133" s="344" t="s">
        <v>1358</v>
      </c>
      <c r="AN133" s="344" t="s">
        <v>1389</v>
      </c>
      <c r="AO133" s="358">
        <v>1</v>
      </c>
      <c r="AP133" s="373">
        <v>1</v>
      </c>
      <c r="AQ133" s="141">
        <f>+AP133/Tabla3[[#This Row],[Programación  meta
IV trimestre ]]</f>
        <v>1</v>
      </c>
      <c r="AR133" s="355" t="s">
        <v>1391</v>
      </c>
      <c r="AS133" s="390" t="s">
        <v>710</v>
      </c>
      <c r="AT133" s="157"/>
      <c r="AU133" s="158">
        <v>2</v>
      </c>
      <c r="AV133" s="160">
        <f>+AP133+Tabla3[[#This Row],[Avance cuantitativo
III trimestre]]</f>
        <v>2</v>
      </c>
      <c r="AW133" s="73">
        <f t="shared" si="2"/>
        <v>1</v>
      </c>
      <c r="AX133" s="159" t="s">
        <v>494</v>
      </c>
      <c r="AY133" s="74"/>
      <c r="AZ133" s="74"/>
    </row>
    <row r="134" spans="1:52" s="75" customFormat="1" ht="12" x14ac:dyDescent="0.2">
      <c r="A134" s="74"/>
      <c r="B134" s="356" t="s">
        <v>320</v>
      </c>
      <c r="C134" s="344" t="s">
        <v>48</v>
      </c>
      <c r="D134" s="344" t="s">
        <v>65</v>
      </c>
      <c r="E134" s="344" t="s">
        <v>336</v>
      </c>
      <c r="F134" s="344" t="s">
        <v>93</v>
      </c>
      <c r="G134" s="344" t="s">
        <v>1392</v>
      </c>
      <c r="H134" s="344" t="s">
        <v>25</v>
      </c>
      <c r="I134" s="344" t="s">
        <v>222</v>
      </c>
      <c r="J134" s="344" t="s">
        <v>403</v>
      </c>
      <c r="K134" s="344" t="s">
        <v>257</v>
      </c>
      <c r="L134" s="344" t="s">
        <v>225</v>
      </c>
      <c r="M134" s="345">
        <v>120</v>
      </c>
      <c r="N134" s="344" t="s">
        <v>1393</v>
      </c>
      <c r="O134" s="345">
        <v>2</v>
      </c>
      <c r="P134" s="344" t="s">
        <v>45</v>
      </c>
      <c r="Q134" s="344" t="s">
        <v>1394</v>
      </c>
      <c r="R134" s="344" t="s">
        <v>1395</v>
      </c>
      <c r="S134" s="346">
        <v>44927</v>
      </c>
      <c r="T134" s="346" t="s">
        <v>499</v>
      </c>
      <c r="U134" s="356" t="s">
        <v>199</v>
      </c>
      <c r="V134" s="344" t="s">
        <v>488</v>
      </c>
      <c r="W134" s="345">
        <v>0</v>
      </c>
      <c r="X134" s="345" t="s">
        <v>488</v>
      </c>
      <c r="Y134" s="345" t="s">
        <v>488</v>
      </c>
      <c r="Z134" s="344" t="s">
        <v>488</v>
      </c>
      <c r="AA134" s="344" t="s">
        <v>488</v>
      </c>
      <c r="AB134" s="344" t="s">
        <v>1396</v>
      </c>
      <c r="AC134" s="345">
        <v>1</v>
      </c>
      <c r="AD134" s="345">
        <v>1</v>
      </c>
      <c r="AE134" s="141">
        <f>+Tabla3[[#This Row],[Avance cuantitativo
II trimestre]]/Tabla3[[#This Row],[Programación  meta
II trimestre ]]</f>
        <v>1</v>
      </c>
      <c r="AF134" s="344" t="s">
        <v>1397</v>
      </c>
      <c r="AG134" s="344" t="s">
        <v>940</v>
      </c>
      <c r="AH134" s="344" t="s">
        <v>488</v>
      </c>
      <c r="AI134" s="345">
        <v>0</v>
      </c>
      <c r="AJ134" s="344" t="s">
        <v>488</v>
      </c>
      <c r="AK134" s="357">
        <v>0</v>
      </c>
      <c r="AL134" s="344" t="s">
        <v>488</v>
      </c>
      <c r="AM134" s="344" t="s">
        <v>488</v>
      </c>
      <c r="AN134" s="344" t="s">
        <v>1396</v>
      </c>
      <c r="AO134" s="358">
        <v>1</v>
      </c>
      <c r="AP134" s="373">
        <v>1</v>
      </c>
      <c r="AQ134" s="141">
        <f>+AP134/Tabla3[[#This Row],[Programación  meta
IV trimestre ]]</f>
        <v>1</v>
      </c>
      <c r="AR134" s="355" t="s">
        <v>1398</v>
      </c>
      <c r="AS134" s="390" t="s">
        <v>710</v>
      </c>
      <c r="AT134" s="157"/>
      <c r="AU134" s="158">
        <v>2</v>
      </c>
      <c r="AV134" s="160">
        <f>+AP134+Tabla3[[#This Row],[Avance cuantitativo
II trimestre]]</f>
        <v>2</v>
      </c>
      <c r="AW134" s="73">
        <f t="shared" si="2"/>
        <v>1</v>
      </c>
      <c r="AX134" s="159" t="s">
        <v>494</v>
      </c>
      <c r="AY134" s="74"/>
      <c r="AZ134" s="74"/>
    </row>
    <row r="135" spans="1:52" s="75" customFormat="1" ht="12" x14ac:dyDescent="0.2">
      <c r="A135" s="74"/>
      <c r="B135" s="356" t="s">
        <v>259</v>
      </c>
      <c r="C135" s="344" t="s">
        <v>18</v>
      </c>
      <c r="D135" s="344" t="s">
        <v>20</v>
      </c>
      <c r="E135" s="344" t="s">
        <v>1399</v>
      </c>
      <c r="F135" s="344" t="s">
        <v>104</v>
      </c>
      <c r="G135" s="344" t="s">
        <v>1400</v>
      </c>
      <c r="H135" s="344" t="s">
        <v>25</v>
      </c>
      <c r="I135" s="344" t="s">
        <v>1401</v>
      </c>
      <c r="J135" s="344" t="s">
        <v>1402</v>
      </c>
      <c r="K135" s="344" t="s">
        <v>257</v>
      </c>
      <c r="L135" s="344" t="s">
        <v>225</v>
      </c>
      <c r="M135" s="345">
        <v>121</v>
      </c>
      <c r="N135" s="344" t="s">
        <v>1403</v>
      </c>
      <c r="O135" s="345">
        <v>4</v>
      </c>
      <c r="P135" s="344" t="s">
        <v>45</v>
      </c>
      <c r="Q135" s="344" t="s">
        <v>1404</v>
      </c>
      <c r="R135" s="344" t="s">
        <v>1405</v>
      </c>
      <c r="S135" s="346" t="s">
        <v>1406</v>
      </c>
      <c r="T135" s="346" t="s">
        <v>499</v>
      </c>
      <c r="U135" s="356" t="s">
        <v>1407</v>
      </c>
      <c r="V135" s="344" t="s">
        <v>1408</v>
      </c>
      <c r="W135" s="345">
        <v>1</v>
      </c>
      <c r="X135" s="345">
        <v>1</v>
      </c>
      <c r="Y135" s="141">
        <f>+(X135/W135)</f>
        <v>1</v>
      </c>
      <c r="Z135" s="344" t="s">
        <v>1409</v>
      </c>
      <c r="AA135" s="344" t="s">
        <v>534</v>
      </c>
      <c r="AB135" s="344" t="s">
        <v>1408</v>
      </c>
      <c r="AC135" s="345">
        <v>1</v>
      </c>
      <c r="AD135" s="345">
        <v>1</v>
      </c>
      <c r="AE135" s="141">
        <f>+Tabla3[[#This Row],[Avance cuantitativo
II trimestre]]/Tabla3[[#This Row],[Programación  meta
II trimestre ]]</f>
        <v>1</v>
      </c>
      <c r="AF135" s="344" t="s">
        <v>1410</v>
      </c>
      <c r="AG135" s="344" t="s">
        <v>940</v>
      </c>
      <c r="AH135" s="344" t="s">
        <v>1408</v>
      </c>
      <c r="AI135" s="345">
        <v>1</v>
      </c>
      <c r="AJ135" s="345">
        <v>1</v>
      </c>
      <c r="AK135" s="172">
        <f>(+Tabla3[[#This Row],[Programación  meta
III trimestre ]]/Tabla3[[#This Row],[Avance cuantitativo
III trimestre]])</f>
        <v>1</v>
      </c>
      <c r="AL135" s="344" t="s">
        <v>1411</v>
      </c>
      <c r="AM135" s="344" t="s">
        <v>1412</v>
      </c>
      <c r="AN135" s="344" t="s">
        <v>1408</v>
      </c>
      <c r="AO135" s="358">
        <v>1</v>
      </c>
      <c r="AP135" s="373">
        <v>1</v>
      </c>
      <c r="AQ135" s="141">
        <f>+AP135/Tabla3[[#This Row],[Programación  meta
IV trimestre ]]</f>
        <v>1</v>
      </c>
      <c r="AR135" s="140" t="s">
        <v>1413</v>
      </c>
      <c r="AS135" s="390" t="s">
        <v>710</v>
      </c>
      <c r="AT135" s="157"/>
      <c r="AU135" s="158">
        <v>4</v>
      </c>
      <c r="AV135" s="160">
        <f>+AP135+Tabla3[[#This Row],[Avance cuantitativo
III trimestre]]+Tabla3[[#This Row],[Avance cuantitativo
II trimestre]]+Tabla3[[#This Row],[Avance cuantitativo I trimestre]]</f>
        <v>4</v>
      </c>
      <c r="AW135" s="73">
        <f t="shared" si="2"/>
        <v>1</v>
      </c>
      <c r="AX135" s="159" t="s">
        <v>494</v>
      </c>
      <c r="AY135" s="74"/>
      <c r="AZ135" s="74"/>
    </row>
    <row r="136" spans="1:52" s="75" customFormat="1" ht="12" x14ac:dyDescent="0.2">
      <c r="A136" s="74"/>
      <c r="B136" s="356" t="s">
        <v>100</v>
      </c>
      <c r="C136" s="344" t="s">
        <v>18</v>
      </c>
      <c r="D136" s="344" t="s">
        <v>20</v>
      </c>
      <c r="E136" s="344" t="s">
        <v>1414</v>
      </c>
      <c r="F136" s="344" t="s">
        <v>104</v>
      </c>
      <c r="G136" s="344" t="s">
        <v>1400</v>
      </c>
      <c r="H136" s="344" t="s">
        <v>25</v>
      </c>
      <c r="I136" s="344" t="s">
        <v>56</v>
      </c>
      <c r="J136" s="344" t="s">
        <v>1415</v>
      </c>
      <c r="K136" s="344" t="s">
        <v>257</v>
      </c>
      <c r="L136" s="344" t="s">
        <v>225</v>
      </c>
      <c r="M136" s="345">
        <v>122</v>
      </c>
      <c r="N136" s="344" t="s">
        <v>1416</v>
      </c>
      <c r="O136" s="345">
        <v>4</v>
      </c>
      <c r="P136" s="344" t="s">
        <v>45</v>
      </c>
      <c r="Q136" s="344" t="s">
        <v>1417</v>
      </c>
      <c r="R136" s="344" t="s">
        <v>1418</v>
      </c>
      <c r="S136" s="346" t="s">
        <v>1406</v>
      </c>
      <c r="T136" s="346" t="s">
        <v>499</v>
      </c>
      <c r="U136" s="356" t="s">
        <v>1407</v>
      </c>
      <c r="V136" s="344" t="s">
        <v>1419</v>
      </c>
      <c r="W136" s="345">
        <v>1</v>
      </c>
      <c r="X136" s="345">
        <v>1</v>
      </c>
      <c r="Y136" s="141">
        <f>+(X136/W136)</f>
        <v>1</v>
      </c>
      <c r="Z136" s="344" t="s">
        <v>1420</v>
      </c>
      <c r="AA136" s="344" t="s">
        <v>534</v>
      </c>
      <c r="AB136" s="344" t="s">
        <v>1419</v>
      </c>
      <c r="AC136" s="345">
        <v>1</v>
      </c>
      <c r="AD136" s="345">
        <v>1</v>
      </c>
      <c r="AE136" s="141">
        <f>+Tabla3[[#This Row],[Avance cuantitativo
II trimestre]]/Tabla3[[#This Row],[Programación  meta
II trimestre ]]</f>
        <v>1</v>
      </c>
      <c r="AF136" s="344" t="s">
        <v>1421</v>
      </c>
      <c r="AG136" s="344" t="s">
        <v>940</v>
      </c>
      <c r="AH136" s="344" t="s">
        <v>1419</v>
      </c>
      <c r="AI136" s="345">
        <v>1</v>
      </c>
      <c r="AJ136" s="345">
        <v>1</v>
      </c>
      <c r="AK136" s="172">
        <f>(+Tabla3[[#This Row],[Programación  meta
III trimestre ]]/Tabla3[[#This Row],[Avance cuantitativo
III trimestre]])</f>
        <v>1</v>
      </c>
      <c r="AL136" s="344" t="s">
        <v>1422</v>
      </c>
      <c r="AM136" s="344" t="s">
        <v>1412</v>
      </c>
      <c r="AN136" s="344" t="s">
        <v>1419</v>
      </c>
      <c r="AO136" s="358">
        <v>1</v>
      </c>
      <c r="AP136" s="373">
        <v>1</v>
      </c>
      <c r="AQ136" s="141">
        <f>+AP136/Tabla3[[#This Row],[Programación  meta
IV trimestre ]]</f>
        <v>1</v>
      </c>
      <c r="AR136" s="140" t="s">
        <v>1423</v>
      </c>
      <c r="AS136" s="390" t="s">
        <v>710</v>
      </c>
      <c r="AT136" s="157"/>
      <c r="AU136" s="158">
        <v>4</v>
      </c>
      <c r="AV136" s="160">
        <f>+AP136+Tabla3[[#This Row],[Avance cuantitativo
III trimestre]]+Tabla3[[#This Row],[Avance cuantitativo
II trimestre]]+Tabla3[[#This Row],[Avance cuantitativo I trimestre]]</f>
        <v>4</v>
      </c>
      <c r="AW136" s="73">
        <f t="shared" si="2"/>
        <v>1</v>
      </c>
      <c r="AX136" s="159" t="s">
        <v>494</v>
      </c>
      <c r="AY136" s="74"/>
      <c r="AZ136" s="74"/>
    </row>
    <row r="137" spans="1:52" s="75" customFormat="1" ht="12" x14ac:dyDescent="0.2">
      <c r="A137" s="74"/>
      <c r="B137" s="356" t="s">
        <v>133</v>
      </c>
      <c r="C137" s="344" t="s">
        <v>63</v>
      </c>
      <c r="D137" s="344" t="s">
        <v>20</v>
      </c>
      <c r="E137" s="344" t="s">
        <v>78</v>
      </c>
      <c r="F137" s="344" t="s">
        <v>1424</v>
      </c>
      <c r="G137" s="344" t="s">
        <v>618</v>
      </c>
      <c r="H137" s="344" t="s">
        <v>25</v>
      </c>
      <c r="I137" s="344" t="s">
        <v>337</v>
      </c>
      <c r="J137" s="344" t="s">
        <v>339</v>
      </c>
      <c r="K137" s="344" t="s">
        <v>257</v>
      </c>
      <c r="L137" s="344" t="s">
        <v>1425</v>
      </c>
      <c r="M137" s="345">
        <v>123</v>
      </c>
      <c r="N137" s="356" t="s">
        <v>1426</v>
      </c>
      <c r="O137" s="141">
        <v>1</v>
      </c>
      <c r="P137" s="344" t="s">
        <v>30</v>
      </c>
      <c r="Q137" s="356" t="s">
        <v>1427</v>
      </c>
      <c r="R137" s="356" t="s">
        <v>1428</v>
      </c>
      <c r="S137" s="346">
        <v>44927</v>
      </c>
      <c r="T137" s="346" t="s">
        <v>499</v>
      </c>
      <c r="U137" s="356" t="s">
        <v>226</v>
      </c>
      <c r="V137" s="344" t="s">
        <v>1429</v>
      </c>
      <c r="W137" s="141">
        <v>1</v>
      </c>
      <c r="X137" s="351">
        <v>0.34</v>
      </c>
      <c r="Y137" s="141">
        <f>+(X137/W137)</f>
        <v>0.34</v>
      </c>
      <c r="Z137" s="352" t="s">
        <v>1430</v>
      </c>
      <c r="AA137" s="344" t="s">
        <v>1431</v>
      </c>
      <c r="AB137" s="344" t="s">
        <v>1429</v>
      </c>
      <c r="AC137" s="141">
        <v>1</v>
      </c>
      <c r="AD137" s="351">
        <v>1</v>
      </c>
      <c r="AE137" s="141">
        <f>+Tabla3[[#This Row],[Avance cuantitativo
II trimestre]]/Tabla3[[#This Row],[Programación  meta
II trimestre ]]</f>
        <v>1</v>
      </c>
      <c r="AF137" s="344" t="s">
        <v>1432</v>
      </c>
      <c r="AG137" s="344" t="s">
        <v>1433</v>
      </c>
      <c r="AH137" s="344" t="s">
        <v>1429</v>
      </c>
      <c r="AI137" s="141">
        <v>1</v>
      </c>
      <c r="AJ137" s="351">
        <v>1</v>
      </c>
      <c r="AK137" s="172">
        <f>(+Tabla3[[#This Row],[Programación  meta
III trimestre ]]/Tabla3[[#This Row],[Avance cuantitativo
III trimestre]])</f>
        <v>1</v>
      </c>
      <c r="AL137" s="344" t="s">
        <v>1434</v>
      </c>
      <c r="AM137" s="344" t="s">
        <v>1435</v>
      </c>
      <c r="AN137" s="356" t="s">
        <v>1429</v>
      </c>
      <c r="AO137" s="172">
        <v>1</v>
      </c>
      <c r="AP137" s="374">
        <v>1</v>
      </c>
      <c r="AQ137" s="141">
        <f>+AP137/Tabla3[[#This Row],[Programación  meta
IV trimestre ]]</f>
        <v>1</v>
      </c>
      <c r="AR137" s="355" t="s">
        <v>1436</v>
      </c>
      <c r="AS137" s="384" t="s">
        <v>1437</v>
      </c>
      <c r="AT137" s="157"/>
      <c r="AU137" s="161">
        <v>1</v>
      </c>
      <c r="AV137" s="73">
        <f>(+AP137+Tabla3[[#This Row],[Avance cuantitativo
III trimestre]]+Tabla3[[#This Row],[Avance cuantitativo
II trimestre]]+Tabla3[[#This Row],[Avance cuantitativo I trimestre]])/4</f>
        <v>0.83499999999999996</v>
      </c>
      <c r="AW137" s="73">
        <f t="shared" si="2"/>
        <v>0.83499999999999996</v>
      </c>
      <c r="AX137" s="159" t="s">
        <v>1438</v>
      </c>
      <c r="AY137" s="74"/>
      <c r="AZ137" s="74"/>
    </row>
    <row r="138" spans="1:52" s="74" customFormat="1" ht="12" x14ac:dyDescent="0.2">
      <c r="B138" s="366" t="s">
        <v>133</v>
      </c>
      <c r="C138" s="352" t="s">
        <v>63</v>
      </c>
      <c r="D138" s="352" t="s">
        <v>20</v>
      </c>
      <c r="E138" s="352" t="s">
        <v>78</v>
      </c>
      <c r="F138" s="352" t="s">
        <v>1424</v>
      </c>
      <c r="G138" s="344" t="s">
        <v>618</v>
      </c>
      <c r="H138" s="352" t="s">
        <v>25</v>
      </c>
      <c r="I138" s="344" t="s">
        <v>337</v>
      </c>
      <c r="J138" s="352" t="s">
        <v>339</v>
      </c>
      <c r="K138" s="352" t="s">
        <v>257</v>
      </c>
      <c r="L138" s="352" t="s">
        <v>1425</v>
      </c>
      <c r="M138" s="345">
        <v>124</v>
      </c>
      <c r="N138" s="356" t="s">
        <v>1439</v>
      </c>
      <c r="O138" s="142">
        <v>1</v>
      </c>
      <c r="P138" s="352" t="s">
        <v>30</v>
      </c>
      <c r="Q138" s="356" t="s">
        <v>1440</v>
      </c>
      <c r="R138" s="356" t="s">
        <v>1441</v>
      </c>
      <c r="S138" s="353">
        <v>44927</v>
      </c>
      <c r="T138" s="352" t="s">
        <v>499</v>
      </c>
      <c r="U138" s="356" t="s">
        <v>226</v>
      </c>
      <c r="V138" s="352" t="s">
        <v>1442</v>
      </c>
      <c r="W138" s="142">
        <v>1</v>
      </c>
      <c r="X138" s="345">
        <v>0</v>
      </c>
      <c r="Y138" s="141">
        <f>+(X138/W138)</f>
        <v>0</v>
      </c>
      <c r="Z138" s="352" t="s">
        <v>1443</v>
      </c>
      <c r="AA138" s="344" t="s">
        <v>1444</v>
      </c>
      <c r="AB138" s="352" t="s">
        <v>1442</v>
      </c>
      <c r="AC138" s="142">
        <v>1</v>
      </c>
      <c r="AD138" s="351">
        <v>1</v>
      </c>
      <c r="AE138" s="141">
        <f>+Tabla3[[#This Row],[Avance cuantitativo
II trimestre]]/Tabla3[[#This Row],[Programación  meta
II trimestre ]]</f>
        <v>1</v>
      </c>
      <c r="AF138" s="344" t="s">
        <v>1445</v>
      </c>
      <c r="AG138" s="344" t="s">
        <v>1433</v>
      </c>
      <c r="AH138" s="344" t="s">
        <v>1446</v>
      </c>
      <c r="AI138" s="142">
        <v>1</v>
      </c>
      <c r="AJ138" s="351">
        <v>1</v>
      </c>
      <c r="AK138" s="172">
        <f>(+Tabla3[[#This Row],[Programación  meta
III trimestre ]]/Tabla3[[#This Row],[Avance cuantitativo
III trimestre]])</f>
        <v>1</v>
      </c>
      <c r="AL138" s="344" t="s">
        <v>1447</v>
      </c>
      <c r="AM138" s="344" t="s">
        <v>1059</v>
      </c>
      <c r="AN138" s="356" t="s">
        <v>1446</v>
      </c>
      <c r="AO138" s="172">
        <v>1</v>
      </c>
      <c r="AP138" s="374">
        <v>1</v>
      </c>
      <c r="AQ138" s="141">
        <f>+AP138/Tabla3[[#This Row],[Programación  meta
IV trimestre ]]</f>
        <v>1</v>
      </c>
      <c r="AR138" s="355" t="s">
        <v>1448</v>
      </c>
      <c r="AS138" s="384" t="s">
        <v>1437</v>
      </c>
      <c r="AT138" s="157"/>
      <c r="AU138" s="161">
        <v>1</v>
      </c>
      <c r="AV138" s="73">
        <f>(+AP138+Tabla3[[#This Row],[Avance cuantitativo
III trimestre]]+Tabla3[[#This Row],[Avance cuantitativo
II trimestre]]+Tabla3[[#This Row],[Avance cuantitativo I trimestre]])/4</f>
        <v>0.75</v>
      </c>
      <c r="AW138" s="73">
        <f t="shared" si="2"/>
        <v>0.75</v>
      </c>
      <c r="AX138" s="159" t="s">
        <v>1449</v>
      </c>
    </row>
    <row r="139" spans="1:52" s="75" customFormat="1" ht="12" x14ac:dyDescent="0.2">
      <c r="A139" s="74"/>
      <c r="B139" s="356" t="s">
        <v>133</v>
      </c>
      <c r="C139" s="344" t="s">
        <v>63</v>
      </c>
      <c r="D139" s="344" t="s">
        <v>20</v>
      </c>
      <c r="E139" s="344" t="s">
        <v>1450</v>
      </c>
      <c r="F139" s="344" t="s">
        <v>1424</v>
      </c>
      <c r="G139" s="344" t="s">
        <v>618</v>
      </c>
      <c r="H139" s="344" t="s">
        <v>25</v>
      </c>
      <c r="I139" s="344" t="s">
        <v>337</v>
      </c>
      <c r="J139" s="344" t="s">
        <v>339</v>
      </c>
      <c r="K139" s="344" t="s">
        <v>257</v>
      </c>
      <c r="L139" s="344" t="s">
        <v>1425</v>
      </c>
      <c r="M139" s="345">
        <v>125</v>
      </c>
      <c r="N139" s="356" t="s">
        <v>1451</v>
      </c>
      <c r="O139" s="345">
        <v>20</v>
      </c>
      <c r="P139" s="344" t="s">
        <v>45</v>
      </c>
      <c r="Q139" s="356" t="s">
        <v>1452</v>
      </c>
      <c r="R139" s="356" t="s">
        <v>1453</v>
      </c>
      <c r="S139" s="346">
        <v>44927</v>
      </c>
      <c r="T139" s="346" t="s">
        <v>499</v>
      </c>
      <c r="U139" s="356" t="s">
        <v>226</v>
      </c>
      <c r="V139" s="344" t="s">
        <v>488</v>
      </c>
      <c r="W139" s="345">
        <v>0</v>
      </c>
      <c r="X139" s="345" t="s">
        <v>488</v>
      </c>
      <c r="Y139" s="345" t="s">
        <v>488</v>
      </c>
      <c r="Z139" s="344" t="s">
        <v>488</v>
      </c>
      <c r="AA139" s="344" t="s">
        <v>488</v>
      </c>
      <c r="AB139" s="344" t="s">
        <v>488</v>
      </c>
      <c r="AC139" s="345">
        <v>0</v>
      </c>
      <c r="AD139" s="345">
        <v>0</v>
      </c>
      <c r="AE139" s="344" t="s">
        <v>488</v>
      </c>
      <c r="AF139" s="344" t="s">
        <v>488</v>
      </c>
      <c r="AG139" s="344" t="s">
        <v>488</v>
      </c>
      <c r="AH139" s="344" t="s">
        <v>1454</v>
      </c>
      <c r="AI139" s="345">
        <v>20</v>
      </c>
      <c r="AJ139" s="345">
        <v>20</v>
      </c>
      <c r="AK139" s="172">
        <v>0.8</v>
      </c>
      <c r="AL139" s="344" t="s">
        <v>1455</v>
      </c>
      <c r="AM139" s="344" t="s">
        <v>1456</v>
      </c>
      <c r="AN139" s="356" t="s">
        <v>488</v>
      </c>
      <c r="AO139" s="358">
        <v>0</v>
      </c>
      <c r="AP139" s="373">
        <v>0</v>
      </c>
      <c r="AQ139" s="141">
        <v>0</v>
      </c>
      <c r="AR139" s="355" t="s">
        <v>1457</v>
      </c>
      <c r="AS139" s="390" t="s">
        <v>1458</v>
      </c>
      <c r="AT139" s="157"/>
      <c r="AU139" s="158">
        <v>20</v>
      </c>
      <c r="AV139" s="160">
        <f>+Tabla3[[#This Row],[Avance cuantitativo
III trimestre]]</f>
        <v>20</v>
      </c>
      <c r="AW139" s="73">
        <f t="shared" si="2"/>
        <v>1</v>
      </c>
      <c r="AX139" s="159" t="s">
        <v>494</v>
      </c>
      <c r="AY139" s="74"/>
      <c r="AZ139" s="74"/>
    </row>
    <row r="140" spans="1:52" s="75" customFormat="1" ht="12" x14ac:dyDescent="0.2">
      <c r="A140" s="74"/>
      <c r="B140" s="356" t="s">
        <v>143</v>
      </c>
      <c r="C140" s="344" t="s">
        <v>48</v>
      </c>
      <c r="D140" s="344" t="s">
        <v>78</v>
      </c>
      <c r="E140" s="344" t="s">
        <v>1459</v>
      </c>
      <c r="F140" s="344" t="s">
        <v>53</v>
      </c>
      <c r="G140" s="344" t="s">
        <v>221</v>
      </c>
      <c r="H140" s="344" t="s">
        <v>25</v>
      </c>
      <c r="I140" s="344" t="s">
        <v>337</v>
      </c>
      <c r="J140" s="344" t="s">
        <v>340</v>
      </c>
      <c r="K140" s="344" t="s">
        <v>257</v>
      </c>
      <c r="L140" s="344" t="s">
        <v>1425</v>
      </c>
      <c r="M140" s="345">
        <v>126</v>
      </c>
      <c r="N140" s="356" t="s">
        <v>1460</v>
      </c>
      <c r="O140" s="345">
        <v>2</v>
      </c>
      <c r="P140" s="344" t="s">
        <v>45</v>
      </c>
      <c r="Q140" s="356" t="s">
        <v>1461</v>
      </c>
      <c r="R140" s="356" t="s">
        <v>1462</v>
      </c>
      <c r="S140" s="346">
        <v>44927</v>
      </c>
      <c r="T140" s="346" t="s">
        <v>499</v>
      </c>
      <c r="U140" s="356" t="s">
        <v>226</v>
      </c>
      <c r="V140" s="344" t="s">
        <v>488</v>
      </c>
      <c r="W140" s="345">
        <v>0</v>
      </c>
      <c r="X140" s="345" t="s">
        <v>488</v>
      </c>
      <c r="Y140" s="345" t="s">
        <v>488</v>
      </c>
      <c r="Z140" s="344" t="s">
        <v>488</v>
      </c>
      <c r="AA140" s="344" t="s">
        <v>488</v>
      </c>
      <c r="AB140" s="344" t="s">
        <v>1463</v>
      </c>
      <c r="AC140" s="345">
        <v>1</v>
      </c>
      <c r="AD140" s="345">
        <v>1</v>
      </c>
      <c r="AE140" s="141">
        <f>+Tabla3[[#This Row],[Avance cuantitativo
II trimestre]]/Tabla3[[#This Row],[Programación  meta
II trimestre ]]</f>
        <v>1</v>
      </c>
      <c r="AF140" s="344" t="s">
        <v>1464</v>
      </c>
      <c r="AG140" s="344" t="s">
        <v>1433</v>
      </c>
      <c r="AH140" s="344" t="s">
        <v>488</v>
      </c>
      <c r="AI140" s="345">
        <v>0</v>
      </c>
      <c r="AJ140" s="344" t="s">
        <v>488</v>
      </c>
      <c r="AK140" s="357">
        <v>0</v>
      </c>
      <c r="AL140" s="344" t="s">
        <v>488</v>
      </c>
      <c r="AM140" s="344" t="s">
        <v>488</v>
      </c>
      <c r="AN140" s="356" t="s">
        <v>1463</v>
      </c>
      <c r="AO140" s="358">
        <v>1</v>
      </c>
      <c r="AP140" s="373">
        <v>1</v>
      </c>
      <c r="AQ140" s="141">
        <f>+AP140/Tabla3[[#This Row],[Programación  meta
IV trimestre ]]</f>
        <v>1</v>
      </c>
      <c r="AR140" s="411" t="s">
        <v>1465</v>
      </c>
      <c r="AS140" s="384" t="s">
        <v>1466</v>
      </c>
      <c r="AT140" s="157"/>
      <c r="AU140" s="158">
        <v>2</v>
      </c>
      <c r="AV140" s="160">
        <f>+AP140+Tabla3[[#This Row],[Avance cuantitativo
II trimestre]]</f>
        <v>2</v>
      </c>
      <c r="AW140" s="73">
        <f t="shared" si="2"/>
        <v>1</v>
      </c>
      <c r="AX140" s="159" t="s">
        <v>494</v>
      </c>
      <c r="AY140" s="74"/>
      <c r="AZ140" s="74"/>
    </row>
    <row r="141" spans="1:52" s="75" customFormat="1" ht="12" x14ac:dyDescent="0.2">
      <c r="A141" s="74"/>
      <c r="B141" s="356" t="s">
        <v>143</v>
      </c>
      <c r="C141" s="344" t="s">
        <v>48</v>
      </c>
      <c r="D141" s="344" t="s">
        <v>78</v>
      </c>
      <c r="E141" s="344" t="s">
        <v>1459</v>
      </c>
      <c r="F141" s="344" t="s">
        <v>53</v>
      </c>
      <c r="G141" s="344" t="s">
        <v>221</v>
      </c>
      <c r="H141" s="344" t="s">
        <v>25</v>
      </c>
      <c r="I141" s="344" t="s">
        <v>337</v>
      </c>
      <c r="J141" s="344" t="s">
        <v>340</v>
      </c>
      <c r="K141" s="344" t="s">
        <v>257</v>
      </c>
      <c r="L141" s="344" t="s">
        <v>1425</v>
      </c>
      <c r="M141" s="345">
        <v>127</v>
      </c>
      <c r="N141" s="356" t="s">
        <v>1467</v>
      </c>
      <c r="O141" s="345">
        <v>4</v>
      </c>
      <c r="P141" s="344" t="s">
        <v>45</v>
      </c>
      <c r="Q141" s="356" t="s">
        <v>1468</v>
      </c>
      <c r="R141" s="356" t="s">
        <v>1462</v>
      </c>
      <c r="S141" s="346">
        <v>44927</v>
      </c>
      <c r="T141" s="346" t="s">
        <v>499</v>
      </c>
      <c r="U141" s="356" t="s">
        <v>226</v>
      </c>
      <c r="V141" s="344" t="s">
        <v>1469</v>
      </c>
      <c r="W141" s="345">
        <v>1</v>
      </c>
      <c r="X141" s="345">
        <v>1</v>
      </c>
      <c r="Y141" s="141">
        <f>+(X141/W141)</f>
        <v>1</v>
      </c>
      <c r="Z141" s="352" t="s">
        <v>1470</v>
      </c>
      <c r="AA141" s="344" t="s">
        <v>1471</v>
      </c>
      <c r="AB141" s="344" t="s">
        <v>1469</v>
      </c>
      <c r="AC141" s="345">
        <v>1</v>
      </c>
      <c r="AD141" s="345">
        <v>1</v>
      </c>
      <c r="AE141" s="141">
        <f>+Tabla3[[#This Row],[Avance cuantitativo
II trimestre]]/Tabla3[[#This Row],[Programación  meta
II trimestre ]]</f>
        <v>1</v>
      </c>
      <c r="AF141" s="344" t="s">
        <v>1472</v>
      </c>
      <c r="AG141" s="344" t="s">
        <v>1433</v>
      </c>
      <c r="AH141" s="344" t="s">
        <v>1467</v>
      </c>
      <c r="AI141" s="345">
        <v>1</v>
      </c>
      <c r="AJ141" s="345">
        <v>1</v>
      </c>
      <c r="AK141" s="172">
        <f>(+Tabla3[[#This Row],[Programación  meta
III trimestre ]]/Tabla3[[#This Row],[Avance cuantitativo
III trimestre]])</f>
        <v>1</v>
      </c>
      <c r="AL141" s="344" t="s">
        <v>1473</v>
      </c>
      <c r="AM141" s="344" t="s">
        <v>1474</v>
      </c>
      <c r="AN141" s="356" t="s">
        <v>1469</v>
      </c>
      <c r="AO141" s="358">
        <v>1</v>
      </c>
      <c r="AP141" s="373">
        <v>1</v>
      </c>
      <c r="AQ141" s="141">
        <f>+AP141/Tabla3[[#This Row],[Programación  meta
IV trimestre ]]</f>
        <v>1</v>
      </c>
      <c r="AR141" s="417" t="s">
        <v>1475</v>
      </c>
      <c r="AS141" s="384" t="s">
        <v>1466</v>
      </c>
      <c r="AT141" s="157"/>
      <c r="AU141" s="158">
        <v>4</v>
      </c>
      <c r="AV141" s="160">
        <f>+AP141+Tabla3[[#This Row],[Avance cuantitativo
III trimestre]]+Tabla3[[#This Row],[Avance cuantitativo
II trimestre]]+Tabla3[[#This Row],[Avance cuantitativo I trimestre]]</f>
        <v>4</v>
      </c>
      <c r="AW141" s="73">
        <f t="shared" si="2"/>
        <v>1</v>
      </c>
      <c r="AX141" s="159" t="s">
        <v>494</v>
      </c>
      <c r="AY141" s="74"/>
      <c r="AZ141" s="74"/>
    </row>
    <row r="142" spans="1:52" s="75" customFormat="1" ht="12" x14ac:dyDescent="0.2">
      <c r="A142" s="74"/>
      <c r="B142" s="356" t="s">
        <v>1476</v>
      </c>
      <c r="C142" s="344" t="s">
        <v>1477</v>
      </c>
      <c r="D142" s="344" t="s">
        <v>1478</v>
      </c>
      <c r="E142" s="344" t="s">
        <v>1479</v>
      </c>
      <c r="F142" s="344" t="s">
        <v>53</v>
      </c>
      <c r="G142" s="344" t="s">
        <v>221</v>
      </c>
      <c r="H142" s="344" t="s">
        <v>55</v>
      </c>
      <c r="I142" s="344" t="s">
        <v>95</v>
      </c>
      <c r="J142" s="344" t="s">
        <v>287</v>
      </c>
      <c r="K142" s="344" t="s">
        <v>257</v>
      </c>
      <c r="L142" s="344" t="s">
        <v>1480</v>
      </c>
      <c r="M142" s="345">
        <v>128</v>
      </c>
      <c r="N142" s="356" t="s">
        <v>1481</v>
      </c>
      <c r="O142" s="141">
        <v>1</v>
      </c>
      <c r="P142" s="344" t="s">
        <v>30</v>
      </c>
      <c r="Q142" s="356" t="s">
        <v>1482</v>
      </c>
      <c r="R142" s="356" t="s">
        <v>1483</v>
      </c>
      <c r="S142" s="346">
        <v>44958</v>
      </c>
      <c r="T142" s="346">
        <v>45291</v>
      </c>
      <c r="U142" s="356" t="s">
        <v>234</v>
      </c>
      <c r="V142" s="344" t="s">
        <v>1484</v>
      </c>
      <c r="W142" s="141">
        <v>1</v>
      </c>
      <c r="X142" s="351">
        <v>1</v>
      </c>
      <c r="Y142" s="141">
        <f>+(X142/W142)</f>
        <v>1</v>
      </c>
      <c r="Z142" s="344" t="s">
        <v>1485</v>
      </c>
      <c r="AA142" s="344" t="s">
        <v>1486</v>
      </c>
      <c r="AB142" s="344" t="s">
        <v>1484</v>
      </c>
      <c r="AC142" s="141">
        <v>1</v>
      </c>
      <c r="AD142" s="141">
        <v>1</v>
      </c>
      <c r="AE142" s="141">
        <f>+Tabla3[[#This Row],[Avance cuantitativo
II trimestre]]/Tabla3[[#This Row],[Programación  meta
II trimestre ]]</f>
        <v>1</v>
      </c>
      <c r="AF142" s="391" t="s">
        <v>1487</v>
      </c>
      <c r="AG142" s="344" t="s">
        <v>1488</v>
      </c>
      <c r="AH142" s="344" t="s">
        <v>1484</v>
      </c>
      <c r="AI142" s="141">
        <v>1</v>
      </c>
      <c r="AJ142" s="345">
        <v>1</v>
      </c>
      <c r="AK142" s="172">
        <f>(+Tabla3[[#This Row],[Programación  meta
III trimestre ]]/Tabla3[[#This Row],[Avance cuantitativo
III trimestre]])</f>
        <v>1</v>
      </c>
      <c r="AL142" s="344" t="s">
        <v>1489</v>
      </c>
      <c r="AM142" s="344" t="s">
        <v>1490</v>
      </c>
      <c r="AN142" s="356" t="s">
        <v>1484</v>
      </c>
      <c r="AO142" s="172">
        <v>1</v>
      </c>
      <c r="AP142" s="374">
        <v>1</v>
      </c>
      <c r="AQ142" s="141">
        <f>+AP142/Tabla3[[#This Row],[Programación  meta
IV trimestre ]]</f>
        <v>1</v>
      </c>
      <c r="AR142" s="355" t="s">
        <v>1491</v>
      </c>
      <c r="AS142" s="140" t="s">
        <v>1492</v>
      </c>
      <c r="AT142" s="157"/>
      <c r="AU142" s="161">
        <v>1</v>
      </c>
      <c r="AV142" s="73">
        <f>(+AP142+Tabla3[[#This Row],[Avance cuantitativo
III trimestre]]+Tabla3[[#This Row],[Avance cuantitativo
II trimestre]]+Tabla3[[#This Row],[Avance cuantitativo I trimestre]])/4</f>
        <v>1</v>
      </c>
      <c r="AW142" s="73">
        <f t="shared" si="2"/>
        <v>1</v>
      </c>
      <c r="AX142" s="159" t="s">
        <v>494</v>
      </c>
      <c r="AY142" s="74"/>
      <c r="AZ142" s="74"/>
    </row>
    <row r="143" spans="1:52" s="75" customFormat="1" ht="12" x14ac:dyDescent="0.2">
      <c r="A143" s="74"/>
      <c r="B143" s="356" t="s">
        <v>1493</v>
      </c>
      <c r="C143" s="344" t="s">
        <v>63</v>
      </c>
      <c r="D143" s="344" t="s">
        <v>65</v>
      </c>
      <c r="E143" s="344" t="s">
        <v>336</v>
      </c>
      <c r="F143" s="344" t="s">
        <v>93</v>
      </c>
      <c r="G143" s="344" t="s">
        <v>618</v>
      </c>
      <c r="H143" s="344" t="s">
        <v>25</v>
      </c>
      <c r="I143" s="344" t="s">
        <v>204</v>
      </c>
      <c r="J143" s="344" t="s">
        <v>395</v>
      </c>
      <c r="K143" s="344" t="s">
        <v>257</v>
      </c>
      <c r="L143" s="344" t="s">
        <v>109</v>
      </c>
      <c r="M143" s="345">
        <v>129</v>
      </c>
      <c r="N143" s="356" t="s">
        <v>1494</v>
      </c>
      <c r="O143" s="345">
        <v>2</v>
      </c>
      <c r="P143" s="344" t="s">
        <v>45</v>
      </c>
      <c r="Q143" s="356" t="s">
        <v>1495</v>
      </c>
      <c r="R143" s="356" t="s">
        <v>664</v>
      </c>
      <c r="S143" s="346">
        <v>44927</v>
      </c>
      <c r="T143" s="346" t="s">
        <v>499</v>
      </c>
      <c r="U143" s="356" t="s">
        <v>247</v>
      </c>
      <c r="V143" s="344" t="s">
        <v>488</v>
      </c>
      <c r="W143" s="345">
        <v>0</v>
      </c>
      <c r="X143" s="345" t="s">
        <v>488</v>
      </c>
      <c r="Y143" s="345" t="s">
        <v>488</v>
      </c>
      <c r="Z143" s="344" t="s">
        <v>488</v>
      </c>
      <c r="AA143" s="344" t="s">
        <v>488</v>
      </c>
      <c r="AB143" s="344" t="s">
        <v>1496</v>
      </c>
      <c r="AC143" s="345">
        <v>1</v>
      </c>
      <c r="AD143" s="345">
        <v>1</v>
      </c>
      <c r="AE143" s="141">
        <f>+Tabla3[[#This Row],[Avance cuantitativo
II trimestre]]/Tabla3[[#This Row],[Programación  meta
II trimestre ]]</f>
        <v>1</v>
      </c>
      <c r="AF143" s="344" t="s">
        <v>1497</v>
      </c>
      <c r="AG143" s="344" t="s">
        <v>1498</v>
      </c>
      <c r="AH143" s="344" t="s">
        <v>488</v>
      </c>
      <c r="AI143" s="345">
        <v>0</v>
      </c>
      <c r="AJ143" s="344" t="s">
        <v>488</v>
      </c>
      <c r="AK143" s="357">
        <v>0</v>
      </c>
      <c r="AL143" s="344" t="s">
        <v>488</v>
      </c>
      <c r="AM143" s="344" t="s">
        <v>488</v>
      </c>
      <c r="AN143" s="356" t="s">
        <v>1499</v>
      </c>
      <c r="AO143" s="358">
        <v>1</v>
      </c>
      <c r="AP143" s="373">
        <v>1</v>
      </c>
      <c r="AQ143" s="141">
        <f>+AP143/Tabla3[[#This Row],[Programación  meta
IV trimestre ]]</f>
        <v>1</v>
      </c>
      <c r="AR143" s="355" t="s">
        <v>1500</v>
      </c>
      <c r="AS143" s="390" t="s">
        <v>1012</v>
      </c>
      <c r="AT143" s="157"/>
      <c r="AU143" s="158">
        <v>2</v>
      </c>
      <c r="AV143" s="160">
        <f>+AP143+Tabla3[[#This Row],[Avance cuantitativo
II trimestre]]</f>
        <v>2</v>
      </c>
      <c r="AW143" s="73">
        <f t="shared" si="2"/>
        <v>1</v>
      </c>
      <c r="AX143" s="159" t="s">
        <v>494</v>
      </c>
      <c r="AY143" s="74"/>
      <c r="AZ143" s="74"/>
    </row>
    <row r="144" spans="1:52" s="75" customFormat="1" ht="12" x14ac:dyDescent="0.2">
      <c r="A144" s="74"/>
      <c r="B144" s="356" t="s">
        <v>301</v>
      </c>
      <c r="C144" s="344" t="s">
        <v>48</v>
      </c>
      <c r="D144" s="344" t="s">
        <v>91</v>
      </c>
      <c r="E144" s="344" t="s">
        <v>1031</v>
      </c>
      <c r="F144" s="344" t="s">
        <v>53</v>
      </c>
      <c r="G144" s="344" t="s">
        <v>203</v>
      </c>
      <c r="H144" s="344" t="s">
        <v>25</v>
      </c>
      <c r="I144" s="344" t="s">
        <v>70</v>
      </c>
      <c r="J144" s="344" t="s">
        <v>1501</v>
      </c>
      <c r="K144" s="344" t="s">
        <v>257</v>
      </c>
      <c r="L144" s="344" t="s">
        <v>225</v>
      </c>
      <c r="M144" s="345">
        <v>130</v>
      </c>
      <c r="N144" s="344" t="s">
        <v>1502</v>
      </c>
      <c r="O144" s="141">
        <v>1</v>
      </c>
      <c r="P144" s="344" t="s">
        <v>30</v>
      </c>
      <c r="Q144" s="344" t="s">
        <v>1503</v>
      </c>
      <c r="R144" s="344" t="s">
        <v>1504</v>
      </c>
      <c r="S144" s="346">
        <v>44927</v>
      </c>
      <c r="T144" s="346">
        <v>45291</v>
      </c>
      <c r="U144" s="356" t="s">
        <v>407</v>
      </c>
      <c r="V144" s="344" t="s">
        <v>1505</v>
      </c>
      <c r="W144" s="141">
        <v>1</v>
      </c>
      <c r="X144" s="351">
        <v>1</v>
      </c>
      <c r="Y144" s="141">
        <f>+(X144/W144)</f>
        <v>1</v>
      </c>
      <c r="Z144" s="344" t="s">
        <v>1506</v>
      </c>
      <c r="AA144" s="344" t="s">
        <v>1507</v>
      </c>
      <c r="AB144" s="344" t="s">
        <v>1508</v>
      </c>
      <c r="AC144" s="141">
        <v>1</v>
      </c>
      <c r="AD144" s="351">
        <v>1</v>
      </c>
      <c r="AE144" s="141">
        <f>+Tabla3[[#This Row],[Avance cuantitativo
II trimestre]]/Tabla3[[#This Row],[Programación  meta
II trimestre ]]</f>
        <v>1</v>
      </c>
      <c r="AF144" s="344" t="s">
        <v>1509</v>
      </c>
      <c r="AG144" s="344" t="s">
        <v>1433</v>
      </c>
      <c r="AH144" s="344" t="s">
        <v>1510</v>
      </c>
      <c r="AI144" s="141">
        <v>1</v>
      </c>
      <c r="AJ144" s="351">
        <v>1</v>
      </c>
      <c r="AK144" s="172">
        <f>(+Tabla3[[#This Row],[Programación  meta
III trimestre ]]/Tabla3[[#This Row],[Avance cuantitativo
III trimestre]])</f>
        <v>1</v>
      </c>
      <c r="AL144" s="344" t="s">
        <v>1511</v>
      </c>
      <c r="AM144" s="344" t="s">
        <v>1512</v>
      </c>
      <c r="AN144" s="344" t="s">
        <v>1513</v>
      </c>
      <c r="AO144" s="172">
        <v>1</v>
      </c>
      <c r="AP144" s="374">
        <v>1</v>
      </c>
      <c r="AQ144" s="141">
        <f>+AP144/Tabla3[[#This Row],[Programación  meta
IV trimestre ]]</f>
        <v>1</v>
      </c>
      <c r="AR144" s="355" t="s">
        <v>1514</v>
      </c>
      <c r="AS144" s="390" t="s">
        <v>710</v>
      </c>
      <c r="AT144" s="157"/>
      <c r="AU144" s="161">
        <v>1</v>
      </c>
      <c r="AV144" s="73">
        <f>(+AP144+Tabla3[[#This Row],[Avance cuantitativo
III trimestre]]+Tabla3[[#This Row],[Avance cuantitativo
II trimestre]]+Tabla3[[#This Row],[Avance cuantitativo I trimestre]])/4</f>
        <v>1</v>
      </c>
      <c r="AW144" s="73">
        <f t="shared" si="2"/>
        <v>1</v>
      </c>
      <c r="AX144" s="159" t="s">
        <v>494</v>
      </c>
      <c r="AY144" s="74"/>
      <c r="AZ144" s="74"/>
    </row>
    <row r="145" spans="1:52" s="75" customFormat="1" ht="12" x14ac:dyDescent="0.2">
      <c r="A145" s="74"/>
      <c r="B145" s="356" t="s">
        <v>297</v>
      </c>
      <c r="C145" s="344" t="s">
        <v>48</v>
      </c>
      <c r="D145" s="344" t="s">
        <v>91</v>
      </c>
      <c r="E145" s="344" t="s">
        <v>1305</v>
      </c>
      <c r="F145" s="344" t="s">
        <v>104</v>
      </c>
      <c r="G145" s="344" t="s">
        <v>24</v>
      </c>
      <c r="H145" s="344" t="s">
        <v>25</v>
      </c>
      <c r="I145" s="344" t="s">
        <v>70</v>
      </c>
      <c r="J145" s="344" t="s">
        <v>245</v>
      </c>
      <c r="K145" s="344" t="s">
        <v>224</v>
      </c>
      <c r="L145" s="344" t="s">
        <v>225</v>
      </c>
      <c r="M145" s="345">
        <v>131</v>
      </c>
      <c r="N145" s="344" t="s">
        <v>1515</v>
      </c>
      <c r="O145" s="345">
        <v>4</v>
      </c>
      <c r="P145" s="344" t="s">
        <v>45</v>
      </c>
      <c r="Q145" s="344" t="s">
        <v>1516</v>
      </c>
      <c r="R145" s="344" t="s">
        <v>1517</v>
      </c>
      <c r="S145" s="346">
        <v>44958</v>
      </c>
      <c r="T145" s="346">
        <v>45291</v>
      </c>
      <c r="U145" s="356" t="s">
        <v>408</v>
      </c>
      <c r="V145" s="344" t="s">
        <v>1518</v>
      </c>
      <c r="W145" s="345">
        <v>1</v>
      </c>
      <c r="X145" s="345">
        <v>1</v>
      </c>
      <c r="Y145" s="141">
        <f>+(X145/W145)</f>
        <v>1</v>
      </c>
      <c r="Z145" s="344" t="s">
        <v>1519</v>
      </c>
      <c r="AA145" s="344" t="s">
        <v>534</v>
      </c>
      <c r="AB145" s="344" t="s">
        <v>1520</v>
      </c>
      <c r="AC145" s="345">
        <v>1</v>
      </c>
      <c r="AD145" s="345">
        <v>1</v>
      </c>
      <c r="AE145" s="141">
        <f>+Tabla3[[#This Row],[Avance cuantitativo
II trimestre]]/Tabla3[[#This Row],[Programación  meta
II trimestre ]]</f>
        <v>1</v>
      </c>
      <c r="AF145" s="344" t="s">
        <v>1521</v>
      </c>
      <c r="AG145" s="344" t="s">
        <v>1433</v>
      </c>
      <c r="AH145" s="344" t="s">
        <v>1522</v>
      </c>
      <c r="AI145" s="345">
        <v>1</v>
      </c>
      <c r="AJ145" s="345">
        <v>1</v>
      </c>
      <c r="AK145" s="172">
        <f>(+Tabla3[[#This Row],[Programación  meta
III trimestre ]]/Tabla3[[#This Row],[Avance cuantitativo
III trimestre]])</f>
        <v>1</v>
      </c>
      <c r="AL145" s="344" t="s">
        <v>1523</v>
      </c>
      <c r="AM145" s="344" t="s">
        <v>1358</v>
      </c>
      <c r="AN145" s="344" t="s">
        <v>1524</v>
      </c>
      <c r="AO145" s="358">
        <v>1</v>
      </c>
      <c r="AP145" s="373">
        <v>1</v>
      </c>
      <c r="AQ145" s="141">
        <f>+AP145/Tabla3[[#This Row],[Programación  meta
IV trimestre ]]</f>
        <v>1</v>
      </c>
      <c r="AR145" s="355" t="s">
        <v>1525</v>
      </c>
      <c r="AS145" s="390" t="s">
        <v>710</v>
      </c>
      <c r="AT145" s="157"/>
      <c r="AU145" s="158">
        <v>4</v>
      </c>
      <c r="AV145" s="160">
        <f>+AP145+Tabla3[[#This Row],[Avance cuantitativo
III trimestre]]+Tabla3[[#This Row],[Avance cuantitativo
II trimestre]]+Tabla3[[#This Row],[Avance cuantitativo I trimestre]]</f>
        <v>4</v>
      </c>
      <c r="AW145" s="73">
        <f t="shared" si="2"/>
        <v>1</v>
      </c>
      <c r="AX145" s="159" t="s">
        <v>494</v>
      </c>
      <c r="AY145" s="74"/>
      <c r="AZ145" s="74"/>
    </row>
    <row r="146" spans="1:52" s="75" customFormat="1" ht="12" x14ac:dyDescent="0.2">
      <c r="A146" s="74"/>
      <c r="B146" s="356" t="s">
        <v>297</v>
      </c>
      <c r="C146" s="344" t="s">
        <v>48</v>
      </c>
      <c r="D146" s="344" t="s">
        <v>91</v>
      </c>
      <c r="E146" s="344" t="s">
        <v>1305</v>
      </c>
      <c r="F146" s="344" t="s">
        <v>104</v>
      </c>
      <c r="G146" s="344" t="s">
        <v>24</v>
      </c>
      <c r="H146" s="344" t="s">
        <v>25</v>
      </c>
      <c r="I146" s="344" t="s">
        <v>70</v>
      </c>
      <c r="J146" s="344" t="s">
        <v>245</v>
      </c>
      <c r="K146" s="344" t="s">
        <v>224</v>
      </c>
      <c r="L146" s="344" t="s">
        <v>225</v>
      </c>
      <c r="M146" s="345">
        <v>132</v>
      </c>
      <c r="N146" s="344" t="s">
        <v>1526</v>
      </c>
      <c r="O146" s="345">
        <v>3</v>
      </c>
      <c r="P146" s="344" t="s">
        <v>45</v>
      </c>
      <c r="Q146" s="344" t="s">
        <v>1527</v>
      </c>
      <c r="R146" s="344" t="s">
        <v>1528</v>
      </c>
      <c r="S146" s="346">
        <v>44958</v>
      </c>
      <c r="T146" s="346">
        <v>45291</v>
      </c>
      <c r="U146" s="356" t="s">
        <v>408</v>
      </c>
      <c r="V146" s="344" t="s">
        <v>1529</v>
      </c>
      <c r="W146" s="345">
        <v>1</v>
      </c>
      <c r="X146" s="345">
        <v>1</v>
      </c>
      <c r="Y146" s="141">
        <f>+(X146/W146)</f>
        <v>1</v>
      </c>
      <c r="Z146" s="344" t="s">
        <v>1530</v>
      </c>
      <c r="AA146" s="344" t="s">
        <v>534</v>
      </c>
      <c r="AB146" s="344" t="s">
        <v>1531</v>
      </c>
      <c r="AC146" s="345">
        <v>1</v>
      </c>
      <c r="AD146" s="345">
        <v>1</v>
      </c>
      <c r="AE146" s="141">
        <f>+Tabla3[[#This Row],[Avance cuantitativo
II trimestre]]/Tabla3[[#This Row],[Programación  meta
II trimestre ]]</f>
        <v>1</v>
      </c>
      <c r="AF146" s="344" t="s">
        <v>1532</v>
      </c>
      <c r="AG146" s="344" t="s">
        <v>1433</v>
      </c>
      <c r="AH146" s="344" t="s">
        <v>1529</v>
      </c>
      <c r="AI146" s="345">
        <v>1</v>
      </c>
      <c r="AJ146" s="345">
        <v>1</v>
      </c>
      <c r="AK146" s="172">
        <f>(+Tabla3[[#This Row],[Programación  meta
III trimestre ]]/Tabla3[[#This Row],[Avance cuantitativo
III trimestre]])</f>
        <v>1</v>
      </c>
      <c r="AL146" s="344" t="s">
        <v>1533</v>
      </c>
      <c r="AM146" s="344" t="s">
        <v>1358</v>
      </c>
      <c r="AN146" s="344" t="s">
        <v>488</v>
      </c>
      <c r="AO146" s="358">
        <v>0</v>
      </c>
      <c r="AP146" s="373">
        <v>0</v>
      </c>
      <c r="AQ146" s="141">
        <v>0</v>
      </c>
      <c r="AR146" s="344" t="s">
        <v>488</v>
      </c>
      <c r="AS146" s="344" t="s">
        <v>488</v>
      </c>
      <c r="AT146" s="157"/>
      <c r="AU146" s="158">
        <v>3</v>
      </c>
      <c r="AV146" s="160">
        <f>+AP146+Tabla3[[#This Row],[Avance cuantitativo
III trimestre]]+Tabla3[[#This Row],[Avance cuantitativo
II trimestre]]+Tabla3[[#This Row],[Avance cuantitativo I trimestre]]</f>
        <v>3</v>
      </c>
      <c r="AW146" s="73">
        <f t="shared" si="2"/>
        <v>1</v>
      </c>
      <c r="AX146" s="159" t="s">
        <v>494</v>
      </c>
      <c r="AY146" s="74"/>
      <c r="AZ146" s="74"/>
    </row>
    <row r="147" spans="1:52" s="389" customFormat="1" ht="12" x14ac:dyDescent="0.2">
      <c r="A147" s="387"/>
      <c r="B147" s="356" t="s">
        <v>297</v>
      </c>
      <c r="C147" s="344" t="s">
        <v>48</v>
      </c>
      <c r="D147" s="344" t="s">
        <v>91</v>
      </c>
      <c r="E147" s="344" t="s">
        <v>1305</v>
      </c>
      <c r="F147" s="344" t="s">
        <v>104</v>
      </c>
      <c r="G147" s="344" t="s">
        <v>24</v>
      </c>
      <c r="H147" s="344" t="s">
        <v>25</v>
      </c>
      <c r="I147" s="344" t="s">
        <v>70</v>
      </c>
      <c r="J147" s="344" t="s">
        <v>245</v>
      </c>
      <c r="K147" s="344" t="s">
        <v>257</v>
      </c>
      <c r="L147" s="344" t="s">
        <v>225</v>
      </c>
      <c r="M147" s="345">
        <v>133</v>
      </c>
      <c r="N147" s="344" t="s">
        <v>1534</v>
      </c>
      <c r="O147" s="345">
        <v>1</v>
      </c>
      <c r="P147" s="344" t="s">
        <v>60</v>
      </c>
      <c r="Q147" s="344" t="s">
        <v>1535</v>
      </c>
      <c r="R147" s="344" t="s">
        <v>1536</v>
      </c>
      <c r="S147" s="346">
        <v>44927</v>
      </c>
      <c r="T147" s="346">
        <v>45291</v>
      </c>
      <c r="U147" s="356" t="s">
        <v>408</v>
      </c>
      <c r="V147" s="344" t="s">
        <v>1537</v>
      </c>
      <c r="W147" s="345">
        <v>0.25</v>
      </c>
      <c r="X147" s="345">
        <v>0</v>
      </c>
      <c r="Y147" s="141">
        <f>+(X147/W147)</f>
        <v>0</v>
      </c>
      <c r="Z147" s="344" t="s">
        <v>1538</v>
      </c>
      <c r="AA147" s="344" t="s">
        <v>1539</v>
      </c>
      <c r="AB147" s="344" t="s">
        <v>1540</v>
      </c>
      <c r="AC147" s="365">
        <v>0.5</v>
      </c>
      <c r="AD147" s="365">
        <v>0.5</v>
      </c>
      <c r="AE147" s="141">
        <f>+Tabla3[[#This Row],[Avance cuantitativo
II trimestre]]/Tabla3[[#This Row],[Programación  meta
II trimestre ]]</f>
        <v>1</v>
      </c>
      <c r="AF147" s="344" t="s">
        <v>1541</v>
      </c>
      <c r="AG147" s="344" t="s">
        <v>1433</v>
      </c>
      <c r="AH147" s="344" t="s">
        <v>1542</v>
      </c>
      <c r="AI147" s="345">
        <v>0.75</v>
      </c>
      <c r="AJ147" s="345">
        <v>0.75</v>
      </c>
      <c r="AK147" s="172">
        <f>(+Tabla3[[#This Row],[Programación  meta
III trimestre ]]/Tabla3[[#This Row],[Avance cuantitativo
III trimestre]])</f>
        <v>1</v>
      </c>
      <c r="AL147" s="344" t="s">
        <v>1543</v>
      </c>
      <c r="AM147" s="344" t="s">
        <v>1512</v>
      </c>
      <c r="AN147" s="344" t="s">
        <v>1544</v>
      </c>
      <c r="AO147" s="358">
        <v>1</v>
      </c>
      <c r="AP147" s="373">
        <v>1</v>
      </c>
      <c r="AQ147" s="141">
        <f>+AP147/Tabla3[[#This Row],[Programación  meta
IV trimestre ]]</f>
        <v>1</v>
      </c>
      <c r="AR147" s="355" t="s">
        <v>1545</v>
      </c>
      <c r="AS147" s="390" t="s">
        <v>1012</v>
      </c>
      <c r="AT147" s="388"/>
      <c r="AU147" s="158">
        <v>1</v>
      </c>
      <c r="AV147" s="160">
        <f>+AP147</f>
        <v>1</v>
      </c>
      <c r="AW147" s="73">
        <f t="shared" ref="AW147:AW153" si="4">+AV147/AU147</f>
        <v>1</v>
      </c>
      <c r="AX147" s="159" t="s">
        <v>494</v>
      </c>
      <c r="AY147" s="387"/>
      <c r="AZ147" s="387"/>
    </row>
    <row r="148" spans="1:52" s="75" customFormat="1" ht="12" x14ac:dyDescent="0.2">
      <c r="A148" s="74"/>
      <c r="B148" s="356" t="s">
        <v>320</v>
      </c>
      <c r="C148" s="344" t="s">
        <v>48</v>
      </c>
      <c r="D148" s="344" t="s">
        <v>20</v>
      </c>
      <c r="E148" s="344" t="s">
        <v>336</v>
      </c>
      <c r="F148" s="344" t="s">
        <v>146</v>
      </c>
      <c r="G148" s="344" t="s">
        <v>618</v>
      </c>
      <c r="H148" s="344" t="s">
        <v>25</v>
      </c>
      <c r="I148" s="344" t="s">
        <v>70</v>
      </c>
      <c r="J148" s="344" t="s">
        <v>256</v>
      </c>
      <c r="K148" s="344" t="s">
        <v>257</v>
      </c>
      <c r="L148" s="344" t="s">
        <v>225</v>
      </c>
      <c r="M148" s="345">
        <v>134</v>
      </c>
      <c r="N148" s="344" t="s">
        <v>1546</v>
      </c>
      <c r="O148" s="141">
        <v>1</v>
      </c>
      <c r="P148" s="344" t="s">
        <v>30</v>
      </c>
      <c r="Q148" s="344" t="s">
        <v>1547</v>
      </c>
      <c r="R148" s="344" t="s">
        <v>1548</v>
      </c>
      <c r="S148" s="346">
        <v>44927</v>
      </c>
      <c r="T148" s="346">
        <v>45291</v>
      </c>
      <c r="U148" s="356" t="s">
        <v>407</v>
      </c>
      <c r="V148" s="344" t="s">
        <v>1549</v>
      </c>
      <c r="W148" s="141">
        <v>1</v>
      </c>
      <c r="X148" s="345">
        <v>1</v>
      </c>
      <c r="Y148" s="141">
        <f>+(X148/W148)</f>
        <v>1</v>
      </c>
      <c r="Z148" s="344" t="s">
        <v>1550</v>
      </c>
      <c r="AA148" s="344" t="s">
        <v>534</v>
      </c>
      <c r="AB148" s="344" t="s">
        <v>1551</v>
      </c>
      <c r="AC148" s="141">
        <v>1</v>
      </c>
      <c r="AD148" s="351">
        <v>1</v>
      </c>
      <c r="AE148" s="141">
        <f>+Tabla3[[#This Row],[Avance cuantitativo
II trimestre]]/Tabla3[[#This Row],[Programación  meta
II trimestre ]]</f>
        <v>1</v>
      </c>
      <c r="AF148" s="344" t="s">
        <v>1552</v>
      </c>
      <c r="AG148" s="344" t="s">
        <v>1553</v>
      </c>
      <c r="AH148" s="344" t="s">
        <v>1551</v>
      </c>
      <c r="AI148" s="141">
        <v>1</v>
      </c>
      <c r="AJ148" s="351">
        <v>1</v>
      </c>
      <c r="AK148" s="172">
        <f>(+Tabla3[[#This Row],[Programación  meta
III trimestre ]]/Tabla3[[#This Row],[Avance cuantitativo
III trimestre]])</f>
        <v>1</v>
      </c>
      <c r="AL148" s="344" t="s">
        <v>1554</v>
      </c>
      <c r="AM148" s="344" t="s">
        <v>1358</v>
      </c>
      <c r="AN148" s="344" t="s">
        <v>1555</v>
      </c>
      <c r="AO148" s="172">
        <v>1</v>
      </c>
      <c r="AP148" s="374">
        <v>1</v>
      </c>
      <c r="AQ148" s="141">
        <f>+AP148/Tabla3[[#This Row],[Programación  meta
IV trimestre ]]</f>
        <v>1</v>
      </c>
      <c r="AR148" s="355" t="s">
        <v>1556</v>
      </c>
      <c r="AS148" s="419" t="s">
        <v>710</v>
      </c>
      <c r="AT148" s="157"/>
      <c r="AU148" s="161">
        <v>1</v>
      </c>
      <c r="AV148" s="73">
        <f>(+AP148+Tabla3[[#This Row],[Avance cuantitativo
III trimestre]]+Tabla3[[#This Row],[Avance cuantitativo
II trimestre]]+Tabla3[[#This Row],[Avance cuantitativo I trimestre]])/4</f>
        <v>1</v>
      </c>
      <c r="AW148" s="73">
        <f t="shared" si="4"/>
        <v>1</v>
      </c>
      <c r="AX148" s="159" t="s">
        <v>494</v>
      </c>
      <c r="AY148" s="74"/>
      <c r="AZ148" s="74"/>
    </row>
    <row r="149" spans="1:52" s="75" customFormat="1" ht="12" x14ac:dyDescent="0.2">
      <c r="A149" s="74"/>
      <c r="B149" s="356" t="s">
        <v>297</v>
      </c>
      <c r="C149" s="344" t="s">
        <v>48</v>
      </c>
      <c r="D149" s="344" t="s">
        <v>65</v>
      </c>
      <c r="E149" s="344" t="s">
        <v>1305</v>
      </c>
      <c r="F149" s="344" t="s">
        <v>202</v>
      </c>
      <c r="G149" s="344" t="s">
        <v>618</v>
      </c>
      <c r="H149" s="344" t="s">
        <v>25</v>
      </c>
      <c r="I149" s="344" t="s">
        <v>70</v>
      </c>
      <c r="J149" s="344" t="s">
        <v>251</v>
      </c>
      <c r="K149" s="344" t="s">
        <v>224</v>
      </c>
      <c r="L149" s="344" t="s">
        <v>225</v>
      </c>
      <c r="M149" s="345">
        <v>135</v>
      </c>
      <c r="N149" s="344" t="s">
        <v>1557</v>
      </c>
      <c r="O149" s="345">
        <v>2</v>
      </c>
      <c r="P149" s="344" t="s">
        <v>45</v>
      </c>
      <c r="Q149" s="344" t="s">
        <v>1558</v>
      </c>
      <c r="R149" s="344" t="s">
        <v>1559</v>
      </c>
      <c r="S149" s="346">
        <v>45017</v>
      </c>
      <c r="T149" s="346">
        <v>45291</v>
      </c>
      <c r="U149" s="356" t="s">
        <v>408</v>
      </c>
      <c r="V149" s="344" t="s">
        <v>488</v>
      </c>
      <c r="W149" s="345">
        <v>0</v>
      </c>
      <c r="X149" s="345" t="s">
        <v>488</v>
      </c>
      <c r="Y149" s="345" t="s">
        <v>488</v>
      </c>
      <c r="Z149" s="344" t="s">
        <v>488</v>
      </c>
      <c r="AA149" s="344" t="s">
        <v>488</v>
      </c>
      <c r="AB149" s="344" t="s">
        <v>1560</v>
      </c>
      <c r="AC149" s="345">
        <v>1</v>
      </c>
      <c r="AD149" s="345">
        <v>1</v>
      </c>
      <c r="AE149" s="141">
        <f>+Tabla3[[#This Row],[Avance cuantitativo
II trimestre]]/Tabla3[[#This Row],[Programación  meta
II trimestre ]]</f>
        <v>1</v>
      </c>
      <c r="AF149" s="344" t="s">
        <v>1561</v>
      </c>
      <c r="AG149" s="344" t="s">
        <v>1433</v>
      </c>
      <c r="AH149" s="344" t="s">
        <v>488</v>
      </c>
      <c r="AI149" s="345">
        <v>0</v>
      </c>
      <c r="AJ149" s="344" t="s">
        <v>488</v>
      </c>
      <c r="AK149" s="357">
        <v>0</v>
      </c>
      <c r="AL149" s="344" t="s">
        <v>488</v>
      </c>
      <c r="AM149" s="344" t="s">
        <v>488</v>
      </c>
      <c r="AN149" s="344" t="s">
        <v>1562</v>
      </c>
      <c r="AO149" s="358">
        <v>1</v>
      </c>
      <c r="AP149" s="373">
        <v>1</v>
      </c>
      <c r="AQ149" s="141">
        <f>+AP149/Tabla3[[#This Row],[Programación  meta
IV trimestre ]]</f>
        <v>1</v>
      </c>
      <c r="AR149" s="418" t="s">
        <v>1563</v>
      </c>
      <c r="AS149" s="421" t="s">
        <v>1564</v>
      </c>
      <c r="AT149" s="157"/>
      <c r="AU149" s="158">
        <v>2</v>
      </c>
      <c r="AV149" s="158">
        <f>+AP149+Tabla3[[#This Row],[Avance cuantitativo
II trimestre]]</f>
        <v>2</v>
      </c>
      <c r="AW149" s="73">
        <f t="shared" si="4"/>
        <v>1</v>
      </c>
      <c r="AX149" s="159" t="s">
        <v>494</v>
      </c>
      <c r="AY149" s="74"/>
      <c r="AZ149" s="74"/>
    </row>
    <row r="150" spans="1:52" s="75" customFormat="1" ht="12" x14ac:dyDescent="0.2">
      <c r="A150" s="74"/>
      <c r="B150" s="356" t="s">
        <v>320</v>
      </c>
      <c r="C150" s="344" t="s">
        <v>48</v>
      </c>
      <c r="D150" s="344" t="s">
        <v>65</v>
      </c>
      <c r="E150" s="344" t="s">
        <v>1565</v>
      </c>
      <c r="F150" s="344" t="s">
        <v>104</v>
      </c>
      <c r="G150" s="344" t="s">
        <v>212</v>
      </c>
      <c r="H150" s="344" t="s">
        <v>55</v>
      </c>
      <c r="I150" s="344" t="s">
        <v>106</v>
      </c>
      <c r="J150" s="344" t="s">
        <v>328</v>
      </c>
      <c r="K150" s="344" t="s">
        <v>224</v>
      </c>
      <c r="L150" s="344" t="s">
        <v>225</v>
      </c>
      <c r="M150" s="345">
        <v>136</v>
      </c>
      <c r="N150" s="344" t="s">
        <v>1566</v>
      </c>
      <c r="O150" s="345">
        <v>3</v>
      </c>
      <c r="P150" s="344" t="s">
        <v>45</v>
      </c>
      <c r="Q150" s="344" t="s">
        <v>1567</v>
      </c>
      <c r="R150" s="344" t="s">
        <v>1568</v>
      </c>
      <c r="S150" s="346">
        <v>44927</v>
      </c>
      <c r="T150" s="346">
        <v>45291</v>
      </c>
      <c r="U150" s="356" t="s">
        <v>172</v>
      </c>
      <c r="V150" s="344" t="s">
        <v>1569</v>
      </c>
      <c r="W150" s="345">
        <v>1</v>
      </c>
      <c r="X150" s="365">
        <v>1</v>
      </c>
      <c r="Y150" s="141">
        <f>+(X150/W150)</f>
        <v>1</v>
      </c>
      <c r="Z150" s="344" t="s">
        <v>1570</v>
      </c>
      <c r="AA150" s="344" t="s">
        <v>1571</v>
      </c>
      <c r="AB150" s="344" t="s">
        <v>1572</v>
      </c>
      <c r="AC150" s="345">
        <v>1</v>
      </c>
      <c r="AD150" s="345">
        <v>1</v>
      </c>
      <c r="AE150" s="141">
        <f>+Tabla3[[#This Row],[Avance cuantitativo
II trimestre]]/Tabla3[[#This Row],[Programación  meta
II trimestre ]]</f>
        <v>1</v>
      </c>
      <c r="AF150" s="344" t="s">
        <v>1573</v>
      </c>
      <c r="AG150" s="344" t="s">
        <v>1433</v>
      </c>
      <c r="AH150" s="344" t="s">
        <v>1574</v>
      </c>
      <c r="AI150" s="345">
        <v>1</v>
      </c>
      <c r="AJ150" s="345">
        <v>1</v>
      </c>
      <c r="AK150" s="172">
        <f>(+Tabla3[[#This Row],[Programación  meta
III trimestre ]]/Tabla3[[#This Row],[Avance cuantitativo
III trimestre]])</f>
        <v>1</v>
      </c>
      <c r="AL150" s="344" t="s">
        <v>1575</v>
      </c>
      <c r="AM150" s="344" t="s">
        <v>1095</v>
      </c>
      <c r="AN150" s="344" t="s">
        <v>488</v>
      </c>
      <c r="AO150" s="358">
        <v>0</v>
      </c>
      <c r="AP150" s="373">
        <v>0</v>
      </c>
      <c r="AQ150" s="141">
        <v>0</v>
      </c>
      <c r="AR150" s="344" t="s">
        <v>488</v>
      </c>
      <c r="AS150" s="420" t="s">
        <v>488</v>
      </c>
      <c r="AT150" s="157"/>
      <c r="AU150" s="158">
        <v>3</v>
      </c>
      <c r="AV150" s="160">
        <f>+AP150+Tabla3[[#This Row],[Avance cuantitativo
III trimestre]]+Tabla3[[#This Row],[Avance cuantitativo
II trimestre]]+Tabla3[[#This Row],[Avance cuantitativo I trimestre]]</f>
        <v>3</v>
      </c>
      <c r="AW150" s="73">
        <f t="shared" ref="AW150" si="5">+AV150/AU150</f>
        <v>1</v>
      </c>
      <c r="AX150" s="159" t="s">
        <v>494</v>
      </c>
      <c r="AY150" s="74"/>
      <c r="AZ150" s="74"/>
    </row>
    <row r="151" spans="1:52" s="75" customFormat="1" ht="12" x14ac:dyDescent="0.2">
      <c r="A151" s="74"/>
      <c r="B151" s="356" t="s">
        <v>320</v>
      </c>
      <c r="C151" s="344" t="s">
        <v>63</v>
      </c>
      <c r="D151" s="344" t="s">
        <v>50</v>
      </c>
      <c r="E151" s="344" t="s">
        <v>336</v>
      </c>
      <c r="F151" s="344" t="s">
        <v>53</v>
      </c>
      <c r="G151" s="344" t="s">
        <v>212</v>
      </c>
      <c r="H151" s="344" t="s">
        <v>55</v>
      </c>
      <c r="I151" s="344" t="s">
        <v>1576</v>
      </c>
      <c r="J151" s="344" t="s">
        <v>403</v>
      </c>
      <c r="K151" s="344" t="s">
        <v>257</v>
      </c>
      <c r="L151" s="344" t="s">
        <v>225</v>
      </c>
      <c r="M151" s="345">
        <v>137</v>
      </c>
      <c r="N151" s="344" t="s">
        <v>1577</v>
      </c>
      <c r="O151" s="345">
        <v>1</v>
      </c>
      <c r="P151" s="344" t="s">
        <v>60</v>
      </c>
      <c r="Q151" s="344" t="s">
        <v>1578</v>
      </c>
      <c r="R151" s="344" t="s">
        <v>1579</v>
      </c>
      <c r="S151" s="346">
        <v>45078</v>
      </c>
      <c r="T151" s="346">
        <v>45291</v>
      </c>
      <c r="U151" s="356" t="s">
        <v>1580</v>
      </c>
      <c r="V151" s="344" t="s">
        <v>488</v>
      </c>
      <c r="W151" s="345">
        <v>0</v>
      </c>
      <c r="X151" s="344" t="s">
        <v>488</v>
      </c>
      <c r="Y151" s="344" t="s">
        <v>488</v>
      </c>
      <c r="Z151" s="344" t="s">
        <v>488</v>
      </c>
      <c r="AA151" s="344" t="s">
        <v>488</v>
      </c>
      <c r="AB151" s="344" t="s">
        <v>488</v>
      </c>
      <c r="AC151" s="345">
        <v>0</v>
      </c>
      <c r="AD151" s="344" t="s">
        <v>488</v>
      </c>
      <c r="AE151" s="344" t="s">
        <v>488</v>
      </c>
      <c r="AF151" s="344" t="s">
        <v>488</v>
      </c>
      <c r="AG151" s="344" t="s">
        <v>488</v>
      </c>
      <c r="AH151" s="344" t="s">
        <v>1581</v>
      </c>
      <c r="AI151" s="345">
        <v>0.5</v>
      </c>
      <c r="AJ151" s="345">
        <v>0.5</v>
      </c>
      <c r="AK151" s="172">
        <f>(+Tabla3[[#This Row],[Programación  meta
III trimestre ]]/Tabla3[[#This Row],[Avance cuantitativo
III trimestre]])</f>
        <v>1</v>
      </c>
      <c r="AL151" s="344" t="s">
        <v>1582</v>
      </c>
      <c r="AM151" s="344" t="s">
        <v>1059</v>
      </c>
      <c r="AN151" s="344" t="s">
        <v>1583</v>
      </c>
      <c r="AO151" s="358">
        <v>1</v>
      </c>
      <c r="AP151" s="373">
        <v>1</v>
      </c>
      <c r="AQ151" s="141">
        <f>+AP151/Tabla3[[#This Row],[Programación  meta
IV trimestre ]]</f>
        <v>1</v>
      </c>
      <c r="AR151" s="355" t="s">
        <v>1584</v>
      </c>
      <c r="AS151" s="390" t="s">
        <v>1012</v>
      </c>
      <c r="AT151" s="157"/>
      <c r="AU151" s="158">
        <v>1</v>
      </c>
      <c r="AV151" s="158">
        <v>1</v>
      </c>
      <c r="AW151" s="73">
        <f t="shared" si="4"/>
        <v>1</v>
      </c>
      <c r="AX151" s="159" t="s">
        <v>494</v>
      </c>
      <c r="AY151" s="74"/>
      <c r="AZ151" s="74"/>
    </row>
    <row r="152" spans="1:52" s="75" customFormat="1" ht="12" x14ac:dyDescent="0.2">
      <c r="A152" s="74"/>
      <c r="B152" s="356" t="s">
        <v>320</v>
      </c>
      <c r="C152" s="344" t="s">
        <v>63</v>
      </c>
      <c r="D152" s="344" t="s">
        <v>50</v>
      </c>
      <c r="E152" s="344" t="s">
        <v>336</v>
      </c>
      <c r="F152" s="344" t="s">
        <v>53</v>
      </c>
      <c r="G152" s="344" t="s">
        <v>212</v>
      </c>
      <c r="H152" s="344" t="s">
        <v>40</v>
      </c>
      <c r="I152" s="344" t="s">
        <v>1576</v>
      </c>
      <c r="J152" s="344" t="s">
        <v>403</v>
      </c>
      <c r="K152" s="344" t="s">
        <v>257</v>
      </c>
      <c r="L152" s="344" t="s">
        <v>225</v>
      </c>
      <c r="M152" s="345">
        <v>138</v>
      </c>
      <c r="N152" s="344" t="s">
        <v>1585</v>
      </c>
      <c r="O152" s="345">
        <v>1</v>
      </c>
      <c r="P152" s="344" t="s">
        <v>60</v>
      </c>
      <c r="Q152" s="344" t="s">
        <v>1586</v>
      </c>
      <c r="R152" s="344" t="s">
        <v>1587</v>
      </c>
      <c r="S152" s="346">
        <v>45078</v>
      </c>
      <c r="T152" s="346">
        <v>45291</v>
      </c>
      <c r="U152" s="356" t="s">
        <v>1588</v>
      </c>
      <c r="V152" s="344" t="s">
        <v>488</v>
      </c>
      <c r="W152" s="345">
        <v>0</v>
      </c>
      <c r="X152" s="344" t="s">
        <v>488</v>
      </c>
      <c r="Y152" s="344" t="s">
        <v>488</v>
      </c>
      <c r="Z152" s="344" t="s">
        <v>488</v>
      </c>
      <c r="AA152" s="344" t="s">
        <v>488</v>
      </c>
      <c r="AB152" s="344" t="s">
        <v>488</v>
      </c>
      <c r="AC152" s="345">
        <v>0</v>
      </c>
      <c r="AD152" s="344" t="s">
        <v>488</v>
      </c>
      <c r="AE152" s="344" t="s">
        <v>488</v>
      </c>
      <c r="AF152" s="344" t="s">
        <v>488</v>
      </c>
      <c r="AG152" s="344" t="s">
        <v>488</v>
      </c>
      <c r="AH152" s="344" t="s">
        <v>1589</v>
      </c>
      <c r="AI152" s="345">
        <v>0.5</v>
      </c>
      <c r="AJ152" s="345">
        <v>0.5</v>
      </c>
      <c r="AK152" s="172">
        <f>(+Tabla3[[#This Row],[Programación  meta
III trimestre ]]/Tabla3[[#This Row],[Avance cuantitativo
III trimestre]])</f>
        <v>1</v>
      </c>
      <c r="AL152" s="344" t="s">
        <v>1590</v>
      </c>
      <c r="AM152" s="344" t="s">
        <v>1059</v>
      </c>
      <c r="AN152" s="344" t="s">
        <v>1591</v>
      </c>
      <c r="AO152" s="358">
        <v>1</v>
      </c>
      <c r="AP152" s="373">
        <v>1</v>
      </c>
      <c r="AQ152" s="141">
        <f>+AP152/Tabla3[[#This Row],[Programación  meta
IV trimestre ]]</f>
        <v>1</v>
      </c>
      <c r="AR152" s="355" t="s">
        <v>1592</v>
      </c>
      <c r="AS152" s="390" t="s">
        <v>1012</v>
      </c>
      <c r="AT152" s="157"/>
      <c r="AU152" s="158">
        <v>1</v>
      </c>
      <c r="AV152" s="158">
        <v>1</v>
      </c>
      <c r="AW152" s="73">
        <f t="shared" si="4"/>
        <v>1</v>
      </c>
      <c r="AX152" s="159" t="s">
        <v>494</v>
      </c>
      <c r="AY152" s="74"/>
      <c r="AZ152" s="74"/>
    </row>
    <row r="153" spans="1:52" s="75" customFormat="1" ht="12" x14ac:dyDescent="0.2">
      <c r="A153" s="74"/>
      <c r="B153" s="367" t="s">
        <v>320</v>
      </c>
      <c r="C153" s="368" t="s">
        <v>63</v>
      </c>
      <c r="D153" s="368" t="s">
        <v>50</v>
      </c>
      <c r="E153" s="368" t="s">
        <v>336</v>
      </c>
      <c r="F153" s="368" t="s">
        <v>53</v>
      </c>
      <c r="G153" s="368" t="s">
        <v>212</v>
      </c>
      <c r="H153" s="368" t="s">
        <v>40</v>
      </c>
      <c r="I153" s="368" t="s">
        <v>1576</v>
      </c>
      <c r="J153" s="368" t="s">
        <v>403</v>
      </c>
      <c r="K153" s="368" t="s">
        <v>257</v>
      </c>
      <c r="L153" s="368" t="s">
        <v>225</v>
      </c>
      <c r="M153" s="369">
        <v>139</v>
      </c>
      <c r="N153" s="368" t="s">
        <v>1593</v>
      </c>
      <c r="O153" s="369">
        <v>2</v>
      </c>
      <c r="P153" s="368" t="s">
        <v>45</v>
      </c>
      <c r="Q153" s="368" t="s">
        <v>1594</v>
      </c>
      <c r="R153" s="368" t="s">
        <v>1595</v>
      </c>
      <c r="S153" s="370">
        <v>45078</v>
      </c>
      <c r="T153" s="370">
        <v>45291</v>
      </c>
      <c r="U153" s="356" t="s">
        <v>1580</v>
      </c>
      <c r="V153" s="368" t="s">
        <v>488</v>
      </c>
      <c r="W153" s="369">
        <v>0</v>
      </c>
      <c r="X153" s="368" t="s">
        <v>488</v>
      </c>
      <c r="Y153" s="368" t="s">
        <v>488</v>
      </c>
      <c r="Z153" s="368" t="s">
        <v>488</v>
      </c>
      <c r="AA153" s="368" t="s">
        <v>488</v>
      </c>
      <c r="AB153" s="368" t="s">
        <v>488</v>
      </c>
      <c r="AC153" s="369">
        <v>0</v>
      </c>
      <c r="AD153" s="368" t="s">
        <v>488</v>
      </c>
      <c r="AE153" s="368" t="s">
        <v>488</v>
      </c>
      <c r="AF153" s="368" t="s">
        <v>488</v>
      </c>
      <c r="AG153" s="368" t="s">
        <v>488</v>
      </c>
      <c r="AH153" s="368" t="s">
        <v>1596</v>
      </c>
      <c r="AI153" s="369">
        <v>1</v>
      </c>
      <c r="AJ153" s="369">
        <v>1</v>
      </c>
      <c r="AK153" s="371">
        <f>(+Tabla3[[#This Row],[Programación  meta
III trimestre ]]/Tabla3[[#This Row],[Avance cuantitativo
III trimestre]])</f>
        <v>1</v>
      </c>
      <c r="AL153" s="368" t="s">
        <v>1597</v>
      </c>
      <c r="AM153" s="368" t="s">
        <v>1059</v>
      </c>
      <c r="AN153" s="368" t="s">
        <v>1598</v>
      </c>
      <c r="AO153" s="372">
        <v>1</v>
      </c>
      <c r="AP153" s="373">
        <v>1</v>
      </c>
      <c r="AQ153" s="141">
        <f>+AP153/Tabla3[[#This Row],[Programación  meta
IV trimestre ]]</f>
        <v>1</v>
      </c>
      <c r="AR153" s="386" t="s">
        <v>1599</v>
      </c>
      <c r="AS153" s="390" t="s">
        <v>1012</v>
      </c>
      <c r="AT153" s="157"/>
      <c r="AU153" s="158">
        <v>2</v>
      </c>
      <c r="AV153" s="158">
        <v>2</v>
      </c>
      <c r="AW153" s="73">
        <f t="shared" si="4"/>
        <v>1</v>
      </c>
      <c r="AX153" s="159" t="s">
        <v>494</v>
      </c>
      <c r="AY153" s="74"/>
      <c r="AZ153" s="74"/>
    </row>
    <row r="154" spans="1:52" x14ac:dyDescent="0.2">
      <c r="N154" s="78"/>
      <c r="O154" s="78"/>
      <c r="Q154" s="78"/>
      <c r="R154" s="78"/>
      <c r="S154" s="78"/>
      <c r="T154" s="78"/>
      <c r="U154" s="78"/>
      <c r="V154" s="78"/>
      <c r="W154" s="78"/>
      <c r="X154" s="78"/>
      <c r="Y154" s="78"/>
      <c r="Z154" s="78"/>
      <c r="AA154" s="78"/>
      <c r="AB154" s="78"/>
      <c r="AC154" s="78"/>
      <c r="AD154" s="78"/>
      <c r="AE154" s="78"/>
      <c r="AF154" s="78"/>
      <c r="AG154" s="78"/>
      <c r="AH154" s="78"/>
      <c r="AI154" s="78"/>
      <c r="AJ154" s="78"/>
      <c r="AK154" s="78"/>
      <c r="AL154" s="78"/>
      <c r="AM154" s="78"/>
      <c r="AN154" s="78"/>
    </row>
    <row r="155" spans="1:52" x14ac:dyDescent="0.2">
      <c r="U155" s="78"/>
      <c r="X155" s="76" t="s">
        <v>1333</v>
      </c>
    </row>
    <row r="156" spans="1:52" x14ac:dyDescent="0.2">
      <c r="U156" s="78"/>
    </row>
    <row r="157" spans="1:52" x14ac:dyDescent="0.2">
      <c r="U157" s="78"/>
    </row>
    <row r="158" spans="1:52" x14ac:dyDescent="0.2">
      <c r="U158" s="78"/>
    </row>
    <row r="159" spans="1:52" x14ac:dyDescent="0.2">
      <c r="U159" s="78"/>
    </row>
    <row r="160" spans="1:52" x14ac:dyDescent="0.2">
      <c r="U160" s="78"/>
    </row>
    <row r="161" spans="21:33" x14ac:dyDescent="0.2">
      <c r="U161" s="78"/>
    </row>
    <row r="162" spans="21:33" x14ac:dyDescent="0.2">
      <c r="U162" s="78"/>
      <c r="AG162" s="425"/>
    </row>
    <row r="163" spans="21:33" x14ac:dyDescent="0.2">
      <c r="AG163" s="425"/>
    </row>
  </sheetData>
  <sheetProtection formatCells="0" formatColumns="0" sort="0" autoFilter="0" pivotTables="0"/>
  <autoFilter ref="AP14:AS153" xr:uid="{62EF442F-37A9-4006-9F9F-006955944A48}"/>
  <mergeCells count="23">
    <mergeCell ref="AU13:AX13"/>
    <mergeCell ref="AB12:AC13"/>
    <mergeCell ref="AD12:AG13"/>
    <mergeCell ref="AH12:AI13"/>
    <mergeCell ref="AJ12:AM13"/>
    <mergeCell ref="AN12:AO13"/>
    <mergeCell ref="AP12:AS13"/>
    <mergeCell ref="C7:AS7"/>
    <mergeCell ref="C8:AS8"/>
    <mergeCell ref="C9:AS9"/>
    <mergeCell ref="B11:C13"/>
    <mergeCell ref="D11:E13"/>
    <mergeCell ref="F11:AS11"/>
    <mergeCell ref="F12:L13"/>
    <mergeCell ref="M12:U13"/>
    <mergeCell ref="V12:W13"/>
    <mergeCell ref="X12:AA13"/>
    <mergeCell ref="B2:C5"/>
    <mergeCell ref="D2:AO5"/>
    <mergeCell ref="AP2:AS2"/>
    <mergeCell ref="AP3:AS3"/>
    <mergeCell ref="AP4:AS4"/>
    <mergeCell ref="AP5:AS5"/>
  </mergeCells>
  <dataValidations count="1">
    <dataValidation type="list" allowBlank="1" showInputMessage="1" showErrorMessage="1" sqref="E103:E108 E44 E70 E46:E54 E56 E58:E62 E64 E66 E68 E72 E74 E76 E78 E80 E82 E84 E86 E88 E90 E92 E97 E100 J22:K27 E35:E40 E42 E111:E118 E122 E124 E126:E127 E130:E131 E133:E136 E31:E33 U15 E16:E28 U52:U54 I27 P10 S15:T27 S52:S54 S103:U107 P15 P17:P27 P47:P48 P52:P55 P103:P107 L17:L27 L103:L106 K15:L15 K17:K20 J15:J20 H15:I15 H17:H27 G22 F15:F22 F25:G27 F47:L48 F52:L54 F103:K107 D103:D104 D106:D107 C107 C52 U25:U27 B15 B17:B19 G15:G20 B22 B25:B26 B47:B48 B52:B54 B96:B98 B62:B63 B58 B65 B67 B69 B71 B73 B75 B77 B79 B81 B83 B85 B87 B89 B91 B93 B103:B107 P154:P1048576 S154:U1048576 S10:U10 U18:U23 C10:L10 B6:B10 P6:P7 S6:U7 B154:L1048576 C6:L7 S1:U1 P1 B1:L1 E139:E149" xr:uid="{C9B9DB70-953D-449F-A40C-55E08BEDC722}">
      <formula1>#REF!</formula1>
    </dataValidation>
  </dataValidations>
  <printOptions horizontalCentered="1"/>
  <pageMargins left="0.7" right="0.7" top="0.75" bottom="0.75" header="0.3" footer="0.3"/>
  <pageSetup paperSize="5" fitToWidth="0" orientation="landscape" horizontalDpi="300" verticalDpi="300" r:id="rId1"/>
  <ignoredErrors>
    <ignoredError sqref="AE89 AE46" evalError="1"/>
  </ignoredErrors>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F3D691-18B9-46F6-AA55-98D4778DC199}">
  <dimension ref="B1:E6"/>
  <sheetViews>
    <sheetView workbookViewId="0">
      <selection activeCell="D5" sqref="D5"/>
    </sheetView>
  </sheetViews>
  <sheetFormatPr baseColWidth="10" defaultColWidth="11.42578125" defaultRowHeight="15" x14ac:dyDescent="0.25"/>
  <cols>
    <col min="2" max="2" width="12.85546875" bestFit="1" customWidth="1"/>
    <col min="3" max="3" width="18.140625" bestFit="1" customWidth="1"/>
    <col min="4" max="4" width="46" customWidth="1"/>
    <col min="5" max="5" width="26.42578125" customWidth="1"/>
  </cols>
  <sheetData>
    <row r="1" spans="2:5" x14ac:dyDescent="0.25">
      <c r="B1" s="94" t="s">
        <v>1600</v>
      </c>
      <c r="C1" s="95" t="s">
        <v>1601</v>
      </c>
      <c r="D1" s="95" t="s">
        <v>1602</v>
      </c>
      <c r="E1" s="95" t="s">
        <v>1603</v>
      </c>
    </row>
    <row r="2" spans="2:5" ht="28.5" x14ac:dyDescent="0.25">
      <c r="B2" s="96" t="s">
        <v>1604</v>
      </c>
      <c r="C2" s="96" t="s">
        <v>1605</v>
      </c>
      <c r="D2" s="97" t="s">
        <v>1606</v>
      </c>
      <c r="E2" s="97" t="s">
        <v>1607</v>
      </c>
    </row>
    <row r="3" spans="2:5" ht="85.5" x14ac:dyDescent="0.25">
      <c r="B3" s="96" t="s">
        <v>1608</v>
      </c>
      <c r="C3" s="96" t="s">
        <v>1609</v>
      </c>
      <c r="D3" s="97" t="s">
        <v>1610</v>
      </c>
      <c r="E3" s="97" t="s">
        <v>1607</v>
      </c>
    </row>
    <row r="4" spans="2:5" ht="57" x14ac:dyDescent="0.25">
      <c r="B4" s="96" t="s">
        <v>1611</v>
      </c>
      <c r="C4" s="96" t="s">
        <v>1612</v>
      </c>
      <c r="D4" s="97" t="s">
        <v>1613</v>
      </c>
      <c r="E4" s="97" t="s">
        <v>1607</v>
      </c>
    </row>
    <row r="5" spans="2:5" ht="28.5" x14ac:dyDescent="0.25">
      <c r="B5" s="96" t="s">
        <v>1614</v>
      </c>
      <c r="C5" s="96" t="s">
        <v>1615</v>
      </c>
      <c r="D5" s="97" t="s">
        <v>1616</v>
      </c>
      <c r="E5" s="97" t="s">
        <v>1607</v>
      </c>
    </row>
    <row r="6" spans="2:5" ht="57" x14ac:dyDescent="0.25">
      <c r="B6" s="96" t="s">
        <v>1617</v>
      </c>
      <c r="C6" s="96" t="s">
        <v>1618</v>
      </c>
      <c r="D6" s="96" t="s">
        <v>1619</v>
      </c>
      <c r="E6" s="96" t="s">
        <v>1620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64325B-CFD5-44DA-9253-497BBD8CDDB2}">
  <sheetPr>
    <tabColor theme="0" tint="-0.14999847407452621"/>
  </sheetPr>
  <dimension ref="A1:Q84"/>
  <sheetViews>
    <sheetView showGridLines="0" topLeftCell="G1" zoomScale="70" zoomScaleNormal="70" workbookViewId="0">
      <selection activeCell="N83" sqref="N83"/>
    </sheetView>
  </sheetViews>
  <sheetFormatPr baseColWidth="10" defaultColWidth="11.42578125" defaultRowHeight="15" x14ac:dyDescent="0.25"/>
  <cols>
    <col min="2" max="2" width="26" style="23" bestFit="1" customWidth="1"/>
    <col min="3" max="3" width="93.42578125" customWidth="1"/>
    <col min="4" max="4" width="42.140625" style="41" bestFit="1" customWidth="1"/>
    <col min="5" max="5" width="28.7109375" style="41" bestFit="1" customWidth="1"/>
    <col min="6" max="7" width="28.7109375" style="41" customWidth="1"/>
    <col min="8" max="8" width="15.42578125" style="41" bestFit="1" customWidth="1"/>
    <col min="9" max="9" width="25.28515625" customWidth="1"/>
    <col min="10" max="10" width="25.42578125" customWidth="1"/>
    <col min="11" max="11" width="16.42578125" customWidth="1"/>
    <col min="12" max="12" width="20.42578125" bestFit="1" customWidth="1"/>
    <col min="13" max="13" width="18.42578125" customWidth="1"/>
    <col min="14" max="14" width="11" bestFit="1" customWidth="1"/>
    <col min="15" max="15" width="24.140625" customWidth="1"/>
    <col min="16" max="16" width="24.28515625" customWidth="1"/>
    <col min="17" max="17" width="15.28515625" bestFit="1" customWidth="1"/>
  </cols>
  <sheetData>
    <row r="1" spans="1:17" s="20" customFormat="1" ht="36" customHeight="1" x14ac:dyDescent="0.25">
      <c r="C1" s="21"/>
      <c r="D1" s="21"/>
    </row>
    <row r="2" spans="1:17" ht="18" customHeight="1" x14ac:dyDescent="0.25">
      <c r="B2" s="790"/>
      <c r="C2" s="791" t="s">
        <v>1621</v>
      </c>
      <c r="D2" s="792"/>
      <c r="E2" s="792"/>
      <c r="F2" s="792"/>
      <c r="G2" s="792"/>
      <c r="H2" s="792"/>
      <c r="I2" s="792"/>
      <c r="J2" s="792"/>
      <c r="K2" s="792"/>
      <c r="L2" s="792"/>
      <c r="M2" s="792"/>
      <c r="N2" s="792"/>
      <c r="O2" s="792"/>
      <c r="P2" s="792"/>
      <c r="Q2" s="792"/>
    </row>
    <row r="3" spans="1:17" ht="18" customHeight="1" x14ac:dyDescent="0.25">
      <c r="B3" s="790"/>
      <c r="C3" s="791"/>
      <c r="D3" s="792"/>
      <c r="E3" s="792"/>
      <c r="F3" s="792"/>
      <c r="G3" s="792"/>
      <c r="H3" s="792"/>
      <c r="I3" s="792"/>
      <c r="J3" s="792"/>
      <c r="K3" s="792"/>
      <c r="L3" s="792"/>
      <c r="M3" s="792"/>
      <c r="N3" s="792"/>
      <c r="O3" s="792"/>
      <c r="P3" s="792"/>
      <c r="Q3" s="792"/>
    </row>
    <row r="4" spans="1:17" ht="18" customHeight="1" x14ac:dyDescent="0.25">
      <c r="B4" s="790"/>
      <c r="C4" s="791"/>
      <c r="D4" s="792"/>
      <c r="E4" s="792"/>
      <c r="F4" s="792"/>
      <c r="G4" s="792"/>
      <c r="H4" s="792"/>
      <c r="I4" s="792"/>
      <c r="J4" s="792"/>
      <c r="K4" s="792"/>
      <c r="L4" s="792"/>
      <c r="M4" s="792"/>
      <c r="N4" s="792"/>
      <c r="O4" s="792"/>
      <c r="P4" s="792"/>
      <c r="Q4" s="792"/>
    </row>
    <row r="5" spans="1:17" ht="18" customHeight="1" x14ac:dyDescent="0.25">
      <c r="B5" s="790"/>
      <c r="C5" s="791"/>
      <c r="D5" s="792"/>
      <c r="E5" s="792"/>
      <c r="F5" s="792"/>
      <c r="G5" s="792"/>
      <c r="H5" s="792"/>
      <c r="I5" s="792"/>
      <c r="J5" s="792"/>
      <c r="K5" s="792"/>
      <c r="L5" s="792"/>
      <c r="M5" s="792"/>
      <c r="N5" s="792"/>
      <c r="O5" s="792"/>
      <c r="P5" s="792"/>
      <c r="Q5" s="792"/>
    </row>
    <row r="6" spans="1:17" ht="18" customHeight="1" x14ac:dyDescent="0.25">
      <c r="C6" s="22"/>
      <c r="D6" s="22"/>
      <c r="E6" s="22"/>
      <c r="F6" s="22"/>
      <c r="G6" s="22"/>
      <c r="H6" s="22"/>
    </row>
    <row r="7" spans="1:17" x14ac:dyDescent="0.25">
      <c r="B7" s="24" t="s">
        <v>1622</v>
      </c>
      <c r="C7" s="24"/>
      <c r="D7" s="25"/>
      <c r="E7" s="25"/>
      <c r="F7" s="789" t="s">
        <v>1623</v>
      </c>
      <c r="G7" s="789"/>
      <c r="H7" s="789"/>
      <c r="I7" s="789" t="s">
        <v>1624</v>
      </c>
      <c r="J7" s="789"/>
      <c r="K7" s="789"/>
      <c r="L7" s="789" t="s">
        <v>1625</v>
      </c>
      <c r="M7" s="789"/>
      <c r="N7" s="789"/>
      <c r="O7" s="789" t="s">
        <v>1626</v>
      </c>
      <c r="P7" s="789"/>
      <c r="Q7" s="789"/>
    </row>
    <row r="8" spans="1:17" ht="25.5" x14ac:dyDescent="0.25">
      <c r="B8" s="26" t="s">
        <v>1627</v>
      </c>
      <c r="C8" s="26" t="s">
        <v>1628</v>
      </c>
      <c r="D8" s="27" t="s">
        <v>1629</v>
      </c>
      <c r="E8" s="28" t="s">
        <v>1630</v>
      </c>
      <c r="F8" s="29" t="s">
        <v>1631</v>
      </c>
      <c r="G8" s="29" t="s">
        <v>1632</v>
      </c>
      <c r="H8" s="30" t="s">
        <v>1633</v>
      </c>
      <c r="I8" s="29" t="s">
        <v>1631</v>
      </c>
      <c r="J8" s="29" t="s">
        <v>1632</v>
      </c>
      <c r="K8" s="30" t="s">
        <v>1633</v>
      </c>
      <c r="L8" s="29" t="s">
        <v>1631</v>
      </c>
      <c r="M8" s="29" t="s">
        <v>1632</v>
      </c>
      <c r="N8" s="30" t="s">
        <v>1633</v>
      </c>
      <c r="O8" s="29" t="s">
        <v>1631</v>
      </c>
      <c r="P8" s="29" t="s">
        <v>1632</v>
      </c>
      <c r="Q8" s="30" t="s">
        <v>1633</v>
      </c>
    </row>
    <row r="9" spans="1:17" x14ac:dyDescent="0.25">
      <c r="A9" s="87" t="str">
        <f>+CONCATENATE(122,D9)</f>
        <v>1221-100-F001  VA-Recursos distrito</v>
      </c>
      <c r="B9" s="785" t="s">
        <v>40</v>
      </c>
      <c r="C9" s="786"/>
      <c r="D9" s="31" t="s">
        <v>1634</v>
      </c>
      <c r="E9" s="32">
        <v>31861530000</v>
      </c>
      <c r="F9" s="32">
        <v>31861530000</v>
      </c>
      <c r="G9" s="32">
        <v>6657456111</v>
      </c>
      <c r="H9" s="33">
        <f>IFERROR((G9/F9),"")</f>
        <v>0.20894966785964139</v>
      </c>
      <c r="I9" s="32">
        <v>31861530000</v>
      </c>
      <c r="J9" s="32">
        <v>18237026862</v>
      </c>
      <c r="K9" s="33">
        <f>IFERROR((J9/I9),"")</f>
        <v>0.57238390190301591</v>
      </c>
      <c r="L9" s="32">
        <v>31861492901</v>
      </c>
      <c r="M9" s="32">
        <v>22810105206</v>
      </c>
      <c r="N9" s="33">
        <f>IFERROR((M9/L9),"")</f>
        <v>0.71591451401463002</v>
      </c>
      <c r="O9" s="32">
        <v>32677908901</v>
      </c>
      <c r="P9" s="32">
        <v>32342754352</v>
      </c>
      <c r="Q9" s="33">
        <v>0.9897436965744848</v>
      </c>
    </row>
    <row r="10" spans="1:17" x14ac:dyDescent="0.25">
      <c r="A10" s="87" t="str">
        <f>+CONCATENATE(122,D10)</f>
        <v>1221-601-F001  PAS-Otros distrito</v>
      </c>
      <c r="B10" s="787"/>
      <c r="C10" s="788"/>
      <c r="D10" s="31" t="s">
        <v>1635</v>
      </c>
      <c r="E10" s="32"/>
      <c r="F10" s="32"/>
      <c r="G10" s="32"/>
      <c r="H10" s="33"/>
      <c r="I10" s="32"/>
      <c r="J10" s="32"/>
      <c r="K10" s="33"/>
      <c r="L10" s="32">
        <v>37099</v>
      </c>
      <c r="M10" s="32">
        <v>0</v>
      </c>
      <c r="N10" s="33">
        <f t="shared" ref="N10:N77" si="0">IFERROR((M10/L10),"")</f>
        <v>0</v>
      </c>
      <c r="O10" s="32">
        <v>37099</v>
      </c>
      <c r="P10" s="32">
        <v>37099</v>
      </c>
      <c r="Q10" s="33">
        <v>1</v>
      </c>
    </row>
    <row r="11" spans="1:17" x14ac:dyDescent="0.25">
      <c r="A11" s="87" t="str">
        <f>+CONCATENATE(B11,D11)</f>
        <v>75641-100-F001  VA-Recursos distrito</v>
      </c>
      <c r="B11" s="34">
        <v>7564</v>
      </c>
      <c r="C11" s="35" t="s">
        <v>1636</v>
      </c>
      <c r="D11" s="31" t="s">
        <v>1634</v>
      </c>
      <c r="E11" s="32">
        <v>5893498000</v>
      </c>
      <c r="F11" s="32">
        <v>6637058826</v>
      </c>
      <c r="G11" s="32">
        <v>5900570609</v>
      </c>
      <c r="H11" s="33">
        <f t="shared" ref="H11:H83" si="1">IFERROR((G11/F11),"")</f>
        <v>0.88903394767048283</v>
      </c>
      <c r="I11" s="32">
        <v>6637058826</v>
      </c>
      <c r="J11" s="32">
        <v>6293173735</v>
      </c>
      <c r="K11" s="33">
        <f t="shared" ref="K11:K83" si="2">IFERROR((J11/I11),"")</f>
        <v>0.94818712625344448</v>
      </c>
      <c r="L11" s="32">
        <v>6887058826</v>
      </c>
      <c r="M11" s="32">
        <v>6375283730</v>
      </c>
      <c r="N11" s="33">
        <f t="shared" si="0"/>
        <v>0.92569032602597379</v>
      </c>
      <c r="O11" s="32">
        <v>8967777826</v>
      </c>
      <c r="P11" s="32">
        <v>8890111220</v>
      </c>
      <c r="Q11" s="33">
        <v>0.99133936996355732</v>
      </c>
    </row>
    <row r="12" spans="1:17" x14ac:dyDescent="0.25">
      <c r="A12" s="87" t="str">
        <f t="shared" ref="A12:A82" si="3">+CONCATENATE(B12,D12)</f>
        <v>75641-601-I052  PAS-SGP propósito general</v>
      </c>
      <c r="B12" s="34">
        <v>7564</v>
      </c>
      <c r="C12" s="35" t="s">
        <v>1636</v>
      </c>
      <c r="D12" s="31" t="s">
        <v>1637</v>
      </c>
      <c r="E12" s="32">
        <v>2698000</v>
      </c>
      <c r="F12" s="32">
        <v>2698000</v>
      </c>
      <c r="G12" s="32">
        <v>0</v>
      </c>
      <c r="H12" s="33">
        <f t="shared" si="1"/>
        <v>0</v>
      </c>
      <c r="I12" s="32">
        <v>2698000</v>
      </c>
      <c r="J12" s="32">
        <v>0</v>
      </c>
      <c r="K12" s="33">
        <f t="shared" si="2"/>
        <v>0</v>
      </c>
      <c r="L12" s="32">
        <v>2698000</v>
      </c>
      <c r="M12" s="32">
        <v>0</v>
      </c>
      <c r="N12" s="33">
        <f t="shared" si="0"/>
        <v>0</v>
      </c>
      <c r="O12" s="32">
        <v>0</v>
      </c>
      <c r="P12" s="32">
        <v>0</v>
      </c>
      <c r="Q12" s="33" t="s">
        <v>5422</v>
      </c>
    </row>
    <row r="13" spans="1:17" x14ac:dyDescent="0.25">
      <c r="A13" s="87" t="str">
        <f t="shared" si="3"/>
        <v>75642-100-I009  VA-SGP propósito general</v>
      </c>
      <c r="B13" s="34">
        <v>7564</v>
      </c>
      <c r="C13" s="35" t="s">
        <v>1636</v>
      </c>
      <c r="D13" s="31" t="s">
        <v>1638</v>
      </c>
      <c r="E13" s="32">
        <v>10324812000</v>
      </c>
      <c r="F13" s="32">
        <v>10324812000</v>
      </c>
      <c r="G13" s="32">
        <v>9896352000</v>
      </c>
      <c r="H13" s="33">
        <f t="shared" si="1"/>
        <v>0.95850190783134837</v>
      </c>
      <c r="I13" s="32">
        <v>10324812000</v>
      </c>
      <c r="J13" s="32">
        <v>10133468400</v>
      </c>
      <c r="K13" s="33">
        <f t="shared" si="2"/>
        <v>0.9814675947610475</v>
      </c>
      <c r="L13" s="32">
        <v>10324812000</v>
      </c>
      <c r="M13" s="32">
        <v>10133468400</v>
      </c>
      <c r="N13" s="33">
        <f t="shared" si="0"/>
        <v>0.9814675947610475</v>
      </c>
      <c r="O13" s="32">
        <v>10324812000</v>
      </c>
      <c r="P13" s="32">
        <v>10313800403</v>
      </c>
      <c r="Q13" s="33">
        <v>0.99893348208180455</v>
      </c>
    </row>
    <row r="14" spans="1:17" x14ac:dyDescent="0.25">
      <c r="A14" s="87" t="str">
        <f t="shared" si="3"/>
        <v>75651-100-F001  VA-Recursos distrito</v>
      </c>
      <c r="B14" s="34">
        <v>7565</v>
      </c>
      <c r="C14" s="35" t="s">
        <v>1639</v>
      </c>
      <c r="D14" s="31" t="s">
        <v>1634</v>
      </c>
      <c r="E14" s="32">
        <v>15888153000</v>
      </c>
      <c r="F14" s="32">
        <v>15907613479</v>
      </c>
      <c r="G14" s="32">
        <v>14461898933</v>
      </c>
      <c r="H14" s="33">
        <f t="shared" si="1"/>
        <v>0.90911807431652014</v>
      </c>
      <c r="I14" s="32">
        <v>15897001824</v>
      </c>
      <c r="J14" s="32">
        <v>15066693809</v>
      </c>
      <c r="K14" s="137">
        <v>0.95</v>
      </c>
      <c r="L14" s="32">
        <v>16242809175</v>
      </c>
      <c r="M14" s="32">
        <v>15724796303</v>
      </c>
      <c r="N14" s="33">
        <f t="shared" si="0"/>
        <v>0.96810817227371637</v>
      </c>
      <c r="O14" s="32">
        <v>20671355168</v>
      </c>
      <c r="P14" s="32">
        <v>20641177998</v>
      </c>
      <c r="Q14" s="33">
        <v>0.99854014554175363</v>
      </c>
    </row>
    <row r="15" spans="1:17" x14ac:dyDescent="0.25">
      <c r="A15" s="87" t="str">
        <f t="shared" si="3"/>
        <v>75651-100-F039  VA-Crédito</v>
      </c>
      <c r="B15" s="34">
        <v>7565</v>
      </c>
      <c r="C15" s="35" t="s">
        <v>1639</v>
      </c>
      <c r="D15" s="31" t="s">
        <v>1640</v>
      </c>
      <c r="E15" s="32">
        <v>72908000000</v>
      </c>
      <c r="F15" s="32">
        <v>72908000000</v>
      </c>
      <c r="G15" s="32">
        <v>61698422693</v>
      </c>
      <c r="H15" s="33">
        <f t="shared" si="1"/>
        <v>0.8462503798348604</v>
      </c>
      <c r="I15" s="32">
        <v>64308000000</v>
      </c>
      <c r="J15" s="32">
        <v>61768469693</v>
      </c>
      <c r="K15" s="138">
        <v>0.96</v>
      </c>
      <c r="L15" s="32">
        <v>64308000000</v>
      </c>
      <c r="M15" s="32">
        <v>64159444652</v>
      </c>
      <c r="N15" s="33">
        <f t="shared" si="0"/>
        <v>0.99768993985196242</v>
      </c>
      <c r="O15" s="32">
        <v>64308000000</v>
      </c>
      <c r="P15" s="32">
        <v>64307972427</v>
      </c>
      <c r="Q15" s="33">
        <v>0.99999957123530514</v>
      </c>
    </row>
    <row r="16" spans="1:17" x14ac:dyDescent="0.25">
      <c r="A16" s="87" t="str">
        <f t="shared" si="3"/>
        <v>75651-100-I012  VA-Estampilla propersonas mayores</v>
      </c>
      <c r="B16" s="34">
        <v>7565</v>
      </c>
      <c r="C16" s="35" t="s">
        <v>1639</v>
      </c>
      <c r="D16" s="31" t="s">
        <v>1641</v>
      </c>
      <c r="E16" s="32">
        <v>7233946000</v>
      </c>
      <c r="F16" s="32">
        <v>7233946000</v>
      </c>
      <c r="G16" s="32">
        <v>793294384</v>
      </c>
      <c r="H16" s="33">
        <f t="shared" si="1"/>
        <v>0.10966274616924152</v>
      </c>
      <c r="I16" s="32">
        <v>7233946000</v>
      </c>
      <c r="J16" s="32">
        <v>801350384</v>
      </c>
      <c r="K16" s="138">
        <v>0.11</v>
      </c>
      <c r="L16" s="32">
        <v>7233946000</v>
      </c>
      <c r="M16" s="32">
        <v>821350384</v>
      </c>
      <c r="N16" s="33">
        <f t="shared" si="0"/>
        <v>0.11354112734598792</v>
      </c>
      <c r="O16" s="32">
        <v>5893946000</v>
      </c>
      <c r="P16" s="32">
        <v>927446262</v>
      </c>
      <c r="Q16" s="33">
        <v>0.15735574469124761</v>
      </c>
    </row>
    <row r="17" spans="1:17" x14ac:dyDescent="0.25">
      <c r="A17" s="87" t="str">
        <f t="shared" si="3"/>
        <v>75651-601-I012  PAS-Estampilla propersonas mayore</v>
      </c>
      <c r="B17" s="34">
        <v>7565</v>
      </c>
      <c r="C17" s="35" t="s">
        <v>1639</v>
      </c>
      <c r="D17" s="31" t="s">
        <v>1642</v>
      </c>
      <c r="E17" s="32">
        <v>2175915000</v>
      </c>
      <c r="F17" s="32">
        <v>2175915000</v>
      </c>
      <c r="G17" s="32">
        <v>0</v>
      </c>
      <c r="H17" s="33">
        <f t="shared" si="1"/>
        <v>0</v>
      </c>
      <c r="I17" s="32">
        <v>2175915000</v>
      </c>
      <c r="J17" s="32">
        <v>1307937481</v>
      </c>
      <c r="K17" s="138">
        <v>0.6</v>
      </c>
      <c r="L17" s="32">
        <v>2175915000</v>
      </c>
      <c r="M17" s="32">
        <v>1688815979</v>
      </c>
      <c r="N17" s="33">
        <f t="shared" si="0"/>
        <v>0.77614060245919536</v>
      </c>
      <c r="O17" s="32">
        <v>2175915000</v>
      </c>
      <c r="P17" s="32">
        <v>2175914773</v>
      </c>
      <c r="Q17" s="33">
        <v>0.99999989567607195</v>
      </c>
    </row>
    <row r="18" spans="1:17" x14ac:dyDescent="0.25">
      <c r="A18" s="87" t="str">
        <f t="shared" si="3"/>
        <v>75651-601-I037  PAS-Crédito</v>
      </c>
      <c r="B18" s="34">
        <v>7565</v>
      </c>
      <c r="C18" s="35" t="s">
        <v>1639</v>
      </c>
      <c r="D18" s="31" t="s">
        <v>1643</v>
      </c>
      <c r="E18" s="32">
        <v>321170000</v>
      </c>
      <c r="F18" s="32">
        <v>321170000</v>
      </c>
      <c r="G18" s="32">
        <v>0</v>
      </c>
      <c r="H18" s="33">
        <f t="shared" si="1"/>
        <v>0</v>
      </c>
      <c r="I18" s="32">
        <v>321170000</v>
      </c>
      <c r="J18" s="32">
        <v>0</v>
      </c>
      <c r="K18" s="138">
        <v>1</v>
      </c>
      <c r="L18" s="32">
        <v>321170000</v>
      </c>
      <c r="M18" s="32">
        <v>188028562</v>
      </c>
      <c r="N18" s="33">
        <f t="shared" si="0"/>
        <v>0.5854487094062335</v>
      </c>
      <c r="O18" s="32">
        <v>321170000</v>
      </c>
      <c r="P18" s="32">
        <v>317268459</v>
      </c>
      <c r="Q18" s="33">
        <v>0.98785210013388547</v>
      </c>
    </row>
    <row r="19" spans="1:17" x14ac:dyDescent="0.25">
      <c r="A19" s="87" t="str">
        <f t="shared" si="3"/>
        <v>75651-601-F001  PAS-Otros distrito</v>
      </c>
      <c r="B19" s="34">
        <v>7565</v>
      </c>
      <c r="C19" s="35" t="s">
        <v>1639</v>
      </c>
      <c r="D19" s="31" t="s">
        <v>1635</v>
      </c>
      <c r="E19" s="32"/>
      <c r="F19" s="32">
        <v>85068075</v>
      </c>
      <c r="G19" s="32">
        <v>0</v>
      </c>
      <c r="H19" s="33"/>
      <c r="I19" s="32">
        <v>95679730</v>
      </c>
      <c r="J19" s="32">
        <v>95679730</v>
      </c>
      <c r="K19" s="138">
        <v>0</v>
      </c>
      <c r="L19" s="32">
        <v>219872379</v>
      </c>
      <c r="M19" s="32">
        <v>206236644</v>
      </c>
      <c r="N19" s="33">
        <f t="shared" si="0"/>
        <v>0.93798341082214787</v>
      </c>
      <c r="O19" s="32">
        <v>1143326386</v>
      </c>
      <c r="P19" s="32">
        <v>1140364450</v>
      </c>
      <c r="Q19" s="33">
        <v>0.99740936968107374</v>
      </c>
    </row>
    <row r="20" spans="1:17" x14ac:dyDescent="0.25">
      <c r="A20" s="87" t="str">
        <f t="shared" si="3"/>
        <v>77301-100-F001  VA-Recursos distrito</v>
      </c>
      <c r="B20" s="34">
        <v>7730</v>
      </c>
      <c r="C20" s="35" t="s">
        <v>1644</v>
      </c>
      <c r="D20" s="31" t="s">
        <v>1634</v>
      </c>
      <c r="E20" s="32">
        <v>1667505000</v>
      </c>
      <c r="F20" s="32">
        <v>1667505000</v>
      </c>
      <c r="G20" s="32">
        <v>785176690</v>
      </c>
      <c r="H20" s="33">
        <f t="shared" si="1"/>
        <v>0.47086916680909502</v>
      </c>
      <c r="I20" s="32">
        <v>1667505000</v>
      </c>
      <c r="J20" s="32">
        <v>1049391167</v>
      </c>
      <c r="K20" s="33">
        <f t="shared" si="2"/>
        <v>0.62931815316895601</v>
      </c>
      <c r="L20" s="32">
        <v>1218505000</v>
      </c>
      <c r="M20" s="32">
        <v>1049391167</v>
      </c>
      <c r="N20" s="33">
        <f t="shared" si="0"/>
        <v>0.86121203195719342</v>
      </c>
      <c r="O20" s="32">
        <v>1214544100</v>
      </c>
      <c r="P20" s="32">
        <v>1201501471</v>
      </c>
      <c r="Q20" s="33">
        <v>0.98926129648153571</v>
      </c>
    </row>
    <row r="21" spans="1:17" x14ac:dyDescent="0.25">
      <c r="A21" s="87" t="str">
        <f t="shared" ref="A21" si="4">+CONCATENATE(B21,D21)</f>
        <v>77301-601-F001  PAS-Otros distrito</v>
      </c>
      <c r="B21" s="34">
        <v>7730</v>
      </c>
      <c r="C21" s="35" t="s">
        <v>1644</v>
      </c>
      <c r="D21" s="31" t="s">
        <v>1635</v>
      </c>
      <c r="E21" s="32"/>
      <c r="F21" s="32"/>
      <c r="G21" s="32"/>
      <c r="H21" s="33"/>
      <c r="I21" s="32"/>
      <c r="J21" s="32"/>
      <c r="K21" s="33"/>
      <c r="L21" s="32"/>
      <c r="M21" s="32"/>
      <c r="N21" s="33"/>
      <c r="O21" s="32">
        <v>3960900</v>
      </c>
      <c r="P21" s="32">
        <v>3960900</v>
      </c>
      <c r="Q21" s="33">
        <v>1</v>
      </c>
    </row>
    <row r="22" spans="1:17" x14ac:dyDescent="0.25">
      <c r="A22" s="87" t="str">
        <f t="shared" si="3"/>
        <v>77331-100-F001  VA-Recursos distrito</v>
      </c>
      <c r="B22" s="34">
        <v>7733</v>
      </c>
      <c r="C22" s="35" t="s">
        <v>1645</v>
      </c>
      <c r="D22" s="31" t="s">
        <v>1634</v>
      </c>
      <c r="E22" s="32">
        <v>3338176000</v>
      </c>
      <c r="F22" s="32">
        <v>3535442251</v>
      </c>
      <c r="G22" s="32">
        <v>3260566657</v>
      </c>
      <c r="H22" s="33">
        <f t="shared" si="1"/>
        <v>0.92225142585139064</v>
      </c>
      <c r="I22" s="32">
        <v>3535442251</v>
      </c>
      <c r="J22" s="32">
        <v>3440346407</v>
      </c>
      <c r="K22" s="33">
        <f t="shared" si="2"/>
        <v>0.97310213623964525</v>
      </c>
      <c r="L22" s="32">
        <v>4035442251</v>
      </c>
      <c r="M22" s="32">
        <v>3414501340</v>
      </c>
      <c r="N22" s="33">
        <f t="shared" si="0"/>
        <v>0.84612816331441043</v>
      </c>
      <c r="O22" s="32">
        <v>4185442251</v>
      </c>
      <c r="P22" s="32">
        <v>4166514543</v>
      </c>
      <c r="Q22" s="33">
        <v>0.99547772807151313</v>
      </c>
    </row>
    <row r="23" spans="1:17" x14ac:dyDescent="0.25">
      <c r="A23" s="87" t="str">
        <f t="shared" si="3"/>
        <v>77351-100-F001  VA-Recursos distrito</v>
      </c>
      <c r="B23" s="34">
        <v>7735</v>
      </c>
      <c r="C23" s="35" t="s">
        <v>1646</v>
      </c>
      <c r="D23" s="36" t="s">
        <v>1634</v>
      </c>
      <c r="E23" s="32">
        <v>5480955000</v>
      </c>
      <c r="F23" s="32">
        <v>5480955000</v>
      </c>
      <c r="G23" s="32">
        <v>634277065</v>
      </c>
      <c r="H23" s="33">
        <f t="shared" si="1"/>
        <v>0.1157238227644635</v>
      </c>
      <c r="I23" s="32">
        <v>5480955000</v>
      </c>
      <c r="J23" s="32">
        <v>3833978046</v>
      </c>
      <c r="K23" s="33">
        <f t="shared" si="2"/>
        <v>0.6995091267853869</v>
      </c>
      <c r="L23" s="32">
        <v>4290955000</v>
      </c>
      <c r="M23" s="32">
        <v>3833978046</v>
      </c>
      <c r="N23" s="33">
        <f t="shared" si="0"/>
        <v>0.89350227303712115</v>
      </c>
      <c r="O23" s="32">
        <v>4290955000</v>
      </c>
      <c r="P23" s="32">
        <v>4250689129</v>
      </c>
      <c r="Q23" s="33">
        <v>0.99061610503955411</v>
      </c>
    </row>
    <row r="24" spans="1:17" x14ac:dyDescent="0.25">
      <c r="A24" s="87" t="str">
        <f t="shared" si="3"/>
        <v>77401-100-F001  VA-Recursos distrito</v>
      </c>
      <c r="B24" s="34">
        <v>7740</v>
      </c>
      <c r="C24" s="35" t="s">
        <v>1647</v>
      </c>
      <c r="D24" s="31" t="s">
        <v>1634</v>
      </c>
      <c r="E24" s="32">
        <v>12079708000</v>
      </c>
      <c r="F24" s="32">
        <v>12090868803</v>
      </c>
      <c r="G24" s="32">
        <v>5472539040</v>
      </c>
      <c r="H24" s="33">
        <f t="shared" si="1"/>
        <v>0.45261751898607544</v>
      </c>
      <c r="I24" s="32">
        <v>12090868803</v>
      </c>
      <c r="J24" s="32">
        <v>8810782410</v>
      </c>
      <c r="K24" s="33">
        <f t="shared" si="2"/>
        <v>0.72871375527735927</v>
      </c>
      <c r="L24" s="32">
        <v>11730868803</v>
      </c>
      <c r="M24" s="32">
        <v>9621538033</v>
      </c>
      <c r="N24" s="33">
        <f t="shared" si="0"/>
        <v>0.82018972290777226</v>
      </c>
      <c r="O24" s="32">
        <v>11457363177</v>
      </c>
      <c r="P24" s="32">
        <v>11414099067</v>
      </c>
      <c r="Q24" s="33">
        <v>0.99622390341201283</v>
      </c>
    </row>
    <row r="25" spans="1:17" x14ac:dyDescent="0.25">
      <c r="A25" s="87" t="str">
        <f t="shared" si="3"/>
        <v>77401-100-F039  VA-Crédito</v>
      </c>
      <c r="B25" s="34">
        <v>7740</v>
      </c>
      <c r="C25" s="35" t="s">
        <v>1647</v>
      </c>
      <c r="D25" s="31" t="s">
        <v>1640</v>
      </c>
      <c r="E25" s="32"/>
      <c r="F25" s="32"/>
      <c r="G25" s="32"/>
      <c r="H25" s="33"/>
      <c r="I25" s="32">
        <v>9600000000</v>
      </c>
      <c r="J25" s="32">
        <v>765072000</v>
      </c>
      <c r="K25" s="33">
        <f t="shared" ref="K25:K26" si="5">IFERROR((J25/I25),"")</f>
        <v>7.9695000000000002E-2</v>
      </c>
      <c r="L25" s="32">
        <v>9600000000</v>
      </c>
      <c r="M25" s="32">
        <v>765072000</v>
      </c>
      <c r="N25" s="33">
        <f t="shared" si="0"/>
        <v>7.9695000000000002E-2</v>
      </c>
      <c r="O25" s="32">
        <v>9600000000</v>
      </c>
      <c r="P25" s="32">
        <v>8998668000</v>
      </c>
      <c r="Q25" s="33">
        <v>0.93736125000000003</v>
      </c>
    </row>
    <row r="26" spans="1:17" x14ac:dyDescent="0.25">
      <c r="A26" s="87" t="str">
        <f t="shared" si="3"/>
        <v>77401-100-I036  VA-Convenios</v>
      </c>
      <c r="B26" s="34">
        <v>7740</v>
      </c>
      <c r="C26" s="35" t="s">
        <v>1647</v>
      </c>
      <c r="D26" s="31" t="s">
        <v>1648</v>
      </c>
      <c r="E26" s="32"/>
      <c r="F26" s="32"/>
      <c r="G26" s="32"/>
      <c r="H26" s="33"/>
      <c r="I26" s="32">
        <v>17946000000</v>
      </c>
      <c r="J26" s="32">
        <v>1128000000</v>
      </c>
      <c r="K26" s="33">
        <f t="shared" si="5"/>
        <v>6.2855232363757937E-2</v>
      </c>
      <c r="L26" s="32">
        <v>17946000000</v>
      </c>
      <c r="M26" s="32">
        <v>7643000000</v>
      </c>
      <c r="N26" s="33">
        <f t="shared" si="0"/>
        <v>0.42588877744344145</v>
      </c>
      <c r="O26" s="32">
        <v>17946000000</v>
      </c>
      <c r="P26" s="32">
        <v>16799000000</v>
      </c>
      <c r="Q26" s="33">
        <v>0.93608603588543404</v>
      </c>
    </row>
    <row r="27" spans="1:17" x14ac:dyDescent="0.25">
      <c r="A27" s="87" t="str">
        <f t="shared" si="3"/>
        <v>77411-100-F001  VA-Recursos distrito</v>
      </c>
      <c r="B27" s="34">
        <v>7741</v>
      </c>
      <c r="C27" s="35" t="s">
        <v>1649</v>
      </c>
      <c r="D27" s="31" t="s">
        <v>1634</v>
      </c>
      <c r="E27" s="32">
        <v>21687908000</v>
      </c>
      <c r="F27" s="32">
        <v>21767908000</v>
      </c>
      <c r="G27" s="32">
        <v>10159978327</v>
      </c>
      <c r="H27" s="33">
        <f t="shared" si="1"/>
        <v>0.46674114604857758</v>
      </c>
      <c r="I27" s="32">
        <v>21767908000</v>
      </c>
      <c r="J27" s="32">
        <v>15746079618</v>
      </c>
      <c r="K27" s="33">
        <f t="shared" si="2"/>
        <v>0.72336209882915714</v>
      </c>
      <c r="L27" s="32">
        <v>21757218130</v>
      </c>
      <c r="M27" s="32">
        <v>16977447203</v>
      </c>
      <c r="N27" s="33">
        <f t="shared" si="0"/>
        <v>0.78031332413727106</v>
      </c>
      <c r="O27" s="32">
        <v>21887218130</v>
      </c>
      <c r="P27" s="32">
        <v>21871581595</v>
      </c>
      <c r="Q27" s="33">
        <v>0.99928558600242723</v>
      </c>
    </row>
    <row r="28" spans="1:17" x14ac:dyDescent="0.25">
      <c r="A28" s="87" t="str">
        <f t="shared" si="3"/>
        <v>77411-100-F039  VA-Crédito</v>
      </c>
      <c r="B28" s="34">
        <v>7741</v>
      </c>
      <c r="C28" s="35" t="s">
        <v>1649</v>
      </c>
      <c r="D28" s="31" t="s">
        <v>1640</v>
      </c>
      <c r="E28" s="32">
        <v>8000000000</v>
      </c>
      <c r="F28" s="32">
        <v>8000000000</v>
      </c>
      <c r="G28" s="32">
        <v>6581954368</v>
      </c>
      <c r="H28" s="33">
        <f t="shared" si="1"/>
        <v>0.82274429599999999</v>
      </c>
      <c r="I28" s="32">
        <v>7000000000</v>
      </c>
      <c r="J28" s="32">
        <v>6990704368</v>
      </c>
      <c r="K28" s="33">
        <f t="shared" si="2"/>
        <v>0.99867205257142855</v>
      </c>
      <c r="L28" s="32">
        <v>7000000000</v>
      </c>
      <c r="M28" s="32">
        <v>6990704368</v>
      </c>
      <c r="N28" s="33">
        <f t="shared" si="0"/>
        <v>0.99867205257142855</v>
      </c>
      <c r="O28" s="32">
        <v>6990704368</v>
      </c>
      <c r="P28" s="32">
        <v>6990704368</v>
      </c>
      <c r="Q28" s="33">
        <v>1</v>
      </c>
    </row>
    <row r="29" spans="1:17" x14ac:dyDescent="0.25">
      <c r="A29" s="87" t="str">
        <f t="shared" ref="A29:A30" si="6">+CONCATENATE(B29,D29)</f>
        <v>77411-100-I012  VA-Estampilla propersonas mayores</v>
      </c>
      <c r="B29" s="34">
        <v>7741</v>
      </c>
      <c r="C29" s="35" t="s">
        <v>1649</v>
      </c>
      <c r="D29" s="31" t="s">
        <v>1641</v>
      </c>
      <c r="E29" s="32"/>
      <c r="F29" s="32">
        <v>1000000000</v>
      </c>
      <c r="G29" s="32">
        <v>0</v>
      </c>
      <c r="H29" s="33"/>
      <c r="I29" s="32">
        <v>1000000000</v>
      </c>
      <c r="J29" s="32">
        <v>0</v>
      </c>
      <c r="K29" s="33"/>
      <c r="L29" s="32">
        <v>1000000000</v>
      </c>
      <c r="M29" s="32">
        <v>1000000000</v>
      </c>
      <c r="N29" s="33">
        <f t="shared" si="0"/>
        <v>1</v>
      </c>
      <c r="O29" s="32">
        <v>1000000000</v>
      </c>
      <c r="P29" s="32">
        <v>1000000000</v>
      </c>
      <c r="Q29" s="33">
        <v>1</v>
      </c>
    </row>
    <row r="30" spans="1:17" x14ac:dyDescent="0.25">
      <c r="A30" s="87" t="str">
        <f t="shared" si="6"/>
        <v>77411-601-F001  PAS-Otros distrito</v>
      </c>
      <c r="B30" s="34">
        <v>7741</v>
      </c>
      <c r="C30" s="35" t="s">
        <v>1649</v>
      </c>
      <c r="D30" t="s">
        <v>1635</v>
      </c>
      <c r="E30" s="32"/>
      <c r="F30" s="32"/>
      <c r="G30" s="32"/>
      <c r="H30" s="33"/>
      <c r="I30" s="32"/>
      <c r="J30" s="32"/>
      <c r="K30" s="33"/>
      <c r="L30" s="32">
        <v>10689870</v>
      </c>
      <c r="M30" s="32">
        <v>10689870</v>
      </c>
      <c r="N30" s="33">
        <f t="shared" si="0"/>
        <v>1</v>
      </c>
      <c r="O30" s="32">
        <v>10689870</v>
      </c>
      <c r="P30" s="32">
        <v>10689870</v>
      </c>
      <c r="Q30" s="33">
        <v>1</v>
      </c>
    </row>
    <row r="31" spans="1:17" x14ac:dyDescent="0.25">
      <c r="A31" s="87" t="str">
        <f t="shared" si="3"/>
        <v>77441-100-F001  VA-Recursos distrito</v>
      </c>
      <c r="B31" s="34">
        <v>7744</v>
      </c>
      <c r="C31" s="35" t="s">
        <v>1650</v>
      </c>
      <c r="D31" s="31" t="s">
        <v>1634</v>
      </c>
      <c r="E31" s="32">
        <v>11765540000</v>
      </c>
      <c r="F31" s="32">
        <v>13746768997</v>
      </c>
      <c r="G31" s="32">
        <v>9281691411</v>
      </c>
      <c r="H31" s="33">
        <f t="shared" si="1"/>
        <v>0.6751907603179752</v>
      </c>
      <c r="I31" s="32">
        <v>16146768997</v>
      </c>
      <c r="J31" s="32">
        <v>13824145349</v>
      </c>
      <c r="K31" s="33">
        <f t="shared" si="2"/>
        <v>0.85615551641126886</v>
      </c>
      <c r="L31" s="32">
        <v>17696767316</v>
      </c>
      <c r="M31" s="32">
        <v>16355733520</v>
      </c>
      <c r="N31" s="33">
        <f t="shared" si="0"/>
        <v>0.92422153876727842</v>
      </c>
      <c r="O31" s="32">
        <v>21315919565</v>
      </c>
      <c r="P31" s="32">
        <v>21151034375</v>
      </c>
      <c r="Q31" s="33">
        <v>0.9922646926163704</v>
      </c>
    </row>
    <row r="32" spans="1:17" x14ac:dyDescent="0.25">
      <c r="A32" s="87" t="str">
        <f t="shared" si="3"/>
        <v>77441-200-I049  RB-SGP propósito general</v>
      </c>
      <c r="B32" s="34">
        <v>7744</v>
      </c>
      <c r="C32" s="35" t="s">
        <v>1650</v>
      </c>
      <c r="D32" s="31" t="s">
        <v>1651</v>
      </c>
      <c r="E32" s="32">
        <v>528474000</v>
      </c>
      <c r="F32" s="32">
        <v>528474000</v>
      </c>
      <c r="G32" s="32">
        <v>326741072</v>
      </c>
      <c r="H32" s="33">
        <f t="shared" si="1"/>
        <v>0.61827274757130912</v>
      </c>
      <c r="I32" s="32">
        <v>528474000</v>
      </c>
      <c r="J32" s="32">
        <v>431215592</v>
      </c>
      <c r="K32" s="33">
        <f t="shared" si="2"/>
        <v>0.81596368411691023</v>
      </c>
      <c r="L32" s="32">
        <v>528474000</v>
      </c>
      <c r="M32" s="32">
        <v>431215592</v>
      </c>
      <c r="N32" s="33">
        <f t="shared" si="0"/>
        <v>0.81596368411691023</v>
      </c>
      <c r="O32" s="32">
        <v>528474000</v>
      </c>
      <c r="P32" s="32">
        <v>521871657</v>
      </c>
      <c r="Q32" s="33">
        <v>0.9875067780061082</v>
      </c>
    </row>
    <row r="33" spans="1:17" x14ac:dyDescent="0.25">
      <c r="A33" s="87" t="str">
        <f t="shared" si="3"/>
        <v>77441-200-I062  RB-Otras Nación</v>
      </c>
      <c r="B33" s="34">
        <v>7744</v>
      </c>
      <c r="C33" s="35" t="s">
        <v>1650</v>
      </c>
      <c r="D33" s="36" t="s">
        <v>1652</v>
      </c>
      <c r="E33" s="32">
        <v>35010000</v>
      </c>
      <c r="F33" s="32">
        <v>35010000</v>
      </c>
      <c r="G33" s="32">
        <v>34991847</v>
      </c>
      <c r="H33" s="33">
        <f t="shared" si="1"/>
        <v>0.99948149100257067</v>
      </c>
      <c r="I33" s="32">
        <v>35010000</v>
      </c>
      <c r="J33" s="32">
        <v>34991847</v>
      </c>
      <c r="K33" s="33">
        <f t="shared" si="2"/>
        <v>0.99948149100257067</v>
      </c>
      <c r="L33" s="32">
        <v>35010000</v>
      </c>
      <c r="M33" s="32">
        <v>34991847</v>
      </c>
      <c r="N33" s="33">
        <f t="shared" si="0"/>
        <v>0.99948149100257067</v>
      </c>
      <c r="O33" s="32">
        <v>35010000</v>
      </c>
      <c r="P33" s="32">
        <v>34991847</v>
      </c>
      <c r="Q33" s="33">
        <v>0.99948149100257067</v>
      </c>
    </row>
    <row r="34" spans="1:17" x14ac:dyDescent="0.25">
      <c r="A34" s="87" t="str">
        <f t="shared" si="3"/>
        <v>77441-400-I023  RF-SGP propósito general</v>
      </c>
      <c r="B34" s="34">
        <v>7744</v>
      </c>
      <c r="C34" s="35" t="s">
        <v>1650</v>
      </c>
      <c r="D34" s="31" t="s">
        <v>1653</v>
      </c>
      <c r="E34" s="32">
        <v>3834173000</v>
      </c>
      <c r="F34" s="32">
        <v>3834173000</v>
      </c>
      <c r="G34" s="32">
        <v>2441830607</v>
      </c>
      <c r="H34" s="33">
        <f t="shared" si="1"/>
        <v>0.6368597887993056</v>
      </c>
      <c r="I34" s="32">
        <v>3834173000</v>
      </c>
      <c r="J34" s="32">
        <v>3236311097</v>
      </c>
      <c r="K34" s="33">
        <f t="shared" si="2"/>
        <v>0.84407018071432871</v>
      </c>
      <c r="L34" s="32">
        <v>3834173000</v>
      </c>
      <c r="M34" s="32">
        <v>3560066493</v>
      </c>
      <c r="N34" s="33">
        <f t="shared" si="0"/>
        <v>0.92850961419842037</v>
      </c>
      <c r="O34" s="32">
        <v>3834173000</v>
      </c>
      <c r="P34" s="32">
        <v>3789764015</v>
      </c>
      <c r="Q34" s="33">
        <v>0.98841758444389438</v>
      </c>
    </row>
    <row r="35" spans="1:17" x14ac:dyDescent="0.25">
      <c r="A35" s="87" t="str">
        <f t="shared" si="3"/>
        <v>77441-601-I037  PAS-Crédito</v>
      </c>
      <c r="B35" s="34">
        <v>7744</v>
      </c>
      <c r="C35" s="35" t="s">
        <v>1650</v>
      </c>
      <c r="D35" s="31" t="s">
        <v>1643</v>
      </c>
      <c r="E35" s="32">
        <v>8180000</v>
      </c>
      <c r="F35" s="32">
        <v>8180000</v>
      </c>
      <c r="G35" s="32">
        <v>651800</v>
      </c>
      <c r="H35" s="33">
        <f t="shared" si="1"/>
        <v>7.9682151589242051E-2</v>
      </c>
      <c r="I35" s="32">
        <v>8180000</v>
      </c>
      <c r="J35" s="32">
        <v>651800</v>
      </c>
      <c r="K35" s="33">
        <f t="shared" si="2"/>
        <v>7.9682151589242051E-2</v>
      </c>
      <c r="L35" s="32">
        <v>8180000</v>
      </c>
      <c r="M35" s="32">
        <v>1364633</v>
      </c>
      <c r="N35" s="33">
        <f t="shared" si="0"/>
        <v>0.16682555012224939</v>
      </c>
      <c r="O35" s="32">
        <v>8180000</v>
      </c>
      <c r="P35" s="32">
        <v>1364633</v>
      </c>
      <c r="Q35" s="33">
        <v>0.16682555012224939</v>
      </c>
    </row>
    <row r="36" spans="1:17" x14ac:dyDescent="0.25">
      <c r="A36" s="87" t="str">
        <f t="shared" si="3"/>
        <v>77441-601-I039  PAS-Otras nación</v>
      </c>
      <c r="B36" s="34">
        <v>7744</v>
      </c>
      <c r="C36" s="35" t="s">
        <v>1650</v>
      </c>
      <c r="D36" s="31" t="s">
        <v>1654</v>
      </c>
      <c r="E36" s="32">
        <v>54575000</v>
      </c>
      <c r="F36" s="32">
        <v>54575000</v>
      </c>
      <c r="G36" s="32">
        <v>2304467</v>
      </c>
      <c r="H36" s="33">
        <f t="shared" si="1"/>
        <v>4.2225689418231793E-2</v>
      </c>
      <c r="I36" s="32">
        <v>54575000</v>
      </c>
      <c r="J36" s="32">
        <v>4156967</v>
      </c>
      <c r="K36" s="33">
        <f t="shared" si="2"/>
        <v>7.6169803023362348E-2</v>
      </c>
      <c r="L36" s="32">
        <v>54575000</v>
      </c>
      <c r="M36" s="32">
        <v>6632734</v>
      </c>
      <c r="N36" s="33">
        <f t="shared" si="0"/>
        <v>0.12153429225836006</v>
      </c>
      <c r="O36" s="32">
        <v>54575000</v>
      </c>
      <c r="P36" s="32">
        <v>15793806</v>
      </c>
      <c r="Q36" s="33">
        <v>0.28939635364177735</v>
      </c>
    </row>
    <row r="37" spans="1:17" x14ac:dyDescent="0.25">
      <c r="A37" s="87" t="str">
        <f t="shared" si="3"/>
        <v>77441-601-I052  PAS-SGP propósito general</v>
      </c>
      <c r="B37" s="34">
        <v>7744</v>
      </c>
      <c r="C37" s="35" t="s">
        <v>1650</v>
      </c>
      <c r="D37" s="31" t="s">
        <v>1637</v>
      </c>
      <c r="E37" s="32">
        <v>176400000</v>
      </c>
      <c r="F37" s="32">
        <v>176400000</v>
      </c>
      <c r="G37" s="32">
        <v>0</v>
      </c>
      <c r="H37" s="33">
        <f t="shared" si="1"/>
        <v>0</v>
      </c>
      <c r="I37" s="32">
        <v>176400000</v>
      </c>
      <c r="J37" s="32">
        <v>0</v>
      </c>
      <c r="K37" s="33">
        <f t="shared" si="2"/>
        <v>0</v>
      </c>
      <c r="L37" s="32">
        <v>176400000</v>
      </c>
      <c r="M37" s="32">
        <v>0</v>
      </c>
      <c r="N37" s="33">
        <f t="shared" si="0"/>
        <v>0</v>
      </c>
      <c r="O37" s="32">
        <v>0</v>
      </c>
      <c r="P37" s="32">
        <v>0</v>
      </c>
      <c r="Q37" s="33" t="s">
        <v>5422</v>
      </c>
    </row>
    <row r="38" spans="1:17" x14ac:dyDescent="0.25">
      <c r="A38" s="87" t="str">
        <f t="shared" si="3"/>
        <v>77441-604-I023  PAS-RF-SGP propósito general</v>
      </c>
      <c r="B38" s="34">
        <v>7744</v>
      </c>
      <c r="C38" s="35" t="s">
        <v>1650</v>
      </c>
      <c r="D38" s="37" t="s">
        <v>1655</v>
      </c>
      <c r="E38" s="32">
        <v>3139000</v>
      </c>
      <c r="F38" s="32">
        <v>3139000</v>
      </c>
      <c r="G38" s="32">
        <v>0</v>
      </c>
      <c r="H38" s="33">
        <f t="shared" si="1"/>
        <v>0</v>
      </c>
      <c r="I38" s="32">
        <v>3139000</v>
      </c>
      <c r="J38" s="32">
        <v>0</v>
      </c>
      <c r="K38" s="33">
        <f t="shared" si="2"/>
        <v>0</v>
      </c>
      <c r="L38" s="32">
        <v>3139000</v>
      </c>
      <c r="M38" s="32">
        <v>0</v>
      </c>
      <c r="N38" s="33">
        <f t="shared" si="0"/>
        <v>0</v>
      </c>
      <c r="O38" s="32">
        <v>0</v>
      </c>
      <c r="P38" s="32">
        <v>0</v>
      </c>
      <c r="Q38" s="33" t="s">
        <v>5422</v>
      </c>
    </row>
    <row r="39" spans="1:17" x14ac:dyDescent="0.25">
      <c r="A39" s="87" t="str">
        <f t="shared" si="3"/>
        <v>77442-100-I009  VA-SGP propósito general</v>
      </c>
      <c r="B39" s="34">
        <v>7744</v>
      </c>
      <c r="C39" s="35" t="s">
        <v>1650</v>
      </c>
      <c r="D39" s="37" t="s">
        <v>1638</v>
      </c>
      <c r="E39" s="32">
        <v>126419052000</v>
      </c>
      <c r="F39" s="32">
        <v>126419052000</v>
      </c>
      <c r="G39" s="32">
        <v>103521178128</v>
      </c>
      <c r="H39" s="33">
        <f t="shared" si="1"/>
        <v>0.81887323540442303</v>
      </c>
      <c r="I39" s="32">
        <v>124019052000</v>
      </c>
      <c r="J39" s="32">
        <v>116906392827</v>
      </c>
      <c r="K39" s="33">
        <f t="shared" si="2"/>
        <v>0.94264865713535695</v>
      </c>
      <c r="L39" s="32">
        <v>124019052000</v>
      </c>
      <c r="M39" s="32">
        <v>121467146095</v>
      </c>
      <c r="N39" s="33">
        <f t="shared" si="0"/>
        <v>0.9794232751835581</v>
      </c>
      <c r="O39" s="32">
        <v>130426793579</v>
      </c>
      <c r="P39" s="32">
        <v>129669693750</v>
      </c>
      <c r="Q39" s="33">
        <v>0.99419521243891174</v>
      </c>
    </row>
    <row r="40" spans="1:17" x14ac:dyDescent="0.25">
      <c r="A40" s="87" t="str">
        <f t="shared" si="3"/>
        <v>77442-100-I016  VA-Otras transferencias nación</v>
      </c>
      <c r="B40" s="34">
        <v>7744</v>
      </c>
      <c r="C40" s="35" t="s">
        <v>1650</v>
      </c>
      <c r="D40" s="37" t="s">
        <v>1656</v>
      </c>
      <c r="E40" s="32">
        <v>55297356000</v>
      </c>
      <c r="F40" s="32">
        <v>55297356000</v>
      </c>
      <c r="G40" s="32">
        <v>40543704014</v>
      </c>
      <c r="H40" s="33">
        <f t="shared" si="1"/>
        <v>0.73319426002935839</v>
      </c>
      <c r="I40" s="32">
        <v>55297356000</v>
      </c>
      <c r="J40" s="32">
        <v>51756270224</v>
      </c>
      <c r="K40" s="33">
        <f t="shared" si="2"/>
        <v>0.93596283742752551</v>
      </c>
      <c r="L40" s="32">
        <v>55297356000</v>
      </c>
      <c r="M40" s="32">
        <v>51085694022</v>
      </c>
      <c r="N40" s="33">
        <f t="shared" si="0"/>
        <v>0.92383610569011654</v>
      </c>
      <c r="O40" s="32">
        <v>54480326679</v>
      </c>
      <c r="P40" s="32">
        <v>52396059272</v>
      </c>
      <c r="Q40" s="33">
        <v>0.96174275130028908</v>
      </c>
    </row>
    <row r="41" spans="1:17" x14ac:dyDescent="0.25">
      <c r="A41" s="87" t="str">
        <f t="shared" ref="A41" si="7">+CONCATENATE(B41,D41)</f>
        <v>77441-601-F001  PAS-Otros distrito</v>
      </c>
      <c r="B41" s="34">
        <v>7744</v>
      </c>
      <c r="C41" s="35" t="s">
        <v>1650</v>
      </c>
      <c r="D41" t="s">
        <v>1635</v>
      </c>
      <c r="E41" s="32"/>
      <c r="F41" s="32"/>
      <c r="G41" s="32"/>
      <c r="H41" s="33"/>
      <c r="I41" s="32"/>
      <c r="J41" s="32"/>
      <c r="K41" s="33"/>
      <c r="L41" s="32">
        <v>10001681</v>
      </c>
      <c r="M41" s="32">
        <v>2850042</v>
      </c>
      <c r="N41" s="33">
        <f t="shared" si="0"/>
        <v>0.28495629884616397</v>
      </c>
      <c r="O41" s="32">
        <v>20555058</v>
      </c>
      <c r="P41" s="32">
        <v>20555058</v>
      </c>
      <c r="Q41" s="33">
        <v>1</v>
      </c>
    </row>
    <row r="42" spans="1:17" x14ac:dyDescent="0.25">
      <c r="A42" s="87" t="str">
        <f t="shared" si="3"/>
        <v>77451-100-F001  VA-Recursos distrito</v>
      </c>
      <c r="B42" s="34">
        <v>7745</v>
      </c>
      <c r="C42" s="35" t="s">
        <v>1657</v>
      </c>
      <c r="D42" s="31" t="s">
        <v>1634</v>
      </c>
      <c r="E42" s="32">
        <v>208545909000</v>
      </c>
      <c r="F42" s="32">
        <v>208545909000</v>
      </c>
      <c r="G42" s="32">
        <v>43114416139</v>
      </c>
      <c r="H42" s="33">
        <f t="shared" si="1"/>
        <v>0.20673824936551499</v>
      </c>
      <c r="I42" s="32">
        <v>208545909000</v>
      </c>
      <c r="J42" s="32">
        <v>187530019242</v>
      </c>
      <c r="K42" s="33">
        <f t="shared" si="2"/>
        <v>0.89922655467674506</v>
      </c>
      <c r="L42" s="32">
        <v>208105388848</v>
      </c>
      <c r="M42" s="32">
        <v>187535007587</v>
      </c>
      <c r="N42" s="33">
        <f t="shared" si="0"/>
        <v>0.90115401924539018</v>
      </c>
      <c r="O42" s="32">
        <v>206856891751</v>
      </c>
      <c r="P42" s="32">
        <v>206722878610</v>
      </c>
      <c r="Q42" s="33">
        <v>0.9993521456313802</v>
      </c>
    </row>
    <row r="43" spans="1:17" x14ac:dyDescent="0.25">
      <c r="A43" s="87" t="str">
        <f t="shared" si="3"/>
        <v>77451-100-I012  VA-Estampilla propersonas mayores</v>
      </c>
      <c r="B43" s="34">
        <v>7745</v>
      </c>
      <c r="C43" s="35" t="s">
        <v>1657</v>
      </c>
      <c r="D43" s="31" t="s">
        <v>1641</v>
      </c>
      <c r="E43" s="32">
        <v>9101513000</v>
      </c>
      <c r="F43" s="32">
        <v>9101513000</v>
      </c>
      <c r="G43" s="32">
        <v>0</v>
      </c>
      <c r="H43" s="33">
        <f t="shared" si="1"/>
        <v>0</v>
      </c>
      <c r="I43" s="32">
        <v>9101513000</v>
      </c>
      <c r="J43" s="32">
        <v>8271782765</v>
      </c>
      <c r="K43" s="33">
        <f t="shared" si="2"/>
        <v>0.90883601056219998</v>
      </c>
      <c r="L43" s="32">
        <v>9101513000</v>
      </c>
      <c r="M43" s="32">
        <v>8271782765</v>
      </c>
      <c r="N43" s="33">
        <f t="shared" si="0"/>
        <v>0.90883601056219998</v>
      </c>
      <c r="O43" s="32">
        <v>9101513000</v>
      </c>
      <c r="P43" s="32">
        <v>8271782765</v>
      </c>
      <c r="Q43" s="33">
        <v>0.90883601056219998</v>
      </c>
    </row>
    <row r="44" spans="1:17" x14ac:dyDescent="0.25">
      <c r="A44" s="87" t="str">
        <f t="shared" si="3"/>
        <v>77451-601-I037  PAS-Crédito</v>
      </c>
      <c r="B44" s="34">
        <v>7745</v>
      </c>
      <c r="C44" s="35" t="s">
        <v>1657</v>
      </c>
      <c r="D44" s="31" t="s">
        <v>1643</v>
      </c>
      <c r="E44" s="32">
        <v>347654000</v>
      </c>
      <c r="F44" s="32">
        <v>347654000</v>
      </c>
      <c r="G44" s="32">
        <v>0</v>
      </c>
      <c r="H44" s="33">
        <f t="shared" si="1"/>
        <v>0</v>
      </c>
      <c r="I44" s="32">
        <v>347654000</v>
      </c>
      <c r="J44" s="32">
        <v>0</v>
      </c>
      <c r="K44" s="33">
        <f t="shared" si="2"/>
        <v>0</v>
      </c>
      <c r="L44" s="32">
        <v>347654000</v>
      </c>
      <c r="M44" s="32">
        <v>0</v>
      </c>
      <c r="N44" s="33">
        <f t="shared" si="0"/>
        <v>0</v>
      </c>
      <c r="O44" s="32">
        <v>347654000</v>
      </c>
      <c r="P44" s="32">
        <v>0</v>
      </c>
      <c r="Q44" s="33">
        <v>0</v>
      </c>
    </row>
    <row r="45" spans="1:17" x14ac:dyDescent="0.25">
      <c r="A45" s="87" t="str">
        <f t="shared" si="3"/>
        <v>77451-601-I052  PAS-SGP propósito general</v>
      </c>
      <c r="B45" s="34">
        <v>7745</v>
      </c>
      <c r="C45" s="35" t="s">
        <v>1657</v>
      </c>
      <c r="D45" s="31" t="s">
        <v>1637</v>
      </c>
      <c r="E45" s="32">
        <v>1177481000</v>
      </c>
      <c r="F45" s="32">
        <v>1177481000</v>
      </c>
      <c r="G45" s="32">
        <v>0</v>
      </c>
      <c r="H45" s="33">
        <f t="shared" si="1"/>
        <v>0</v>
      </c>
      <c r="I45" s="32">
        <v>1177481000</v>
      </c>
      <c r="J45" s="32">
        <v>0</v>
      </c>
      <c r="K45" s="33">
        <f t="shared" si="2"/>
        <v>0</v>
      </c>
      <c r="L45" s="32">
        <v>1177481000</v>
      </c>
      <c r="M45" s="32">
        <v>0</v>
      </c>
      <c r="N45" s="33">
        <f t="shared" si="0"/>
        <v>0</v>
      </c>
      <c r="O45" s="32">
        <v>0</v>
      </c>
      <c r="P45" s="32">
        <v>0</v>
      </c>
      <c r="Q45" s="33" t="s">
        <v>5422</v>
      </c>
    </row>
    <row r="46" spans="1:17" x14ac:dyDescent="0.25">
      <c r="A46" s="87" t="str">
        <f t="shared" si="3"/>
        <v>77452-100-I009  VA-SGP propósito general</v>
      </c>
      <c r="B46" s="34">
        <v>7745</v>
      </c>
      <c r="C46" s="35" t="s">
        <v>1657</v>
      </c>
      <c r="D46" s="31" t="s">
        <v>1638</v>
      </c>
      <c r="E46" s="32">
        <v>13079880000</v>
      </c>
      <c r="F46" s="32">
        <v>13079880000</v>
      </c>
      <c r="G46" s="32">
        <v>11740080000</v>
      </c>
      <c r="H46" s="33">
        <f t="shared" si="1"/>
        <v>0.89756786759511553</v>
      </c>
      <c r="I46" s="32">
        <v>13079880000</v>
      </c>
      <c r="J46" s="32">
        <v>13079880000</v>
      </c>
      <c r="K46" s="33">
        <f t="shared" si="2"/>
        <v>1</v>
      </c>
      <c r="L46" s="32">
        <v>13079880000</v>
      </c>
      <c r="M46" s="32">
        <v>13079880000</v>
      </c>
      <c r="N46" s="33">
        <f t="shared" si="0"/>
        <v>1</v>
      </c>
      <c r="O46" s="32">
        <v>13079880000</v>
      </c>
      <c r="P46" s="32">
        <v>13079880000</v>
      </c>
      <c r="Q46" s="33">
        <v>1</v>
      </c>
    </row>
    <row r="47" spans="1:17" x14ac:dyDescent="0.25">
      <c r="A47" s="87" t="str">
        <f t="shared" ref="A47" si="8">+CONCATENATE(B47,D47)</f>
        <v>77451-601-F001  PAS-Otros distrito</v>
      </c>
      <c r="B47" s="34">
        <v>7745</v>
      </c>
      <c r="C47" s="35" t="s">
        <v>1657</v>
      </c>
      <c r="D47" s="31" t="s">
        <v>1635</v>
      </c>
      <c r="E47" s="32"/>
      <c r="F47" s="32"/>
      <c r="G47" s="32"/>
      <c r="H47" s="33"/>
      <c r="I47" s="32"/>
      <c r="J47" s="32"/>
      <c r="K47" s="33"/>
      <c r="L47" s="32"/>
      <c r="M47" s="32"/>
      <c r="N47" s="33"/>
      <c r="O47" s="32">
        <v>2491827097</v>
      </c>
      <c r="P47" s="32">
        <v>2491827097</v>
      </c>
      <c r="Q47" s="33">
        <v>1</v>
      </c>
    </row>
    <row r="48" spans="1:17" x14ac:dyDescent="0.25">
      <c r="A48" s="87" t="str">
        <f t="shared" si="3"/>
        <v>77481-100-F001  VA-Recursos distrito</v>
      </c>
      <c r="B48" s="34">
        <v>7748</v>
      </c>
      <c r="C48" s="35" t="s">
        <v>1658</v>
      </c>
      <c r="D48" s="31" t="s">
        <v>1634</v>
      </c>
      <c r="E48" s="32">
        <v>332178993000</v>
      </c>
      <c r="F48" s="32">
        <v>332199955004</v>
      </c>
      <c r="G48" s="32">
        <v>168725715871</v>
      </c>
      <c r="H48" s="33">
        <f t="shared" si="1"/>
        <v>0.50790409008023008</v>
      </c>
      <c r="I48" s="32">
        <v>332188334393</v>
      </c>
      <c r="J48" s="32">
        <v>217946692129</v>
      </c>
      <c r="K48" s="33">
        <f t="shared" si="2"/>
        <v>0.65609375635435518</v>
      </c>
      <c r="L48" s="32">
        <v>332529630773</v>
      </c>
      <c r="M48" s="32">
        <v>255983190183</v>
      </c>
      <c r="N48" s="33">
        <f t="shared" si="0"/>
        <v>0.76980565487634955</v>
      </c>
      <c r="O48" s="32">
        <v>340235184264</v>
      </c>
      <c r="P48" s="32">
        <v>340050787414</v>
      </c>
      <c r="Q48" s="33">
        <v>0.99945803121332411</v>
      </c>
    </row>
    <row r="49" spans="1:17" x14ac:dyDescent="0.25">
      <c r="A49" s="87" t="str">
        <f t="shared" si="3"/>
        <v>77481-100-I012  VA-Estampilla propersonas mayores</v>
      </c>
      <c r="B49" s="34">
        <v>7748</v>
      </c>
      <c r="C49" s="35" t="s">
        <v>1658</v>
      </c>
      <c r="D49" s="31" t="s">
        <v>1641</v>
      </c>
      <c r="E49" s="32">
        <v>13973888000</v>
      </c>
      <c r="F49" s="32">
        <v>13973888000</v>
      </c>
      <c r="G49" s="32">
        <v>12154654163</v>
      </c>
      <c r="H49" s="33">
        <f t="shared" si="1"/>
        <v>0.86981190653596197</v>
      </c>
      <c r="I49" s="32">
        <v>13973888000</v>
      </c>
      <c r="J49" s="32">
        <v>13756839907</v>
      </c>
      <c r="K49" s="33">
        <f t="shared" si="2"/>
        <v>0.9844675946307857</v>
      </c>
      <c r="L49" s="32">
        <v>13973888000</v>
      </c>
      <c r="M49" s="32">
        <v>13787830906</v>
      </c>
      <c r="N49" s="33">
        <f t="shared" si="0"/>
        <v>0.98668537389164701</v>
      </c>
      <c r="O49" s="32">
        <v>13973888000</v>
      </c>
      <c r="P49" s="32">
        <v>13948821525</v>
      </c>
      <c r="Q49" s="33">
        <v>0.99820619179143266</v>
      </c>
    </row>
    <row r="50" spans="1:17" x14ac:dyDescent="0.25">
      <c r="A50" s="87" t="str">
        <f t="shared" ref="A50:A51" si="9">+CONCATENATE(B50,D50)</f>
        <v>77481-200-F001  RB-Otros distrito</v>
      </c>
      <c r="B50" s="34">
        <v>7748</v>
      </c>
      <c r="C50" s="35" t="s">
        <v>1658</v>
      </c>
      <c r="D50" s="31" t="s">
        <v>1659</v>
      </c>
      <c r="E50" s="32"/>
      <c r="F50" s="32"/>
      <c r="G50" s="32"/>
      <c r="H50" s="33"/>
      <c r="I50" s="32">
        <v>18600000000</v>
      </c>
      <c r="J50" s="32">
        <v>18600000000</v>
      </c>
      <c r="K50" s="33">
        <f t="shared" ref="K50:K51" si="10">IFERROR((J50/I50),"")</f>
        <v>1</v>
      </c>
      <c r="L50" s="32">
        <v>18600000000</v>
      </c>
      <c r="M50" s="32">
        <v>18600000000</v>
      </c>
      <c r="N50" s="33">
        <f t="shared" si="0"/>
        <v>1</v>
      </c>
      <c r="O50" s="32">
        <v>18600000000</v>
      </c>
      <c r="P50" s="32">
        <v>18600000000</v>
      </c>
      <c r="Q50" s="33">
        <v>1</v>
      </c>
    </row>
    <row r="51" spans="1:17" x14ac:dyDescent="0.25">
      <c r="A51" s="87" t="str">
        <f t="shared" si="9"/>
        <v>77481-601-F001  PAS-Otros distrito</v>
      </c>
      <c r="B51" s="34">
        <v>7748</v>
      </c>
      <c r="C51" s="35" t="s">
        <v>1658</v>
      </c>
      <c r="D51" s="31" t="s">
        <v>1635</v>
      </c>
      <c r="E51" s="32"/>
      <c r="F51" s="32"/>
      <c r="G51" s="32"/>
      <c r="H51" s="33"/>
      <c r="I51" s="32">
        <v>11620611</v>
      </c>
      <c r="J51" s="32">
        <v>11020611</v>
      </c>
      <c r="K51" s="33">
        <f t="shared" si="10"/>
        <v>0.94836760304600165</v>
      </c>
      <c r="L51" s="32">
        <v>24844383</v>
      </c>
      <c r="M51" s="32">
        <v>22318644</v>
      </c>
      <c r="N51" s="33">
        <f t="shared" si="0"/>
        <v>0.89833762424287211</v>
      </c>
      <c r="O51" s="32">
        <v>38560892</v>
      </c>
      <c r="P51" s="32">
        <v>38560892</v>
      </c>
      <c r="Q51" s="33">
        <v>1</v>
      </c>
    </row>
    <row r="52" spans="1:17" x14ac:dyDescent="0.25">
      <c r="A52" s="87" t="str">
        <f t="shared" si="3"/>
        <v>77491-100-F001  VA-Recursos distrito</v>
      </c>
      <c r="B52" s="34">
        <v>7749</v>
      </c>
      <c r="C52" s="35" t="s">
        <v>1660</v>
      </c>
      <c r="D52" s="31" t="s">
        <v>1634</v>
      </c>
      <c r="E52" s="32">
        <v>3432877000</v>
      </c>
      <c r="F52" s="32">
        <v>3432877000</v>
      </c>
      <c r="G52" s="32">
        <v>1016854955</v>
      </c>
      <c r="H52" s="33">
        <f t="shared" si="1"/>
        <v>0.29621071625927758</v>
      </c>
      <c r="I52" s="32">
        <v>3432877000</v>
      </c>
      <c r="J52" s="32">
        <v>2399229656</v>
      </c>
      <c r="K52" s="33">
        <f t="shared" si="2"/>
        <v>0.69889764649301445</v>
      </c>
      <c r="L52" s="32">
        <v>3334877000</v>
      </c>
      <c r="M52" s="32">
        <v>2522211786</v>
      </c>
      <c r="N52" s="33">
        <f t="shared" si="0"/>
        <v>0.75631328711673629</v>
      </c>
      <c r="O52" s="32">
        <v>3333508100</v>
      </c>
      <c r="P52" s="32">
        <v>3324773837</v>
      </c>
      <c r="Q52" s="33">
        <v>0.99737985847402022</v>
      </c>
    </row>
    <row r="53" spans="1:17" x14ac:dyDescent="0.25">
      <c r="A53" s="87" t="str">
        <f t="shared" ref="A53" si="11">+CONCATENATE(B53,D53)</f>
        <v>77491-601-F001  PAS-Otros distrito</v>
      </c>
      <c r="B53" s="34">
        <v>7749</v>
      </c>
      <c r="C53" s="35" t="s">
        <v>1660</v>
      </c>
      <c r="D53" s="31" t="s">
        <v>1635</v>
      </c>
      <c r="E53" s="32"/>
      <c r="F53" s="32"/>
      <c r="G53" s="32"/>
      <c r="H53" s="33"/>
      <c r="I53" s="32"/>
      <c r="J53" s="32"/>
      <c r="K53" s="33"/>
      <c r="L53" s="32"/>
      <c r="M53" s="32"/>
      <c r="N53" s="33"/>
      <c r="O53" s="32">
        <v>1368900</v>
      </c>
      <c r="P53" s="32">
        <v>1368900</v>
      </c>
      <c r="Q53" s="33">
        <v>1</v>
      </c>
    </row>
    <row r="54" spans="1:17" x14ac:dyDescent="0.25">
      <c r="A54" s="87" t="str">
        <f t="shared" si="3"/>
        <v>77521-100-F001  VA-Recursos distrito</v>
      </c>
      <c r="B54" s="34">
        <v>7752</v>
      </c>
      <c r="C54" s="35" t="s">
        <v>1661</v>
      </c>
      <c r="D54" s="31" t="s">
        <v>1634</v>
      </c>
      <c r="E54" s="32">
        <v>1645474000</v>
      </c>
      <c r="F54" s="32">
        <v>1645474000</v>
      </c>
      <c r="G54" s="32">
        <v>854497137</v>
      </c>
      <c r="H54" s="33">
        <f t="shared" si="1"/>
        <v>0.519301512512504</v>
      </c>
      <c r="I54" s="32">
        <v>1411294000</v>
      </c>
      <c r="J54" s="32">
        <v>953572137</v>
      </c>
      <c r="K54" s="33">
        <f t="shared" si="2"/>
        <v>0.67567221075126793</v>
      </c>
      <c r="L54" s="32">
        <v>1448014031</v>
      </c>
      <c r="M54" s="32">
        <v>1225841147</v>
      </c>
      <c r="N54" s="33">
        <f t="shared" si="0"/>
        <v>0.84656717459666664</v>
      </c>
      <c r="O54" s="32">
        <v>2180495031</v>
      </c>
      <c r="P54" s="32">
        <v>2154730026</v>
      </c>
      <c r="Q54" s="33">
        <v>0.98818387355453685</v>
      </c>
    </row>
    <row r="55" spans="1:17" x14ac:dyDescent="0.25">
      <c r="A55" s="87" t="str">
        <f t="shared" si="3"/>
        <v>77522-100-I009  VA-SGP propósito general</v>
      </c>
      <c r="B55" s="34">
        <v>7752</v>
      </c>
      <c r="C55" s="35" t="s">
        <v>1661</v>
      </c>
      <c r="D55" s="31" t="s">
        <v>1638</v>
      </c>
      <c r="E55" s="32">
        <v>2738965000</v>
      </c>
      <c r="F55" s="32">
        <v>2738965000</v>
      </c>
      <c r="G55" s="32">
        <v>1875626500</v>
      </c>
      <c r="H55" s="33">
        <f t="shared" si="1"/>
        <v>0.68479389112310673</v>
      </c>
      <c r="I55" s="32">
        <v>2973145000</v>
      </c>
      <c r="J55" s="32">
        <v>2649456000</v>
      </c>
      <c r="K55" s="33">
        <f t="shared" si="2"/>
        <v>0.89112909057580436</v>
      </c>
      <c r="L55" s="32">
        <v>2973145000</v>
      </c>
      <c r="M55" s="32">
        <v>2649456000</v>
      </c>
      <c r="N55" s="33">
        <f t="shared" si="0"/>
        <v>0.89112909057580436</v>
      </c>
      <c r="O55" s="32">
        <v>2973145000</v>
      </c>
      <c r="P55" s="32">
        <v>2893426019</v>
      </c>
      <c r="Q55" s="33">
        <v>0.97318698516217672</v>
      </c>
    </row>
    <row r="56" spans="1:17" x14ac:dyDescent="0.25">
      <c r="A56" s="87" t="str">
        <f t="shared" si="3"/>
        <v>77521-601-F001  PAS-Otros distrito</v>
      </c>
      <c r="B56" s="34">
        <v>7752</v>
      </c>
      <c r="C56" s="35" t="s">
        <v>1661</v>
      </c>
      <c r="D56" s="31" t="s">
        <v>1635</v>
      </c>
      <c r="E56" s="32"/>
      <c r="F56" s="32"/>
      <c r="G56" s="32"/>
      <c r="H56" s="33"/>
      <c r="I56" s="32"/>
      <c r="J56" s="32"/>
      <c r="K56" s="33"/>
      <c r="L56" s="32">
        <v>279969</v>
      </c>
      <c r="M56" s="32">
        <v>279969</v>
      </c>
      <c r="N56" s="33">
        <f t="shared" si="0"/>
        <v>1</v>
      </c>
      <c r="O56" s="32">
        <v>279969</v>
      </c>
      <c r="P56" s="32">
        <v>279969</v>
      </c>
      <c r="Q56" s="33">
        <v>1</v>
      </c>
    </row>
    <row r="57" spans="1:17" x14ac:dyDescent="0.25">
      <c r="A57" s="87" t="str">
        <f t="shared" si="3"/>
        <v>77531-100-F001  VA-Recursos distrito</v>
      </c>
      <c r="B57" s="34">
        <v>7753</v>
      </c>
      <c r="C57" s="35" t="s">
        <v>1662</v>
      </c>
      <c r="D57" s="31" t="s">
        <v>1634</v>
      </c>
      <c r="E57" s="32">
        <v>825000000</v>
      </c>
      <c r="F57" s="32">
        <v>825000000</v>
      </c>
      <c r="G57" s="32">
        <v>401786600</v>
      </c>
      <c r="H57" s="33">
        <f t="shared" si="1"/>
        <v>0.48701406060606062</v>
      </c>
      <c r="I57" s="32">
        <v>825000000</v>
      </c>
      <c r="J57" s="32">
        <v>588927600</v>
      </c>
      <c r="K57" s="33">
        <f t="shared" si="2"/>
        <v>0.71385163636363635</v>
      </c>
      <c r="L57" s="32">
        <v>825000000</v>
      </c>
      <c r="M57" s="32">
        <v>596927600</v>
      </c>
      <c r="N57" s="33">
        <f t="shared" si="0"/>
        <v>0.72354860606060611</v>
      </c>
      <c r="O57" s="32">
        <v>825000000</v>
      </c>
      <c r="P57" s="32">
        <v>821698433</v>
      </c>
      <c r="Q57" s="33">
        <v>0.99599810060606064</v>
      </c>
    </row>
    <row r="58" spans="1:17" x14ac:dyDescent="0.25">
      <c r="A58" s="87" t="str">
        <f t="shared" si="3"/>
        <v>77561-100-F001  VA-Recursos distrito</v>
      </c>
      <c r="B58" s="34">
        <v>7756</v>
      </c>
      <c r="C58" s="35" t="s">
        <v>1663</v>
      </c>
      <c r="D58" s="31" t="s">
        <v>1634</v>
      </c>
      <c r="E58" s="32">
        <v>3714771000</v>
      </c>
      <c r="F58" s="32">
        <v>3714771000</v>
      </c>
      <c r="G58" s="32">
        <v>2349221680</v>
      </c>
      <c r="H58" s="33">
        <f t="shared" si="1"/>
        <v>0.63240013449012067</v>
      </c>
      <c r="I58" s="32">
        <v>3714771000</v>
      </c>
      <c r="J58" s="32">
        <v>3333525236</v>
      </c>
      <c r="K58" s="33">
        <f t="shared" si="2"/>
        <v>0.89737031865490502</v>
      </c>
      <c r="L58" s="32">
        <v>3714771000</v>
      </c>
      <c r="M58" s="32">
        <v>3441379424</v>
      </c>
      <c r="N58" s="33">
        <f t="shared" si="0"/>
        <v>0.9264041912677794</v>
      </c>
      <c r="O58" s="32">
        <v>3699609733</v>
      </c>
      <c r="P58" s="32">
        <v>3699583107</v>
      </c>
      <c r="Q58" s="33">
        <v>0.99999280302466431</v>
      </c>
    </row>
    <row r="59" spans="1:17" x14ac:dyDescent="0.25">
      <c r="A59" s="87" t="str">
        <f t="shared" si="3"/>
        <v>77561-601-F001  PAS-Otros distrito</v>
      </c>
      <c r="B59" s="34">
        <v>7756</v>
      </c>
      <c r="C59" s="35" t="s">
        <v>1663</v>
      </c>
      <c r="D59" s="31" t="s">
        <v>1635</v>
      </c>
      <c r="E59" s="32"/>
      <c r="F59" s="32"/>
      <c r="G59" s="32"/>
      <c r="H59" s="33"/>
      <c r="I59" s="32"/>
      <c r="J59" s="32"/>
      <c r="K59" s="33"/>
      <c r="L59" s="32"/>
      <c r="M59" s="32"/>
      <c r="N59" s="33"/>
      <c r="O59" s="32">
        <v>15161267</v>
      </c>
      <c r="P59" s="32">
        <v>15161267</v>
      </c>
      <c r="Q59" s="33">
        <v>1</v>
      </c>
    </row>
    <row r="60" spans="1:17" x14ac:dyDescent="0.25">
      <c r="A60" s="87" t="str">
        <f t="shared" si="3"/>
        <v>77571-100-F001  VA-Recursos distrito</v>
      </c>
      <c r="B60" s="34">
        <v>7757</v>
      </c>
      <c r="C60" s="35" t="s">
        <v>1664</v>
      </c>
      <c r="D60" s="31" t="s">
        <v>1634</v>
      </c>
      <c r="E60" s="32">
        <v>23603303000</v>
      </c>
      <c r="F60" s="32">
        <v>32503303000</v>
      </c>
      <c r="G60" s="32">
        <v>22550212120</v>
      </c>
      <c r="H60" s="33">
        <f t="shared" si="1"/>
        <v>0.69378217099966732</v>
      </c>
      <c r="I60" s="32">
        <v>30103303000</v>
      </c>
      <c r="J60" s="32">
        <v>24844603540</v>
      </c>
      <c r="K60" s="33">
        <f t="shared" si="2"/>
        <v>0.82531154604529611</v>
      </c>
      <c r="L60" s="32">
        <v>30103303000</v>
      </c>
      <c r="M60" s="32">
        <v>28849404450</v>
      </c>
      <c r="N60" s="33">
        <f t="shared" si="0"/>
        <v>0.95834681164389168</v>
      </c>
      <c r="O60" s="32">
        <v>36919303000</v>
      </c>
      <c r="P60" s="32">
        <v>36233982294</v>
      </c>
      <c r="Q60" s="33">
        <v>0.98143733358129759</v>
      </c>
    </row>
    <row r="61" spans="1:17" x14ac:dyDescent="0.25">
      <c r="A61" s="87" t="str">
        <f t="shared" si="3"/>
        <v>77571-100-I008  VA-Fondo de pobres y espectáculos</v>
      </c>
      <c r="B61" s="34">
        <v>7757</v>
      </c>
      <c r="C61" s="35" t="s">
        <v>1664</v>
      </c>
      <c r="D61" s="31" t="s">
        <v>1665</v>
      </c>
      <c r="E61" s="32">
        <v>11160936000</v>
      </c>
      <c r="F61" s="32">
        <v>11160936000</v>
      </c>
      <c r="G61" s="32">
        <v>4985172918</v>
      </c>
      <c r="H61" s="33">
        <f t="shared" si="1"/>
        <v>0.44666262023185155</v>
      </c>
      <c r="I61" s="32">
        <v>11160936000</v>
      </c>
      <c r="J61" s="32">
        <v>9111969162</v>
      </c>
      <c r="K61" s="33">
        <f t="shared" si="2"/>
        <v>0.81641621831717337</v>
      </c>
      <c r="L61" s="32">
        <v>11160936000</v>
      </c>
      <c r="M61" s="32">
        <v>10009928084</v>
      </c>
      <c r="N61" s="33">
        <f t="shared" si="0"/>
        <v>0.89687173943117315</v>
      </c>
      <c r="O61" s="32">
        <v>11160936000</v>
      </c>
      <c r="P61" s="32">
        <v>11016948059</v>
      </c>
      <c r="Q61" s="33">
        <v>0.98709893677376159</v>
      </c>
    </row>
    <row r="62" spans="1:17" x14ac:dyDescent="0.25">
      <c r="A62" s="87" t="str">
        <f t="shared" si="3"/>
        <v>77571-601-I008  PAS-Fondo pobres y espectáculos p</v>
      </c>
      <c r="B62" s="34">
        <v>7757</v>
      </c>
      <c r="C62" s="35" t="s">
        <v>1664</v>
      </c>
      <c r="D62" s="31" t="s">
        <v>1666</v>
      </c>
      <c r="E62" s="32">
        <v>20419000</v>
      </c>
      <c r="F62" s="32">
        <v>20419000</v>
      </c>
      <c r="G62" s="32">
        <v>0</v>
      </c>
      <c r="H62" s="33">
        <f t="shared" si="1"/>
        <v>0</v>
      </c>
      <c r="I62" s="32">
        <v>20419000</v>
      </c>
      <c r="J62" s="32">
        <v>0</v>
      </c>
      <c r="K62" s="33">
        <f t="shared" si="2"/>
        <v>0</v>
      </c>
      <c r="L62" s="32">
        <v>20419000</v>
      </c>
      <c r="M62" s="32">
        <v>0</v>
      </c>
      <c r="N62" s="33">
        <f t="shared" si="0"/>
        <v>0</v>
      </c>
      <c r="O62" s="32">
        <v>20419000</v>
      </c>
      <c r="P62" s="32">
        <v>768600</v>
      </c>
      <c r="Q62" s="33">
        <v>3.7641412410010282E-2</v>
      </c>
    </row>
    <row r="63" spans="1:17" x14ac:dyDescent="0.25">
      <c r="A63" s="87" t="str">
        <f t="shared" si="3"/>
        <v>77571-601-I052  PAS-SGP propósito general</v>
      </c>
      <c r="B63" s="34">
        <v>7757</v>
      </c>
      <c r="C63" s="35" t="s">
        <v>1664</v>
      </c>
      <c r="D63" s="31" t="s">
        <v>1637</v>
      </c>
      <c r="E63" s="32">
        <v>18243000</v>
      </c>
      <c r="F63" s="32">
        <v>18243000</v>
      </c>
      <c r="G63" s="32">
        <v>0</v>
      </c>
      <c r="H63" s="33">
        <f t="shared" si="1"/>
        <v>0</v>
      </c>
      <c r="I63" s="32">
        <v>18243000</v>
      </c>
      <c r="J63" s="32">
        <v>0</v>
      </c>
      <c r="K63" s="33">
        <f t="shared" si="2"/>
        <v>0</v>
      </c>
      <c r="L63" s="32">
        <v>18243000</v>
      </c>
      <c r="M63" s="32">
        <v>0</v>
      </c>
      <c r="N63" s="33">
        <f t="shared" si="0"/>
        <v>0</v>
      </c>
      <c r="O63" s="32">
        <v>0</v>
      </c>
      <c r="P63" s="32">
        <v>0</v>
      </c>
      <c r="Q63" s="33" t="s">
        <v>5422</v>
      </c>
    </row>
    <row r="64" spans="1:17" x14ac:dyDescent="0.25">
      <c r="A64" s="87" t="str">
        <f t="shared" ref="A64" si="12">+CONCATENATE(B64,D64)</f>
        <v>77572-100-I009  VA-SGP propósito general</v>
      </c>
      <c r="B64" s="34">
        <v>7757</v>
      </c>
      <c r="C64" s="35" t="s">
        <v>1664</v>
      </c>
      <c r="D64" s="31" t="s">
        <v>1638</v>
      </c>
      <c r="E64" s="32"/>
      <c r="F64" s="32"/>
      <c r="G64" s="32"/>
      <c r="H64" s="33"/>
      <c r="I64" s="32">
        <v>2400000000</v>
      </c>
      <c r="J64" s="32">
        <v>2322196800</v>
      </c>
      <c r="K64" s="33">
        <f t="shared" ref="K64" si="13">IFERROR((J64/I64),"")</f>
        <v>0.96758200000000005</v>
      </c>
      <c r="L64" s="32">
        <v>2400000000</v>
      </c>
      <c r="M64" s="32">
        <v>2303548856</v>
      </c>
      <c r="N64" s="33">
        <f t="shared" si="0"/>
        <v>0.95981202333333338</v>
      </c>
      <c r="O64" s="32">
        <v>2400000000</v>
      </c>
      <c r="P64" s="32">
        <v>2399909056</v>
      </c>
      <c r="Q64" s="33">
        <v>0.99996210666666663</v>
      </c>
    </row>
    <row r="65" spans="1:17" x14ac:dyDescent="0.25">
      <c r="A65" s="87" t="str">
        <f t="shared" si="3"/>
        <v>77681-100-F001  VA-Recursos distrito</v>
      </c>
      <c r="B65" s="34">
        <v>7768</v>
      </c>
      <c r="C65" s="35" t="s">
        <v>1667</v>
      </c>
      <c r="D65" s="31" t="s">
        <v>1634</v>
      </c>
      <c r="E65" s="32">
        <v>3432850000</v>
      </c>
      <c r="F65" s="32">
        <v>3432850000</v>
      </c>
      <c r="G65" s="32">
        <v>365432740</v>
      </c>
      <c r="H65" s="33">
        <f t="shared" si="1"/>
        <v>0.10645170630816959</v>
      </c>
      <c r="I65" s="32">
        <v>3432850000</v>
      </c>
      <c r="J65" s="32">
        <v>2096090274</v>
      </c>
      <c r="K65" s="33">
        <f t="shared" si="2"/>
        <v>0.61059768821824434</v>
      </c>
      <c r="L65" s="32">
        <v>2594089800</v>
      </c>
      <c r="M65" s="32">
        <v>2521294140</v>
      </c>
      <c r="N65" s="33">
        <f t="shared" si="0"/>
        <v>0.97193787971411016</v>
      </c>
      <c r="O65" s="32">
        <v>2591951300</v>
      </c>
      <c r="P65" s="32">
        <v>2588403258</v>
      </c>
      <c r="Q65" s="33">
        <v>0.99863113091669586</v>
      </c>
    </row>
    <row r="66" spans="1:17" x14ac:dyDescent="0.25">
      <c r="A66" s="87" t="str">
        <f t="shared" ref="A66" si="14">+CONCATENATE(B66,D66)</f>
        <v>77681-601-F001  PAS-Otros distrito</v>
      </c>
      <c r="B66" s="34">
        <v>7768</v>
      </c>
      <c r="C66" s="35" t="s">
        <v>1667</v>
      </c>
      <c r="D66" t="s">
        <v>1635</v>
      </c>
      <c r="E66" s="32"/>
      <c r="F66" s="32"/>
      <c r="G66" s="32"/>
      <c r="H66" s="33"/>
      <c r="I66" s="32"/>
      <c r="J66" s="32"/>
      <c r="K66" s="33"/>
      <c r="L66" s="32">
        <v>108760200</v>
      </c>
      <c r="M66" s="32">
        <v>0</v>
      </c>
      <c r="N66" s="33">
        <f t="shared" si="0"/>
        <v>0</v>
      </c>
      <c r="O66" s="32">
        <v>110898700</v>
      </c>
      <c r="P66" s="32">
        <v>110898700</v>
      </c>
      <c r="Q66" s="33">
        <v>1</v>
      </c>
    </row>
    <row r="67" spans="1:17" x14ac:dyDescent="0.25">
      <c r="A67" s="87" t="str">
        <f t="shared" si="3"/>
        <v>77701-100-F001  VA-Recursos distrito</v>
      </c>
      <c r="B67" s="34">
        <v>7770</v>
      </c>
      <c r="C67" s="35" t="s">
        <v>1668</v>
      </c>
      <c r="D67" s="31" t="s">
        <v>1634</v>
      </c>
      <c r="E67" s="32">
        <v>167461201000</v>
      </c>
      <c r="F67" s="32">
        <v>155215803621</v>
      </c>
      <c r="G67" s="32">
        <v>114376990335</v>
      </c>
      <c r="H67" s="33">
        <f t="shared" si="1"/>
        <v>0.736890108266819</v>
      </c>
      <c r="I67" s="32">
        <v>155215803621</v>
      </c>
      <c r="J67" s="32">
        <v>125910316223</v>
      </c>
      <c r="K67" s="33">
        <f t="shared" si="2"/>
        <v>0.81119520877167239</v>
      </c>
      <c r="L67" s="32">
        <v>155214022821</v>
      </c>
      <c r="M67" s="32">
        <v>144508509590</v>
      </c>
      <c r="N67" s="33">
        <f t="shared" si="0"/>
        <v>0.93102740953150798</v>
      </c>
      <c r="O67" s="32">
        <v>157214022821</v>
      </c>
      <c r="P67" s="32">
        <v>156343770468</v>
      </c>
      <c r="Q67" s="33">
        <v>0.99446453733970763</v>
      </c>
    </row>
    <row r="68" spans="1:17" x14ac:dyDescent="0.25">
      <c r="A68" s="87" t="str">
        <f t="shared" si="3"/>
        <v>77701-100-I012  VA-Estampilla propersonas mayores</v>
      </c>
      <c r="B68" s="34">
        <v>7770</v>
      </c>
      <c r="C68" s="35" t="s">
        <v>1668</v>
      </c>
      <c r="D68" s="31" t="s">
        <v>1641</v>
      </c>
      <c r="E68" s="32">
        <v>68367023000</v>
      </c>
      <c r="F68" s="32">
        <v>67367023000</v>
      </c>
      <c r="G68" s="32">
        <v>36912662480</v>
      </c>
      <c r="H68" s="33">
        <f t="shared" si="1"/>
        <v>0.54793370459609003</v>
      </c>
      <c r="I68" s="32">
        <v>67367023000</v>
      </c>
      <c r="J68" s="32">
        <v>52484698613</v>
      </c>
      <c r="K68" s="33">
        <f t="shared" si="2"/>
        <v>0.77908591289539397</v>
      </c>
      <c r="L68" s="32">
        <v>67367023000</v>
      </c>
      <c r="M68" s="32">
        <v>59725587644</v>
      </c>
      <c r="N68" s="33">
        <f t="shared" si="0"/>
        <v>0.88657008999789111</v>
      </c>
      <c r="O68" s="32">
        <v>68707023000</v>
      </c>
      <c r="P68" s="32">
        <v>68405146995</v>
      </c>
      <c r="Q68" s="33">
        <v>0.9956063297197435</v>
      </c>
    </row>
    <row r="69" spans="1:17" x14ac:dyDescent="0.25">
      <c r="A69" s="87" t="str">
        <f t="shared" si="3"/>
        <v>77701-200-I012  RB-Estampilla propersonas mayores</v>
      </c>
      <c r="B69" s="34">
        <v>7770</v>
      </c>
      <c r="C69" s="35" t="s">
        <v>1668</v>
      </c>
      <c r="D69" t="s">
        <v>1669</v>
      </c>
      <c r="E69" s="32">
        <v>1130070000</v>
      </c>
      <c r="F69" s="32">
        <v>1130070000</v>
      </c>
      <c r="G69" s="32">
        <v>0</v>
      </c>
      <c r="H69" s="33">
        <f t="shared" si="1"/>
        <v>0</v>
      </c>
      <c r="I69" s="32">
        <v>1130070000</v>
      </c>
      <c r="J69" s="32">
        <v>873770515</v>
      </c>
      <c r="K69" s="33">
        <f t="shared" si="2"/>
        <v>0.77320034599626575</v>
      </c>
      <c r="L69" s="32">
        <v>1130070000</v>
      </c>
      <c r="M69" s="32">
        <v>873770515</v>
      </c>
      <c r="N69" s="33">
        <f t="shared" si="0"/>
        <v>0.77320034599626575</v>
      </c>
      <c r="O69" s="32">
        <v>1130070000</v>
      </c>
      <c r="P69" s="32">
        <v>1129033833</v>
      </c>
      <c r="Q69" s="33">
        <v>0.99908309485253122</v>
      </c>
    </row>
    <row r="70" spans="1:17" x14ac:dyDescent="0.25">
      <c r="A70" s="87" t="str">
        <f t="shared" si="3"/>
        <v>77701-300-I010  REAF-Estampilla propersonas mayor</v>
      </c>
      <c r="B70" s="34">
        <v>7770</v>
      </c>
      <c r="C70" s="35" t="s">
        <v>1668</v>
      </c>
      <c r="D70" s="37" t="s">
        <v>1670</v>
      </c>
      <c r="E70" s="32">
        <v>87367000</v>
      </c>
      <c r="F70" s="32">
        <v>87367000</v>
      </c>
      <c r="G70" s="32">
        <v>0</v>
      </c>
      <c r="H70" s="33">
        <f t="shared" si="1"/>
        <v>0</v>
      </c>
      <c r="I70" s="32">
        <v>87367000</v>
      </c>
      <c r="J70" s="32">
        <v>0</v>
      </c>
      <c r="K70" s="33">
        <f t="shared" si="2"/>
        <v>0</v>
      </c>
      <c r="L70" s="32">
        <v>87367000</v>
      </c>
      <c r="M70" s="32">
        <v>0</v>
      </c>
      <c r="N70" s="33">
        <f t="shared" si="0"/>
        <v>0</v>
      </c>
      <c r="O70" s="32">
        <v>87367000</v>
      </c>
      <c r="P70" s="32">
        <v>87367000</v>
      </c>
      <c r="Q70" s="33">
        <v>1</v>
      </c>
    </row>
    <row r="71" spans="1:17" x14ac:dyDescent="0.25">
      <c r="A71" s="87" t="str">
        <f t="shared" si="3"/>
        <v>77701-601-I012  PAS-Estampilla propersonas mayore</v>
      </c>
      <c r="B71" s="34">
        <v>7770</v>
      </c>
      <c r="C71" s="35" t="s">
        <v>1668</v>
      </c>
      <c r="D71" s="31" t="s">
        <v>1642</v>
      </c>
      <c r="E71" s="32">
        <v>874552000</v>
      </c>
      <c r="F71" s="32">
        <v>874552000</v>
      </c>
      <c r="G71" s="32">
        <v>0</v>
      </c>
      <c r="H71" s="33">
        <f t="shared" si="1"/>
        <v>0</v>
      </c>
      <c r="I71" s="32">
        <v>874552000</v>
      </c>
      <c r="J71" s="32">
        <v>297067</v>
      </c>
      <c r="K71" s="33">
        <f t="shared" si="2"/>
        <v>3.3967905853511286E-4</v>
      </c>
      <c r="L71" s="32">
        <v>874552000</v>
      </c>
      <c r="M71" s="32">
        <v>10977600</v>
      </c>
      <c r="N71" s="33">
        <f t="shared" si="0"/>
        <v>1.2552255326155563E-2</v>
      </c>
      <c r="O71" s="32">
        <v>874552000</v>
      </c>
      <c r="P71" s="32">
        <v>11868000</v>
      </c>
      <c r="Q71" s="33">
        <v>1.3570376604249947E-2</v>
      </c>
    </row>
    <row r="72" spans="1:17" x14ac:dyDescent="0.25">
      <c r="A72" s="87" t="str">
        <f t="shared" si="3"/>
        <v>77701-601-I052  PAS-SGP propósito general</v>
      </c>
      <c r="B72" s="34">
        <v>7770</v>
      </c>
      <c r="C72" s="35" t="s">
        <v>1668</v>
      </c>
      <c r="D72" s="31" t="s">
        <v>1637</v>
      </c>
      <c r="E72" s="32">
        <v>41264000</v>
      </c>
      <c r="F72" s="32">
        <v>41264000</v>
      </c>
      <c r="G72" s="32">
        <v>0</v>
      </c>
      <c r="H72" s="33">
        <f t="shared" si="1"/>
        <v>0</v>
      </c>
      <c r="I72" s="32">
        <v>41264000</v>
      </c>
      <c r="J72" s="32">
        <v>0</v>
      </c>
      <c r="K72" s="33">
        <f t="shared" si="2"/>
        <v>0</v>
      </c>
      <c r="L72" s="32">
        <v>41264000</v>
      </c>
      <c r="M72" s="32">
        <v>0</v>
      </c>
      <c r="N72" s="33">
        <f t="shared" si="0"/>
        <v>0</v>
      </c>
      <c r="O72" s="32">
        <v>0</v>
      </c>
      <c r="P72" s="32">
        <v>0</v>
      </c>
      <c r="Q72" s="33" t="s">
        <v>5422</v>
      </c>
    </row>
    <row r="73" spans="1:17" x14ac:dyDescent="0.25">
      <c r="A73" s="87" t="str">
        <f t="shared" si="3"/>
        <v>77701-604-I023  PAS-RF-SGP propósito general</v>
      </c>
      <c r="B73" s="34">
        <v>7770</v>
      </c>
      <c r="C73" s="35" t="s">
        <v>1668</v>
      </c>
      <c r="D73" s="31" t="s">
        <v>1655</v>
      </c>
      <c r="E73" s="32">
        <v>43221000</v>
      </c>
      <c r="F73" s="32">
        <v>43221000</v>
      </c>
      <c r="G73" s="32">
        <v>0</v>
      </c>
      <c r="H73" s="33">
        <f t="shared" si="1"/>
        <v>0</v>
      </c>
      <c r="I73" s="32">
        <v>43221000</v>
      </c>
      <c r="J73" s="32">
        <v>0</v>
      </c>
      <c r="K73" s="33">
        <f t="shared" si="2"/>
        <v>0</v>
      </c>
      <c r="L73" s="32">
        <v>43221000</v>
      </c>
      <c r="M73" s="32">
        <v>0</v>
      </c>
      <c r="N73" s="33">
        <f t="shared" si="0"/>
        <v>0</v>
      </c>
      <c r="O73" s="32">
        <v>0</v>
      </c>
      <c r="P73" s="32">
        <v>0</v>
      </c>
      <c r="Q73" s="33" t="s">
        <v>5422</v>
      </c>
    </row>
    <row r="74" spans="1:17" x14ac:dyDescent="0.25">
      <c r="A74" s="87" t="str">
        <f t="shared" ref="A74" si="15">+CONCATENATE(B74,D74)</f>
        <v>77701-200-F001  RB-Otros distrito</v>
      </c>
      <c r="B74" s="34">
        <v>7770</v>
      </c>
      <c r="C74" s="35" t="s">
        <v>1668</v>
      </c>
      <c r="D74" s="31" t="s">
        <v>1659</v>
      </c>
      <c r="E74" s="32"/>
      <c r="F74" s="32"/>
      <c r="G74" s="32"/>
      <c r="H74" s="33"/>
      <c r="I74" s="32">
        <v>15700000000</v>
      </c>
      <c r="J74" s="32">
        <v>0</v>
      </c>
      <c r="K74" s="33">
        <f t="shared" ref="K74" si="16">IFERROR((J74/I74),"")</f>
        <v>0</v>
      </c>
      <c r="L74" s="32">
        <v>15700000000</v>
      </c>
      <c r="M74" s="32">
        <v>15700000000</v>
      </c>
      <c r="N74" s="33">
        <f t="shared" si="0"/>
        <v>1</v>
      </c>
      <c r="O74" s="32">
        <v>15700000000</v>
      </c>
      <c r="P74" s="32">
        <v>15700000000</v>
      </c>
      <c r="Q74" s="33">
        <v>1</v>
      </c>
    </row>
    <row r="75" spans="1:17" x14ac:dyDescent="0.25">
      <c r="A75" s="87" t="str">
        <f t="shared" ref="A75" si="17">+CONCATENATE(B75,D75)</f>
        <v>77701-601-F001  PAS-Otros distrito</v>
      </c>
      <c r="B75" s="34">
        <v>7770</v>
      </c>
      <c r="C75" s="35" t="s">
        <v>1668</v>
      </c>
      <c r="D75" s="31" t="s">
        <v>1635</v>
      </c>
      <c r="E75" s="32"/>
      <c r="F75" s="32"/>
      <c r="G75" s="32"/>
      <c r="H75" s="33"/>
      <c r="I75" s="32"/>
      <c r="J75" s="32"/>
      <c r="K75" s="33"/>
      <c r="L75" s="32">
        <v>1780800</v>
      </c>
      <c r="M75" s="32">
        <v>1780800</v>
      </c>
      <c r="N75" s="33">
        <f t="shared" si="0"/>
        <v>1</v>
      </c>
      <c r="O75" s="32">
        <v>1780800</v>
      </c>
      <c r="P75" s="32">
        <v>1780800</v>
      </c>
      <c r="Q75" s="33">
        <v>1</v>
      </c>
    </row>
    <row r="76" spans="1:17" x14ac:dyDescent="0.25">
      <c r="A76" s="87" t="str">
        <f t="shared" si="3"/>
        <v>77711-100-F001  VA-Recursos distrito</v>
      </c>
      <c r="B76" s="34">
        <v>7771</v>
      </c>
      <c r="C76" s="35" t="s">
        <v>1671</v>
      </c>
      <c r="D76" s="31" t="s">
        <v>1634</v>
      </c>
      <c r="E76" s="32">
        <v>2363535000</v>
      </c>
      <c r="F76" s="32">
        <v>2570224944</v>
      </c>
      <c r="G76" s="32">
        <v>1823762145</v>
      </c>
      <c r="H76" s="33">
        <f t="shared" si="1"/>
        <v>0.70957296918989043</v>
      </c>
      <c r="I76" s="32">
        <v>2804404944</v>
      </c>
      <c r="J76" s="32">
        <v>2638036568</v>
      </c>
      <c r="K76" s="33">
        <f t="shared" si="2"/>
        <v>0.94067605095478679</v>
      </c>
      <c r="L76" s="32">
        <v>2896297095</v>
      </c>
      <c r="M76" s="32">
        <v>2677661798</v>
      </c>
      <c r="N76" s="33">
        <f t="shared" si="0"/>
        <v>0.92451213054854098</v>
      </c>
      <c r="O76" s="32">
        <v>2863913762</v>
      </c>
      <c r="P76" s="32">
        <v>2856129555</v>
      </c>
      <c r="Q76" s="33">
        <v>0.99728196878576258</v>
      </c>
    </row>
    <row r="77" spans="1:17" x14ac:dyDescent="0.25">
      <c r="A77" s="87" t="str">
        <f t="shared" si="3"/>
        <v>77711-604-I023  PAS-RF-SGP propósito general</v>
      </c>
      <c r="B77" s="34">
        <v>7771</v>
      </c>
      <c r="C77" s="35" t="s">
        <v>1671</v>
      </c>
      <c r="D77" s="31" t="s">
        <v>1655</v>
      </c>
      <c r="E77" s="32">
        <v>3289000</v>
      </c>
      <c r="F77" s="32">
        <v>3289000</v>
      </c>
      <c r="G77" s="32">
        <v>0</v>
      </c>
      <c r="H77" s="33">
        <f t="shared" si="1"/>
        <v>0</v>
      </c>
      <c r="I77" s="32">
        <v>3289000</v>
      </c>
      <c r="J77" s="32">
        <v>0</v>
      </c>
      <c r="K77" s="33">
        <f t="shared" si="2"/>
        <v>0</v>
      </c>
      <c r="L77" s="32">
        <v>3289000</v>
      </c>
      <c r="M77" s="32">
        <v>0</v>
      </c>
      <c r="N77" s="33">
        <f t="shared" si="0"/>
        <v>0</v>
      </c>
      <c r="O77" s="32">
        <v>0</v>
      </c>
      <c r="P77" s="32">
        <v>0</v>
      </c>
      <c r="Q77" s="33" t="s">
        <v>5422</v>
      </c>
    </row>
    <row r="78" spans="1:17" x14ac:dyDescent="0.25">
      <c r="A78" s="87" t="str">
        <f t="shared" si="3"/>
        <v>77712-100-I009  VA-SGP propósito general</v>
      </c>
      <c r="B78" s="34">
        <v>7771</v>
      </c>
      <c r="C78" s="35" t="s">
        <v>1671</v>
      </c>
      <c r="D78" s="31" t="s">
        <v>1638</v>
      </c>
      <c r="E78" s="32">
        <v>77638224000</v>
      </c>
      <c r="F78" s="32">
        <v>77638224000</v>
      </c>
      <c r="G78" s="32">
        <v>55415248801</v>
      </c>
      <c r="H78" s="33">
        <f t="shared" si="1"/>
        <v>0.71376244774738795</v>
      </c>
      <c r="I78" s="32">
        <v>77404044000</v>
      </c>
      <c r="J78" s="32">
        <v>65977914935</v>
      </c>
      <c r="K78" s="33">
        <f t="shared" si="2"/>
        <v>0.85238330616162639</v>
      </c>
      <c r="L78" s="32">
        <v>77404044000</v>
      </c>
      <c r="M78" s="32">
        <v>67233994723</v>
      </c>
      <c r="N78" s="33">
        <f t="shared" ref="N78:N83" si="18">IFERROR((M78/L78),"")</f>
        <v>0.86861087933596859</v>
      </c>
      <c r="O78" s="32">
        <v>77404044000</v>
      </c>
      <c r="P78" s="32">
        <v>76596389360</v>
      </c>
      <c r="Q78" s="33">
        <v>0.98956573070006526</v>
      </c>
    </row>
    <row r="79" spans="1:17" x14ac:dyDescent="0.25">
      <c r="A79" s="87" t="str">
        <f t="shared" ref="A79" si="19">+CONCATENATE(B79,D79)</f>
        <v>77711-601-F001  PAS-Otros distrito</v>
      </c>
      <c r="B79" s="34">
        <v>7771</v>
      </c>
      <c r="C79" s="35" t="s">
        <v>1671</v>
      </c>
      <c r="D79" s="31" t="s">
        <v>1635</v>
      </c>
      <c r="E79" s="32"/>
      <c r="F79" s="32"/>
      <c r="G79" s="32"/>
      <c r="H79" s="33"/>
      <c r="I79" s="32"/>
      <c r="J79" s="32"/>
      <c r="K79" s="33"/>
      <c r="L79" s="32">
        <v>4107849</v>
      </c>
      <c r="M79" s="32">
        <v>3378782</v>
      </c>
      <c r="N79" s="33">
        <f t="shared" si="18"/>
        <v>0.82251854924560275</v>
      </c>
      <c r="O79" s="32">
        <v>36491182</v>
      </c>
      <c r="P79" s="32">
        <v>35645682</v>
      </c>
      <c r="Q79" s="33">
        <v>0.97683001882482179</v>
      </c>
    </row>
    <row r="80" spans="1:17" x14ac:dyDescent="0.25">
      <c r="A80" s="87" t="str">
        <f t="shared" si="3"/>
        <v>79181-100-F001  VA-Recursos distrito</v>
      </c>
      <c r="B80" s="34">
        <v>7918</v>
      </c>
      <c r="C80" s="35" t="s">
        <v>1672</v>
      </c>
      <c r="D80" s="31" t="s">
        <v>1634</v>
      </c>
      <c r="E80" s="32">
        <v>497438433000</v>
      </c>
      <c r="F80" s="32">
        <v>497438433000</v>
      </c>
      <c r="G80" s="32">
        <v>125095528961</v>
      </c>
      <c r="H80" s="33">
        <f t="shared" si="1"/>
        <v>0.25147942069244977</v>
      </c>
      <c r="I80" s="32">
        <v>497438433000</v>
      </c>
      <c r="J80" s="32">
        <v>256772536892</v>
      </c>
      <c r="K80" s="33">
        <f t="shared" si="2"/>
        <v>0.5161895821829271</v>
      </c>
      <c r="L80" s="32">
        <v>497438433000</v>
      </c>
      <c r="M80" s="32">
        <v>355252137624</v>
      </c>
      <c r="N80" s="33">
        <f t="shared" si="18"/>
        <v>0.7141630281390019</v>
      </c>
      <c r="O80" s="32">
        <v>467858433000</v>
      </c>
      <c r="P80" s="32">
        <v>467585956465</v>
      </c>
      <c r="Q80" s="33">
        <v>0.99941760901208332</v>
      </c>
    </row>
    <row r="81" spans="1:17" x14ac:dyDescent="0.25">
      <c r="A81" s="87" t="str">
        <f t="shared" ref="A81" si="20">+CONCATENATE(B81,D81)</f>
        <v>79181-200-I031  RB-Donaciones 110% con Bogotá</v>
      </c>
      <c r="B81" s="34">
        <v>7918</v>
      </c>
      <c r="C81" s="35" t="s">
        <v>1672</v>
      </c>
      <c r="D81" s="31" t="s">
        <v>1673</v>
      </c>
      <c r="E81" s="32">
        <v>851606000</v>
      </c>
      <c r="F81" s="32">
        <v>851606000</v>
      </c>
      <c r="G81" s="32">
        <v>0</v>
      </c>
      <c r="H81" s="33">
        <f t="shared" ref="H81" si="21">IFERROR((G81/F81),"")</f>
        <v>0</v>
      </c>
      <c r="I81" s="32">
        <v>851606000</v>
      </c>
      <c r="J81" s="32">
        <v>0</v>
      </c>
      <c r="K81" s="33">
        <f t="shared" ref="K81" si="22">IFERROR((J81/I81),"")</f>
        <v>0</v>
      </c>
      <c r="L81" s="32">
        <v>851606000</v>
      </c>
      <c r="M81" s="32">
        <v>851606000</v>
      </c>
      <c r="N81" s="33">
        <f t="shared" si="18"/>
        <v>1</v>
      </c>
      <c r="O81" s="32">
        <v>851606000</v>
      </c>
      <c r="P81" s="32">
        <v>851606000</v>
      </c>
      <c r="Q81" s="33">
        <v>1</v>
      </c>
    </row>
    <row r="82" spans="1:17" x14ac:dyDescent="0.25">
      <c r="A82" s="87" t="str">
        <f t="shared" si="3"/>
        <v>79181-100-I036  VA-Convenios</v>
      </c>
      <c r="B82" s="34">
        <v>7918</v>
      </c>
      <c r="C82" s="35" t="s">
        <v>1672</v>
      </c>
      <c r="D82" s="31" t="s">
        <v>1648</v>
      </c>
      <c r="E82" s="32"/>
      <c r="F82" s="32"/>
      <c r="G82" s="32"/>
      <c r="H82" s="33"/>
      <c r="I82" s="32"/>
      <c r="J82" s="32"/>
      <c r="K82" s="33"/>
      <c r="L82" s="32">
        <v>102780301723</v>
      </c>
      <c r="M82" s="32">
        <v>48682413692</v>
      </c>
      <c r="N82" s="33">
        <f t="shared" si="18"/>
        <v>0.47365509612145779</v>
      </c>
      <c r="O82" s="32">
        <v>102780301723</v>
      </c>
      <c r="P82" s="32">
        <v>98704628154</v>
      </c>
      <c r="Q82" s="33">
        <v>0.96034577150800526</v>
      </c>
    </row>
    <row r="83" spans="1:17" x14ac:dyDescent="0.25">
      <c r="B83" s="38"/>
      <c r="C83" s="24"/>
      <c r="D83" s="39" t="s">
        <v>418</v>
      </c>
      <c r="E83" s="40">
        <f>+SUBTOTAL(9,E9:E82)</f>
        <v>1842283814000</v>
      </c>
      <c r="F83" s="40">
        <f>+SUBTOTAL(9,F9:F82)</f>
        <v>1842283814000</v>
      </c>
      <c r="G83" s="40">
        <f>+SUBTOTAL(9,G9:G82)</f>
        <v>886213443768</v>
      </c>
      <c r="H83" s="33">
        <f t="shared" si="1"/>
        <v>0.48104067192765337</v>
      </c>
      <c r="I83" s="40">
        <f>+SUBTOTAL(9,I9:I82)</f>
        <v>1894529814000</v>
      </c>
      <c r="J83" s="40">
        <f>+SUBTOTAL(9,J9:J82)</f>
        <v>1353815665685</v>
      </c>
      <c r="K83" s="33">
        <f t="shared" si="2"/>
        <v>0.71459190332118994</v>
      </c>
      <c r="L83" s="40">
        <f>+SUBTOTAL(9,L9:L82)</f>
        <v>1997310115723</v>
      </c>
      <c r="M83" s="40">
        <f>+SUBTOTAL(9,M9:M82)</f>
        <v>1613281647174</v>
      </c>
      <c r="N83" s="33">
        <f t="shared" si="18"/>
        <v>0.80772716989420201</v>
      </c>
      <c r="O83" s="40">
        <v>2002242213349</v>
      </c>
      <c r="P83" s="40">
        <v>1982141176939</v>
      </c>
      <c r="Q83" s="730">
        <v>0.98996073687989106</v>
      </c>
    </row>
    <row r="84" spans="1:17" x14ac:dyDescent="0.25">
      <c r="I84" s="42"/>
    </row>
  </sheetData>
  <autoFilter ref="B8:Q83" xr:uid="{A164325B-CFD5-44DA-9253-497BBD8CDDB2}"/>
  <mergeCells count="7">
    <mergeCell ref="B9:C10"/>
    <mergeCell ref="L7:N7"/>
    <mergeCell ref="O7:Q7"/>
    <mergeCell ref="B2:B5"/>
    <mergeCell ref="F7:H7"/>
    <mergeCell ref="I7:K7"/>
    <mergeCell ref="C2:Q5"/>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8CA66D-80B5-419F-85B3-A355B54E530D}">
  <sheetPr>
    <tabColor theme="0" tint="-0.14999847407452621"/>
  </sheetPr>
  <dimension ref="A1:M57"/>
  <sheetViews>
    <sheetView showGridLines="0" topLeftCell="D1" zoomScale="60" zoomScaleNormal="60" workbookViewId="0">
      <pane xSplit="2" ySplit="3" topLeftCell="F4" activePane="bottomRight" state="frozen"/>
      <selection pane="topRight"/>
      <selection pane="bottomLeft"/>
      <selection pane="bottomRight" activeCell="L59" sqref="L59"/>
    </sheetView>
  </sheetViews>
  <sheetFormatPr baseColWidth="10" defaultColWidth="11.42578125" defaultRowHeight="15" x14ac:dyDescent="0.25"/>
  <cols>
    <col min="1" max="1" width="6.42578125" style="63" customWidth="1"/>
    <col min="2" max="2" width="45.140625" style="63" customWidth="1"/>
    <col min="3" max="3" width="35.42578125" style="63" customWidth="1"/>
    <col min="4" max="4" width="21" style="63" customWidth="1"/>
    <col min="5" max="5" width="17" style="63" customWidth="1"/>
    <col min="6" max="6" width="93.7109375" style="63" customWidth="1"/>
    <col min="7" max="7" width="52.140625" style="65" customWidth="1"/>
    <col min="8" max="8" width="21.7109375" style="65" customWidth="1"/>
    <col min="9" max="13" width="23" style="65" customWidth="1"/>
    <col min="14" max="16384" width="11.42578125" style="63"/>
  </cols>
  <sheetData>
    <row r="1" spans="1:13" s="44" customFormat="1" ht="39.75" customHeight="1" x14ac:dyDescent="0.3">
      <c r="A1" s="43"/>
      <c r="C1" s="45"/>
      <c r="E1" s="45"/>
    </row>
    <row r="2" spans="1:13" customFormat="1" x14ac:dyDescent="0.25">
      <c r="D2" s="23"/>
      <c r="E2" s="23"/>
    </row>
    <row r="3" spans="1:13" ht="50.25" customHeight="1" x14ac:dyDescent="0.25">
      <c r="B3" s="72" t="s">
        <v>1674</v>
      </c>
      <c r="C3" s="72" t="s">
        <v>1675</v>
      </c>
      <c r="D3" s="70" t="s">
        <v>1676</v>
      </c>
      <c r="E3" s="70" t="s">
        <v>1677</v>
      </c>
      <c r="F3" s="71" t="s">
        <v>1678</v>
      </c>
      <c r="G3" s="70" t="s">
        <v>1679</v>
      </c>
      <c r="H3" s="70" t="s">
        <v>1680</v>
      </c>
      <c r="I3" s="70" t="s">
        <v>1681</v>
      </c>
      <c r="J3" s="70" t="s">
        <v>1682</v>
      </c>
      <c r="K3" s="70" t="s">
        <v>1683</v>
      </c>
      <c r="L3" s="70" t="s">
        <v>1684</v>
      </c>
      <c r="M3" s="70" t="s">
        <v>1685</v>
      </c>
    </row>
    <row r="4" spans="1:13" ht="50.25" customHeight="1" x14ac:dyDescent="0.2">
      <c r="B4" s="104" t="s">
        <v>1686</v>
      </c>
      <c r="C4" s="116" t="s">
        <v>1687</v>
      </c>
      <c r="D4" s="117">
        <v>7757</v>
      </c>
      <c r="E4" s="118">
        <v>13</v>
      </c>
      <c r="F4" s="69" t="s">
        <v>1688</v>
      </c>
      <c r="G4" s="66" t="s">
        <v>1689</v>
      </c>
      <c r="H4" s="105">
        <v>1</v>
      </c>
      <c r="I4" s="119">
        <v>0.9</v>
      </c>
      <c r="J4" s="119">
        <v>0.66</v>
      </c>
      <c r="K4" s="119">
        <v>0.75</v>
      </c>
      <c r="L4" s="173">
        <v>0.81</v>
      </c>
      <c r="M4" s="173">
        <v>0.9</v>
      </c>
    </row>
    <row r="5" spans="1:13" ht="50.25" customHeight="1" x14ac:dyDescent="0.2">
      <c r="B5" s="120" t="s">
        <v>1686</v>
      </c>
      <c r="C5" s="121" t="s">
        <v>1687</v>
      </c>
      <c r="D5" s="117">
        <v>7768</v>
      </c>
      <c r="E5" s="122">
        <v>14</v>
      </c>
      <c r="F5" s="68" t="s">
        <v>1690</v>
      </c>
      <c r="G5" s="66" t="s">
        <v>1691</v>
      </c>
      <c r="H5" s="123">
        <v>1</v>
      </c>
      <c r="I5" s="124">
        <v>0.3</v>
      </c>
      <c r="J5" s="119">
        <v>0.06</v>
      </c>
      <c r="K5" s="119">
        <v>0.12</v>
      </c>
      <c r="L5" s="173">
        <v>0.18</v>
      </c>
      <c r="M5" s="124">
        <v>0.3</v>
      </c>
    </row>
    <row r="6" spans="1:13" ht="50.25" customHeight="1" x14ac:dyDescent="0.2">
      <c r="B6" s="120" t="s">
        <v>1686</v>
      </c>
      <c r="C6" s="121" t="s">
        <v>1687</v>
      </c>
      <c r="D6" s="117">
        <v>7768</v>
      </c>
      <c r="E6" s="122">
        <v>15</v>
      </c>
      <c r="F6" s="68" t="s">
        <v>1692</v>
      </c>
      <c r="G6" s="66" t="s">
        <v>1693</v>
      </c>
      <c r="H6" s="123">
        <v>1</v>
      </c>
      <c r="I6" s="124">
        <v>0.3</v>
      </c>
      <c r="J6" s="124">
        <v>7.0000000000000007E-2</v>
      </c>
      <c r="K6" s="124">
        <v>7.0000000000000007E-2</v>
      </c>
      <c r="L6" s="174">
        <v>0.16</v>
      </c>
      <c r="M6" s="124">
        <v>0.3</v>
      </c>
    </row>
    <row r="7" spans="1:13" ht="50.25" customHeight="1" x14ac:dyDescent="0.2">
      <c r="B7" s="120" t="s">
        <v>1686</v>
      </c>
      <c r="C7" s="121" t="s">
        <v>1687</v>
      </c>
      <c r="D7" s="117">
        <v>7768</v>
      </c>
      <c r="E7" s="122">
        <v>15</v>
      </c>
      <c r="F7" s="68" t="s">
        <v>1692</v>
      </c>
      <c r="G7" s="66" t="s">
        <v>1694</v>
      </c>
      <c r="H7" s="123">
        <v>256606</v>
      </c>
      <c r="I7" s="124">
        <v>32475</v>
      </c>
      <c r="J7" s="124">
        <v>4126</v>
      </c>
      <c r="K7" s="124">
        <v>12501</v>
      </c>
      <c r="L7" s="174">
        <v>32662</v>
      </c>
      <c r="M7" s="174">
        <v>42431</v>
      </c>
    </row>
    <row r="8" spans="1:13" ht="50.25" customHeight="1" x14ac:dyDescent="0.2">
      <c r="B8" s="120" t="s">
        <v>1686</v>
      </c>
      <c r="C8" s="121" t="s">
        <v>1687</v>
      </c>
      <c r="D8" s="117">
        <v>7768</v>
      </c>
      <c r="E8" s="122">
        <v>15</v>
      </c>
      <c r="F8" s="68" t="s">
        <v>1692</v>
      </c>
      <c r="G8" s="66" t="s">
        <v>1695</v>
      </c>
      <c r="H8" s="125">
        <v>1</v>
      </c>
      <c r="I8" s="126">
        <v>1</v>
      </c>
      <c r="J8" s="127">
        <v>0.995</v>
      </c>
      <c r="K8" s="127">
        <v>0.98229999999999995</v>
      </c>
      <c r="L8" s="175">
        <v>1</v>
      </c>
      <c r="M8" s="126">
        <v>1</v>
      </c>
    </row>
    <row r="9" spans="1:13" ht="50.25" customHeight="1" x14ac:dyDescent="0.2">
      <c r="B9" s="120" t="s">
        <v>1686</v>
      </c>
      <c r="C9" s="121" t="s">
        <v>1687</v>
      </c>
      <c r="D9" s="117">
        <v>7757</v>
      </c>
      <c r="E9" s="122">
        <v>16</v>
      </c>
      <c r="F9" s="68" t="s">
        <v>1696</v>
      </c>
      <c r="G9" s="66" t="s">
        <v>1697</v>
      </c>
      <c r="H9" s="123">
        <v>1</v>
      </c>
      <c r="I9" s="124">
        <v>0.9</v>
      </c>
      <c r="J9" s="124">
        <v>0.65</v>
      </c>
      <c r="K9" s="119">
        <v>0.75</v>
      </c>
      <c r="L9" s="173">
        <v>0.8</v>
      </c>
      <c r="M9" s="124">
        <v>0.9</v>
      </c>
    </row>
    <row r="10" spans="1:13" ht="50.25" customHeight="1" x14ac:dyDescent="0.2">
      <c r="B10" s="120" t="s">
        <v>1686</v>
      </c>
      <c r="C10" s="121" t="s">
        <v>1687</v>
      </c>
      <c r="D10" s="117">
        <v>7757</v>
      </c>
      <c r="E10" s="122">
        <v>16</v>
      </c>
      <c r="F10" s="68" t="s">
        <v>1696</v>
      </c>
      <c r="G10" s="66" t="s">
        <v>1698</v>
      </c>
      <c r="H10" s="123">
        <v>17000</v>
      </c>
      <c r="I10" s="124">
        <v>17000</v>
      </c>
      <c r="J10" s="124">
        <v>2702</v>
      </c>
      <c r="K10" s="124">
        <v>7720</v>
      </c>
      <c r="L10" s="174">
        <v>13414</v>
      </c>
      <c r="M10" s="174">
        <v>17527</v>
      </c>
    </row>
    <row r="11" spans="1:13" ht="50.25" customHeight="1" x14ac:dyDescent="0.2">
      <c r="B11" s="120" t="s">
        <v>1686</v>
      </c>
      <c r="C11" s="121" t="s">
        <v>1687</v>
      </c>
      <c r="D11" s="117">
        <v>7757</v>
      </c>
      <c r="E11" s="122">
        <v>17</v>
      </c>
      <c r="F11" s="68" t="s">
        <v>1699</v>
      </c>
      <c r="G11" s="66" t="s">
        <v>1700</v>
      </c>
      <c r="H11" s="123">
        <v>2987</v>
      </c>
      <c r="I11" s="124">
        <v>2912</v>
      </c>
      <c r="J11" s="124">
        <v>2539</v>
      </c>
      <c r="K11" s="124">
        <v>2853</v>
      </c>
      <c r="L11" s="174">
        <v>3033</v>
      </c>
      <c r="M11" s="174">
        <v>3033</v>
      </c>
    </row>
    <row r="12" spans="1:13" ht="50.25" customHeight="1" x14ac:dyDescent="0.2">
      <c r="A12" s="63" t="s">
        <v>1701</v>
      </c>
      <c r="B12" s="120" t="s">
        <v>1686</v>
      </c>
      <c r="C12" s="68" t="s">
        <v>1702</v>
      </c>
      <c r="D12" s="117">
        <v>7730</v>
      </c>
      <c r="E12" s="122">
        <v>21</v>
      </c>
      <c r="F12" s="68" t="s">
        <v>1703</v>
      </c>
      <c r="G12" s="66" t="s">
        <v>1704</v>
      </c>
      <c r="H12" s="123">
        <v>65.150999999999996</v>
      </c>
      <c r="I12" s="124">
        <v>13952</v>
      </c>
      <c r="J12" s="124">
        <v>3354</v>
      </c>
      <c r="K12" s="124">
        <v>6113</v>
      </c>
      <c r="L12" s="176">
        <v>11170</v>
      </c>
      <c r="M12" s="174">
        <v>13944</v>
      </c>
    </row>
    <row r="13" spans="1:13" ht="50.25" customHeight="1" x14ac:dyDescent="0.2">
      <c r="B13" s="120" t="s">
        <v>1686</v>
      </c>
      <c r="C13" s="68" t="s">
        <v>1702</v>
      </c>
      <c r="D13" s="117">
        <v>7756</v>
      </c>
      <c r="E13" s="122">
        <v>25</v>
      </c>
      <c r="F13" s="68" t="s">
        <v>1705</v>
      </c>
      <c r="G13" s="66" t="s">
        <v>1706</v>
      </c>
      <c r="H13" s="123">
        <v>16000</v>
      </c>
      <c r="I13" s="128">
        <v>4433</v>
      </c>
      <c r="J13" s="128">
        <v>1502</v>
      </c>
      <c r="K13" s="128">
        <v>3069</v>
      </c>
      <c r="L13" s="176">
        <v>3905</v>
      </c>
      <c r="M13" s="176">
        <v>4895</v>
      </c>
    </row>
    <row r="14" spans="1:13" ht="50.25" customHeight="1" x14ac:dyDescent="0.2">
      <c r="B14" s="120" t="s">
        <v>1686</v>
      </c>
      <c r="C14" s="68" t="s">
        <v>1702</v>
      </c>
      <c r="D14" s="117">
        <v>7756</v>
      </c>
      <c r="E14" s="122">
        <v>31</v>
      </c>
      <c r="F14" s="68" t="s">
        <v>1707</v>
      </c>
      <c r="G14" s="66" t="s">
        <v>1708</v>
      </c>
      <c r="H14" s="123">
        <v>1</v>
      </c>
      <c r="I14" s="129">
        <v>0.25</v>
      </c>
      <c r="J14" s="128">
        <v>3.9E-2</v>
      </c>
      <c r="K14" s="129">
        <v>0.12</v>
      </c>
      <c r="L14" s="177">
        <v>0.17</v>
      </c>
      <c r="M14" s="129">
        <v>0.25</v>
      </c>
    </row>
    <row r="15" spans="1:13" ht="50.25" customHeight="1" x14ac:dyDescent="0.2">
      <c r="B15" s="120" t="s">
        <v>1686</v>
      </c>
      <c r="C15" s="68" t="s">
        <v>1702</v>
      </c>
      <c r="D15" s="117">
        <v>7744</v>
      </c>
      <c r="E15" s="122">
        <v>41</v>
      </c>
      <c r="F15" s="68" t="s">
        <v>1709</v>
      </c>
      <c r="G15" s="66" t="s">
        <v>1710</v>
      </c>
      <c r="H15" s="123">
        <v>1</v>
      </c>
      <c r="I15" s="124">
        <v>0.85</v>
      </c>
      <c r="J15" s="124">
        <v>0.65</v>
      </c>
      <c r="K15" s="124">
        <v>0.73</v>
      </c>
      <c r="L15" s="178">
        <v>0.76459999999999995</v>
      </c>
      <c r="M15" s="178">
        <v>0.85</v>
      </c>
    </row>
    <row r="16" spans="1:13" ht="50.25" customHeight="1" x14ac:dyDescent="0.2">
      <c r="B16" s="120" t="s">
        <v>1686</v>
      </c>
      <c r="C16" s="68" t="s">
        <v>1702</v>
      </c>
      <c r="D16" s="117">
        <v>7744</v>
      </c>
      <c r="E16" s="122">
        <v>42</v>
      </c>
      <c r="F16" s="68" t="s">
        <v>1711</v>
      </c>
      <c r="G16" s="66" t="s">
        <v>1712</v>
      </c>
      <c r="H16" s="123">
        <v>71000</v>
      </c>
      <c r="I16" s="124">
        <v>71000</v>
      </c>
      <c r="J16" s="124">
        <v>7934</v>
      </c>
      <c r="K16" s="124">
        <v>47759</v>
      </c>
      <c r="L16" s="174">
        <v>60583</v>
      </c>
      <c r="M16" s="174">
        <v>66393</v>
      </c>
    </row>
    <row r="17" spans="2:13" ht="50.25" customHeight="1" x14ac:dyDescent="0.2">
      <c r="B17" s="120" t="s">
        <v>1686</v>
      </c>
      <c r="C17" s="68" t="s">
        <v>1702</v>
      </c>
      <c r="D17" s="117">
        <v>7744</v>
      </c>
      <c r="E17" s="122">
        <v>43</v>
      </c>
      <c r="F17" s="68" t="s">
        <v>1713</v>
      </c>
      <c r="G17" s="66" t="s">
        <v>1714</v>
      </c>
      <c r="H17" s="123">
        <v>17500</v>
      </c>
      <c r="I17" s="124">
        <v>16800</v>
      </c>
      <c r="J17" s="124">
        <v>14993</v>
      </c>
      <c r="K17" s="124">
        <v>16350</v>
      </c>
      <c r="L17" s="174">
        <v>18295</v>
      </c>
      <c r="M17" s="174">
        <v>20022</v>
      </c>
    </row>
    <row r="18" spans="2:13" ht="50.25" customHeight="1" x14ac:dyDescent="0.2">
      <c r="B18" s="120" t="s">
        <v>1686</v>
      </c>
      <c r="C18" s="68" t="s">
        <v>1702</v>
      </c>
      <c r="D18" s="117">
        <v>7752</v>
      </c>
      <c r="E18" s="122">
        <v>44</v>
      </c>
      <c r="F18" s="68" t="s">
        <v>1715</v>
      </c>
      <c r="G18" s="66" t="s">
        <v>1716</v>
      </c>
      <c r="H18" s="125">
        <v>1</v>
      </c>
      <c r="I18" s="126">
        <v>1</v>
      </c>
      <c r="J18" s="126">
        <v>1</v>
      </c>
      <c r="K18" s="126">
        <v>1</v>
      </c>
      <c r="L18" s="179">
        <v>1</v>
      </c>
      <c r="M18" s="179">
        <v>1</v>
      </c>
    </row>
    <row r="19" spans="2:13" ht="99" customHeight="1" x14ac:dyDescent="0.2">
      <c r="B19" s="120" t="s">
        <v>1686</v>
      </c>
      <c r="C19" s="68" t="s">
        <v>1702</v>
      </c>
      <c r="D19" s="117">
        <v>7745</v>
      </c>
      <c r="E19" s="122">
        <v>45</v>
      </c>
      <c r="F19" s="68" t="s">
        <v>1717</v>
      </c>
      <c r="G19" s="66" t="s">
        <v>1718</v>
      </c>
      <c r="H19" s="123">
        <v>15000</v>
      </c>
      <c r="I19" s="124">
        <v>15000</v>
      </c>
      <c r="J19" s="124">
        <v>9580</v>
      </c>
      <c r="K19" s="124">
        <v>14578</v>
      </c>
      <c r="L19" s="174">
        <v>16442</v>
      </c>
      <c r="M19" s="174">
        <v>17647</v>
      </c>
    </row>
    <row r="20" spans="2:13" ht="50.25" customHeight="1" x14ac:dyDescent="0.2">
      <c r="B20" s="120" t="s">
        <v>1686</v>
      </c>
      <c r="C20" s="68" t="s">
        <v>1702</v>
      </c>
      <c r="D20" s="117">
        <v>7745</v>
      </c>
      <c r="E20" s="122">
        <v>46</v>
      </c>
      <c r="F20" s="68" t="s">
        <v>1719</v>
      </c>
      <c r="G20" s="66" t="s">
        <v>1720</v>
      </c>
      <c r="H20" s="123">
        <v>4500</v>
      </c>
      <c r="I20" s="124">
        <v>4000</v>
      </c>
      <c r="J20" s="124">
        <v>0</v>
      </c>
      <c r="K20" s="124">
        <v>0</v>
      </c>
      <c r="L20" s="124">
        <v>0</v>
      </c>
      <c r="M20" s="174">
        <v>4000</v>
      </c>
    </row>
    <row r="21" spans="2:13" ht="50.25" customHeight="1" x14ac:dyDescent="0.2">
      <c r="B21" s="120" t="s">
        <v>1686</v>
      </c>
      <c r="C21" s="68" t="s">
        <v>1702</v>
      </c>
      <c r="D21" s="117">
        <v>7744</v>
      </c>
      <c r="E21" s="122">
        <v>47</v>
      </c>
      <c r="F21" s="68" t="s">
        <v>1721</v>
      </c>
      <c r="G21" s="66" t="s">
        <v>1722</v>
      </c>
      <c r="H21" s="123">
        <v>8300</v>
      </c>
      <c r="I21" s="124">
        <v>7000</v>
      </c>
      <c r="J21" s="124">
        <v>4839</v>
      </c>
      <c r="K21" s="124">
        <v>5199</v>
      </c>
      <c r="L21" s="174">
        <v>6844</v>
      </c>
      <c r="M21" s="174">
        <v>7475</v>
      </c>
    </row>
    <row r="22" spans="2:13" ht="50.25" customHeight="1" x14ac:dyDescent="0.2">
      <c r="B22" s="120" t="s">
        <v>1686</v>
      </c>
      <c r="C22" s="68" t="s">
        <v>1702</v>
      </c>
      <c r="D22" s="117">
        <v>7770</v>
      </c>
      <c r="E22" s="122">
        <v>49</v>
      </c>
      <c r="F22" s="68" t="s">
        <v>1723</v>
      </c>
      <c r="G22" s="66" t="s">
        <v>1724</v>
      </c>
      <c r="H22" s="123">
        <v>20</v>
      </c>
      <c r="I22" s="124">
        <v>20</v>
      </c>
      <c r="J22" s="124">
        <v>20</v>
      </c>
      <c r="K22" s="124">
        <v>20</v>
      </c>
      <c r="L22" s="174">
        <v>20</v>
      </c>
      <c r="M22" s="174">
        <v>20</v>
      </c>
    </row>
    <row r="23" spans="2:13" ht="50.25" customHeight="1" x14ac:dyDescent="0.2">
      <c r="B23" s="120" t="s">
        <v>1686</v>
      </c>
      <c r="C23" s="68" t="s">
        <v>1702</v>
      </c>
      <c r="D23" s="117">
        <v>7745</v>
      </c>
      <c r="E23" s="122">
        <v>50</v>
      </c>
      <c r="F23" s="68" t="s">
        <v>1725</v>
      </c>
      <c r="G23" s="66" t="s">
        <v>1726</v>
      </c>
      <c r="H23" s="125">
        <v>1</v>
      </c>
      <c r="I23" s="126">
        <v>1</v>
      </c>
      <c r="J23" s="126" t="s">
        <v>1727</v>
      </c>
      <c r="K23" s="126">
        <v>0.97099999999999997</v>
      </c>
      <c r="L23" s="126">
        <v>0.98</v>
      </c>
      <c r="M23" s="180">
        <v>0.98299999999999998</v>
      </c>
    </row>
    <row r="24" spans="2:13" ht="50.25" customHeight="1" x14ac:dyDescent="0.2">
      <c r="B24" s="120" t="s">
        <v>1686</v>
      </c>
      <c r="C24" s="68" t="s">
        <v>1702</v>
      </c>
      <c r="D24" s="117">
        <v>7745</v>
      </c>
      <c r="E24" s="122">
        <v>51</v>
      </c>
      <c r="F24" s="68" t="s">
        <v>1728</v>
      </c>
      <c r="G24" s="66" t="s">
        <v>1729</v>
      </c>
      <c r="H24" s="125">
        <v>1</v>
      </c>
      <c r="I24" s="126">
        <v>1</v>
      </c>
      <c r="J24" s="130">
        <v>0.92600000000000005</v>
      </c>
      <c r="K24" s="130">
        <v>0.92600000000000005</v>
      </c>
      <c r="L24" s="180">
        <v>0.92400000000000004</v>
      </c>
      <c r="M24" s="180">
        <v>0.92200000000000004</v>
      </c>
    </row>
    <row r="25" spans="2:13" ht="50.25" customHeight="1" x14ac:dyDescent="0.2">
      <c r="B25" s="120" t="s">
        <v>1686</v>
      </c>
      <c r="C25" s="68" t="s">
        <v>1702</v>
      </c>
      <c r="D25" s="117">
        <v>7745</v>
      </c>
      <c r="E25" s="122">
        <v>54</v>
      </c>
      <c r="F25" s="68" t="s">
        <v>1730</v>
      </c>
      <c r="G25" s="66" t="s">
        <v>1731</v>
      </c>
      <c r="H25" s="123">
        <v>1</v>
      </c>
      <c r="I25" s="124">
        <v>0.9</v>
      </c>
      <c r="J25" s="124">
        <v>0.7</v>
      </c>
      <c r="K25" s="124">
        <v>0.75</v>
      </c>
      <c r="L25" s="124">
        <v>0.84</v>
      </c>
      <c r="M25" s="124">
        <v>0.9</v>
      </c>
    </row>
    <row r="26" spans="2:13" ht="50.25" customHeight="1" x14ac:dyDescent="0.2">
      <c r="B26" s="120" t="s">
        <v>1686</v>
      </c>
      <c r="C26" s="68" t="s">
        <v>1702</v>
      </c>
      <c r="D26" s="117">
        <v>7752</v>
      </c>
      <c r="E26" s="122">
        <v>55</v>
      </c>
      <c r="F26" s="68" t="s">
        <v>1732</v>
      </c>
      <c r="G26" s="66" t="s">
        <v>1733</v>
      </c>
      <c r="H26" s="123">
        <v>1</v>
      </c>
      <c r="I26" s="124">
        <v>0.8</v>
      </c>
      <c r="J26" s="124">
        <v>0.56200000000000006</v>
      </c>
      <c r="K26" s="124">
        <v>0.63</v>
      </c>
      <c r="L26" s="174">
        <v>0.7</v>
      </c>
      <c r="M26" s="124">
        <v>0.8</v>
      </c>
    </row>
    <row r="27" spans="2:13" ht="50.25" customHeight="1" x14ac:dyDescent="0.2">
      <c r="B27" s="120" t="s">
        <v>1686</v>
      </c>
      <c r="C27" s="68" t="s">
        <v>1702</v>
      </c>
      <c r="D27" s="117">
        <v>7771</v>
      </c>
      <c r="E27" s="122">
        <v>57</v>
      </c>
      <c r="F27" s="68" t="s">
        <v>1734</v>
      </c>
      <c r="G27" s="66" t="s">
        <v>1735</v>
      </c>
      <c r="H27" s="123">
        <v>1</v>
      </c>
      <c r="I27" s="124">
        <v>0.11</v>
      </c>
      <c r="J27" s="124">
        <v>1.6E-2</v>
      </c>
      <c r="K27" s="124">
        <v>0.04</v>
      </c>
      <c r="L27" s="174">
        <v>0.09</v>
      </c>
      <c r="M27" s="174">
        <v>0.11</v>
      </c>
    </row>
    <row r="28" spans="2:13" ht="50.25" customHeight="1" x14ac:dyDescent="0.2">
      <c r="B28" s="120" t="s">
        <v>1686</v>
      </c>
      <c r="C28" s="68" t="s">
        <v>1702</v>
      </c>
      <c r="D28" s="117">
        <v>7771</v>
      </c>
      <c r="E28" s="122">
        <v>58</v>
      </c>
      <c r="F28" s="68" t="s">
        <v>1736</v>
      </c>
      <c r="G28" s="66" t="s">
        <v>1737</v>
      </c>
      <c r="H28" s="125">
        <v>0.48</v>
      </c>
      <c r="I28" s="127">
        <v>0.40400000000000003</v>
      </c>
      <c r="J28" s="126">
        <v>0.29260000000000003</v>
      </c>
      <c r="K28" s="126">
        <v>0.30320000000000003</v>
      </c>
      <c r="L28" s="181">
        <v>0.3906</v>
      </c>
      <c r="M28" s="181" t="s">
        <v>1738</v>
      </c>
    </row>
    <row r="29" spans="2:13" ht="50.25" customHeight="1" x14ac:dyDescent="0.2">
      <c r="B29" s="120" t="s">
        <v>1686</v>
      </c>
      <c r="C29" s="68" t="s">
        <v>1702</v>
      </c>
      <c r="D29" s="117">
        <v>7771</v>
      </c>
      <c r="E29" s="122">
        <v>58</v>
      </c>
      <c r="F29" s="68" t="s">
        <v>1736</v>
      </c>
      <c r="G29" s="66" t="s">
        <v>1739</v>
      </c>
      <c r="H29" s="123">
        <v>4847</v>
      </c>
      <c r="I29" s="123">
        <v>4598</v>
      </c>
      <c r="J29" s="123">
        <v>4170</v>
      </c>
      <c r="K29" s="123">
        <v>4304</v>
      </c>
      <c r="L29" s="123">
        <v>4445</v>
      </c>
      <c r="M29" s="123">
        <v>4539</v>
      </c>
    </row>
    <row r="30" spans="2:13" ht="50.25" customHeight="1" x14ac:dyDescent="0.2">
      <c r="B30" s="120" t="s">
        <v>1686</v>
      </c>
      <c r="C30" s="68" t="s">
        <v>1702</v>
      </c>
      <c r="D30" s="117">
        <v>7771</v>
      </c>
      <c r="E30" s="122">
        <v>59</v>
      </c>
      <c r="F30" s="68" t="s">
        <v>1740</v>
      </c>
      <c r="G30" s="66" t="s">
        <v>1741</v>
      </c>
      <c r="H30" s="125">
        <v>0.4</v>
      </c>
      <c r="I30" s="130">
        <v>0.1188</v>
      </c>
      <c r="J30" s="130">
        <v>1.6899999999999998E-2</v>
      </c>
      <c r="K30" s="130">
        <v>3.0800000000000001E-2</v>
      </c>
      <c r="L30" s="130">
        <v>6.7299999999999999E-2</v>
      </c>
      <c r="M30" s="130">
        <v>0.1188</v>
      </c>
    </row>
    <row r="31" spans="2:13" ht="50.25" customHeight="1" x14ac:dyDescent="0.2">
      <c r="B31" s="120" t="s">
        <v>1686</v>
      </c>
      <c r="C31" s="68" t="s">
        <v>1702</v>
      </c>
      <c r="D31" s="117">
        <v>7771</v>
      </c>
      <c r="E31" s="122">
        <v>59</v>
      </c>
      <c r="F31" s="68" t="s">
        <v>1740</v>
      </c>
      <c r="G31" s="66" t="s">
        <v>1742</v>
      </c>
      <c r="H31" s="123">
        <v>2.5609999999999999</v>
      </c>
      <c r="I31" s="124">
        <v>761</v>
      </c>
      <c r="J31" s="124">
        <v>108</v>
      </c>
      <c r="K31" s="124">
        <v>197</v>
      </c>
      <c r="L31" s="124">
        <v>431</v>
      </c>
      <c r="M31" s="124">
        <v>761</v>
      </c>
    </row>
    <row r="32" spans="2:13" ht="50.25" customHeight="1" x14ac:dyDescent="0.2">
      <c r="B32" s="120" t="s">
        <v>1686</v>
      </c>
      <c r="C32" s="68" t="s">
        <v>1702</v>
      </c>
      <c r="D32" s="117">
        <v>7770</v>
      </c>
      <c r="E32" s="122">
        <v>60</v>
      </c>
      <c r="F32" s="68" t="s">
        <v>1743</v>
      </c>
      <c r="G32" s="66" t="s">
        <v>1744</v>
      </c>
      <c r="H32" s="125">
        <v>0.96</v>
      </c>
      <c r="I32" s="126">
        <v>0.92</v>
      </c>
      <c r="J32" s="130">
        <v>0.66300000000000003</v>
      </c>
      <c r="K32" s="130">
        <v>0.92300000000000004</v>
      </c>
      <c r="L32" s="130">
        <v>0.95899999999999996</v>
      </c>
      <c r="M32" s="130">
        <v>1.0329999999999999</v>
      </c>
    </row>
    <row r="33" spans="2:13" ht="50.25" customHeight="1" x14ac:dyDescent="0.2">
      <c r="B33" s="120" t="s">
        <v>1686</v>
      </c>
      <c r="C33" s="68" t="s">
        <v>1702</v>
      </c>
      <c r="D33" s="117">
        <v>7770</v>
      </c>
      <c r="E33" s="122">
        <v>60</v>
      </c>
      <c r="F33" s="68" t="s">
        <v>1743</v>
      </c>
      <c r="G33" s="66" t="s">
        <v>1745</v>
      </c>
      <c r="H33" s="123">
        <v>51000</v>
      </c>
      <c r="I33" s="124">
        <v>49800</v>
      </c>
      <c r="J33" s="124">
        <v>47448</v>
      </c>
      <c r="K33" s="124">
        <v>49019</v>
      </c>
      <c r="L33" s="124">
        <v>50942</v>
      </c>
      <c r="M33" s="124">
        <v>54882</v>
      </c>
    </row>
    <row r="34" spans="2:13" ht="50.25" customHeight="1" x14ac:dyDescent="0.2">
      <c r="B34" s="120" t="s">
        <v>1686</v>
      </c>
      <c r="C34" s="121" t="s">
        <v>1687</v>
      </c>
      <c r="D34" s="117">
        <v>7770</v>
      </c>
      <c r="E34" s="122">
        <v>61</v>
      </c>
      <c r="F34" s="68" t="s">
        <v>1746</v>
      </c>
      <c r="G34" s="66" t="s">
        <v>1747</v>
      </c>
      <c r="H34" s="131">
        <v>200000</v>
      </c>
      <c r="I34" s="132">
        <v>155000</v>
      </c>
      <c r="J34" s="132">
        <v>130000</v>
      </c>
      <c r="K34" s="132">
        <v>130000</v>
      </c>
      <c r="L34" s="182">
        <v>130000</v>
      </c>
      <c r="M34" s="182">
        <v>130000</v>
      </c>
    </row>
    <row r="35" spans="2:13" ht="50.25" customHeight="1" x14ac:dyDescent="0.2">
      <c r="B35" s="120" t="s">
        <v>1686</v>
      </c>
      <c r="C35" s="121" t="s">
        <v>1687</v>
      </c>
      <c r="D35" s="117">
        <v>7770</v>
      </c>
      <c r="E35" s="122">
        <v>61</v>
      </c>
      <c r="F35" s="68" t="s">
        <v>1746</v>
      </c>
      <c r="G35" s="66" t="s">
        <v>1748</v>
      </c>
      <c r="H35" s="123">
        <v>92500</v>
      </c>
      <c r="I35" s="124">
        <v>89838</v>
      </c>
      <c r="J35" s="124">
        <v>89844</v>
      </c>
      <c r="K35" s="124">
        <v>89846</v>
      </c>
      <c r="L35" s="174">
        <v>89846</v>
      </c>
      <c r="M35" s="174">
        <v>89849</v>
      </c>
    </row>
    <row r="36" spans="2:13" ht="50.25" customHeight="1" x14ac:dyDescent="0.2">
      <c r="B36" s="120" t="s">
        <v>1686</v>
      </c>
      <c r="C36" s="68" t="s">
        <v>1702</v>
      </c>
      <c r="D36" s="117">
        <v>7565</v>
      </c>
      <c r="E36" s="122">
        <v>62</v>
      </c>
      <c r="F36" s="68" t="s">
        <v>1749</v>
      </c>
      <c r="G36" s="66" t="s">
        <v>1750</v>
      </c>
      <c r="H36" s="125">
        <v>1</v>
      </c>
      <c r="I36" s="126">
        <v>0.2</v>
      </c>
      <c r="J36" s="126">
        <v>0</v>
      </c>
      <c r="K36" s="126">
        <v>0</v>
      </c>
      <c r="L36" s="179">
        <v>0</v>
      </c>
      <c r="M36" s="126">
        <v>0.2</v>
      </c>
    </row>
    <row r="37" spans="2:13" ht="50.25" customHeight="1" x14ac:dyDescent="0.2">
      <c r="B37" s="120" t="s">
        <v>1686</v>
      </c>
      <c r="C37" s="68" t="s">
        <v>1702</v>
      </c>
      <c r="D37" s="117">
        <v>7565</v>
      </c>
      <c r="E37" s="122">
        <v>62</v>
      </c>
      <c r="F37" s="68" t="s">
        <v>1749</v>
      </c>
      <c r="G37" s="66" t="s">
        <v>1751</v>
      </c>
      <c r="H37" s="123">
        <v>6</v>
      </c>
      <c r="I37" s="124">
        <v>2</v>
      </c>
      <c r="J37" s="124">
        <v>0</v>
      </c>
      <c r="K37" s="124">
        <v>0</v>
      </c>
      <c r="L37" s="174">
        <v>0</v>
      </c>
      <c r="M37" s="174">
        <v>0</v>
      </c>
    </row>
    <row r="38" spans="2:13" ht="50.25" customHeight="1" x14ac:dyDescent="0.2">
      <c r="B38" s="120" t="s">
        <v>1686</v>
      </c>
      <c r="C38" s="68" t="s">
        <v>1702</v>
      </c>
      <c r="D38" s="117">
        <v>7565</v>
      </c>
      <c r="E38" s="122">
        <v>62</v>
      </c>
      <c r="F38" s="68" t="s">
        <v>1749</v>
      </c>
      <c r="G38" s="66" t="s">
        <v>1752</v>
      </c>
      <c r="H38" s="125">
        <v>0.6</v>
      </c>
      <c r="I38" s="126">
        <v>0.6</v>
      </c>
      <c r="J38" s="126">
        <v>0.14000000000000001</v>
      </c>
      <c r="K38" s="127">
        <v>0.25900000000000001</v>
      </c>
      <c r="L38" s="175">
        <v>0.41499999999999998</v>
      </c>
      <c r="M38" s="175">
        <v>0.6</v>
      </c>
    </row>
    <row r="39" spans="2:13" ht="50.25" customHeight="1" x14ac:dyDescent="0.2">
      <c r="B39" s="120" t="s">
        <v>1686</v>
      </c>
      <c r="C39" s="68" t="s">
        <v>1702</v>
      </c>
      <c r="D39" s="117">
        <v>7565</v>
      </c>
      <c r="E39" s="122">
        <v>62</v>
      </c>
      <c r="F39" s="68" t="s">
        <v>1749</v>
      </c>
      <c r="G39" s="66" t="s">
        <v>1753</v>
      </c>
      <c r="H39" s="123">
        <v>6</v>
      </c>
      <c r="I39" s="124">
        <v>3</v>
      </c>
      <c r="J39" s="124">
        <v>0</v>
      </c>
      <c r="K39" s="124">
        <v>1</v>
      </c>
      <c r="L39" s="124">
        <v>1</v>
      </c>
      <c r="M39" s="124">
        <v>1</v>
      </c>
    </row>
    <row r="40" spans="2:13" ht="50.25" customHeight="1" x14ac:dyDescent="0.2">
      <c r="B40" s="120" t="s">
        <v>1686</v>
      </c>
      <c r="C40" s="68" t="s">
        <v>1702</v>
      </c>
      <c r="D40" s="117">
        <v>7749</v>
      </c>
      <c r="E40" s="122">
        <v>63</v>
      </c>
      <c r="F40" s="68" t="s">
        <v>1754</v>
      </c>
      <c r="G40" s="66" t="s">
        <v>1755</v>
      </c>
      <c r="H40" s="123">
        <v>1</v>
      </c>
      <c r="I40" s="124">
        <v>0.2</v>
      </c>
      <c r="J40" s="124">
        <v>0.05</v>
      </c>
      <c r="K40" s="124">
        <v>0.1</v>
      </c>
      <c r="L40" s="124">
        <v>0.15</v>
      </c>
      <c r="M40" s="124">
        <v>0.2</v>
      </c>
    </row>
    <row r="41" spans="2:13" ht="50.25" customHeight="1" x14ac:dyDescent="0.2">
      <c r="B41" s="120" t="s">
        <v>1686</v>
      </c>
      <c r="C41" s="68" t="s">
        <v>1702</v>
      </c>
      <c r="D41" s="117">
        <v>7749</v>
      </c>
      <c r="E41" s="122">
        <v>63</v>
      </c>
      <c r="F41" s="68" t="s">
        <v>1754</v>
      </c>
      <c r="G41" s="66" t="s">
        <v>1756</v>
      </c>
      <c r="H41" s="123">
        <v>151418</v>
      </c>
      <c r="I41" s="128">
        <v>16194</v>
      </c>
      <c r="J41" s="128">
        <v>4205</v>
      </c>
      <c r="K41" s="128">
        <v>8341</v>
      </c>
      <c r="L41" s="176">
        <v>12481</v>
      </c>
      <c r="M41" s="176">
        <v>16194</v>
      </c>
    </row>
    <row r="42" spans="2:13" ht="50.25" customHeight="1" x14ac:dyDescent="0.2">
      <c r="B42" s="120" t="s">
        <v>1686</v>
      </c>
      <c r="C42" s="68" t="s">
        <v>1702</v>
      </c>
      <c r="D42" s="117">
        <v>7745</v>
      </c>
      <c r="E42" s="122">
        <v>64</v>
      </c>
      <c r="F42" s="68" t="s">
        <v>1757</v>
      </c>
      <c r="G42" s="66" t="s">
        <v>1758</v>
      </c>
      <c r="H42" s="125">
        <v>1</v>
      </c>
      <c r="I42" s="126">
        <v>1</v>
      </c>
      <c r="J42" s="126">
        <v>1</v>
      </c>
      <c r="K42" s="126">
        <v>1</v>
      </c>
      <c r="L42" s="179">
        <v>1</v>
      </c>
      <c r="M42" s="179">
        <v>1</v>
      </c>
    </row>
    <row r="43" spans="2:13" ht="50.25" customHeight="1" x14ac:dyDescent="0.2">
      <c r="B43" s="120" t="s">
        <v>1686</v>
      </c>
      <c r="C43" s="68" t="s">
        <v>1702</v>
      </c>
      <c r="D43" s="117">
        <v>7753</v>
      </c>
      <c r="E43" s="122">
        <v>73</v>
      </c>
      <c r="F43" s="68" t="s">
        <v>1759</v>
      </c>
      <c r="G43" s="66" t="s">
        <v>1760</v>
      </c>
      <c r="H43" s="123">
        <v>70046</v>
      </c>
      <c r="I43" s="128">
        <v>20417</v>
      </c>
      <c r="J43" s="128">
        <v>0</v>
      </c>
      <c r="K43" s="128">
        <v>6433</v>
      </c>
      <c r="L43" s="176">
        <v>17398</v>
      </c>
      <c r="M43" s="176">
        <v>20475</v>
      </c>
    </row>
    <row r="44" spans="2:13" ht="50.25" customHeight="1" x14ac:dyDescent="0.2">
      <c r="B44" s="120" t="s">
        <v>1686</v>
      </c>
      <c r="C44" s="121" t="s">
        <v>1761</v>
      </c>
      <c r="D44" s="117">
        <v>7740</v>
      </c>
      <c r="E44" s="122">
        <v>110</v>
      </c>
      <c r="F44" s="68" t="s">
        <v>1762</v>
      </c>
      <c r="G44" s="66" t="s">
        <v>1763</v>
      </c>
      <c r="H44" s="123">
        <v>2.4540000000000002</v>
      </c>
      <c r="I44" s="124">
        <v>480</v>
      </c>
      <c r="J44" s="124">
        <v>399</v>
      </c>
      <c r="K44" s="124">
        <v>440</v>
      </c>
      <c r="L44" s="124">
        <v>490</v>
      </c>
      <c r="M44" s="124">
        <v>598</v>
      </c>
    </row>
    <row r="45" spans="2:13" ht="50.25" customHeight="1" x14ac:dyDescent="0.2">
      <c r="B45" s="120" t="s">
        <v>1686</v>
      </c>
      <c r="C45" s="121" t="s">
        <v>1761</v>
      </c>
      <c r="D45" s="117">
        <v>7740</v>
      </c>
      <c r="E45" s="122">
        <v>113</v>
      </c>
      <c r="F45" s="68" t="s">
        <v>1764</v>
      </c>
      <c r="G45" s="66" t="s">
        <v>1765</v>
      </c>
      <c r="H45" s="123">
        <v>27538</v>
      </c>
      <c r="I45" s="123">
        <v>9300</v>
      </c>
      <c r="J45" s="123">
        <v>13</v>
      </c>
      <c r="K45" s="123">
        <v>13</v>
      </c>
      <c r="L45" s="123">
        <v>5757</v>
      </c>
      <c r="M45" s="123">
        <v>8975</v>
      </c>
    </row>
    <row r="46" spans="2:13" ht="50.25" customHeight="1" x14ac:dyDescent="0.2">
      <c r="B46" s="120" t="s">
        <v>1686</v>
      </c>
      <c r="C46" s="121" t="s">
        <v>1761</v>
      </c>
      <c r="D46" s="117">
        <v>7740</v>
      </c>
      <c r="E46" s="122">
        <v>114</v>
      </c>
      <c r="F46" s="68" t="s">
        <v>1766</v>
      </c>
      <c r="G46" s="66" t="s">
        <v>1767</v>
      </c>
      <c r="H46" s="125">
        <v>1</v>
      </c>
      <c r="I46" s="130">
        <v>0.26450000000000001</v>
      </c>
      <c r="J46" s="130">
        <v>3.95E-2</v>
      </c>
      <c r="K46" s="130">
        <v>0.10829999999999999</v>
      </c>
      <c r="L46" s="130">
        <v>0.23</v>
      </c>
      <c r="M46" s="130">
        <v>0.30790000000000001</v>
      </c>
    </row>
    <row r="47" spans="2:13" ht="50.25" customHeight="1" x14ac:dyDescent="0.2">
      <c r="B47" s="120" t="s">
        <v>1686</v>
      </c>
      <c r="C47" s="121" t="s">
        <v>1761</v>
      </c>
      <c r="D47" s="117">
        <v>7740</v>
      </c>
      <c r="E47" s="122">
        <v>114</v>
      </c>
      <c r="F47" s="68" t="s">
        <v>1766</v>
      </c>
      <c r="G47" s="66" t="s">
        <v>1768</v>
      </c>
      <c r="H47" s="123">
        <v>216940</v>
      </c>
      <c r="I47" s="123">
        <v>57170</v>
      </c>
      <c r="J47" s="123">
        <v>8776</v>
      </c>
      <c r="K47" s="123">
        <v>23615</v>
      </c>
      <c r="L47" s="123">
        <v>50431</v>
      </c>
      <c r="M47" s="123">
        <v>66661</v>
      </c>
    </row>
    <row r="48" spans="2:13" ht="50.25" customHeight="1" x14ac:dyDescent="0.2">
      <c r="B48" s="120" t="s">
        <v>1686</v>
      </c>
      <c r="C48" s="121" t="s">
        <v>1761</v>
      </c>
      <c r="D48" s="117">
        <v>7740</v>
      </c>
      <c r="E48" s="122">
        <v>114</v>
      </c>
      <c r="F48" s="68" t="s">
        <v>1766</v>
      </c>
      <c r="G48" s="66" t="s">
        <v>1769</v>
      </c>
      <c r="H48" s="123">
        <v>99600</v>
      </c>
      <c r="I48" s="124">
        <v>32110</v>
      </c>
      <c r="J48" s="124">
        <v>6112</v>
      </c>
      <c r="K48" s="124">
        <v>16333</v>
      </c>
      <c r="L48" s="124">
        <v>27028</v>
      </c>
      <c r="M48" s="124">
        <v>31910</v>
      </c>
    </row>
    <row r="49" spans="2:13" ht="50.25" customHeight="1" x14ac:dyDescent="0.2">
      <c r="B49" s="120" t="s">
        <v>1770</v>
      </c>
      <c r="C49" s="121" t="s">
        <v>1771</v>
      </c>
      <c r="D49" s="117">
        <v>7564</v>
      </c>
      <c r="E49" s="122">
        <v>364</v>
      </c>
      <c r="F49" s="68" t="s">
        <v>1772</v>
      </c>
      <c r="G49" s="66" t="s">
        <v>1773</v>
      </c>
      <c r="H49" s="125">
        <v>1</v>
      </c>
      <c r="I49" s="126">
        <v>0.53</v>
      </c>
      <c r="J49" s="130">
        <v>0.33700000000000002</v>
      </c>
      <c r="K49" s="130">
        <v>0.40412999999999999</v>
      </c>
      <c r="L49" s="130">
        <v>0.46200000000000002</v>
      </c>
      <c r="M49" s="126">
        <v>0.53</v>
      </c>
    </row>
    <row r="50" spans="2:13" ht="50.25" customHeight="1" x14ac:dyDescent="0.2">
      <c r="B50" s="120" t="s">
        <v>1774</v>
      </c>
      <c r="C50" s="121" t="s">
        <v>1775</v>
      </c>
      <c r="D50" s="117">
        <v>7741</v>
      </c>
      <c r="E50" s="122">
        <v>411</v>
      </c>
      <c r="F50" s="68" t="s">
        <v>1776</v>
      </c>
      <c r="G50" s="66" t="s">
        <v>1777</v>
      </c>
      <c r="H50" s="125">
        <v>1</v>
      </c>
      <c r="I50" s="126">
        <v>0.9</v>
      </c>
      <c r="J50" s="126">
        <v>0.75</v>
      </c>
      <c r="K50" s="126">
        <v>0.8</v>
      </c>
      <c r="L50" s="126">
        <v>0.85</v>
      </c>
      <c r="M50" s="126">
        <v>0.9</v>
      </c>
    </row>
    <row r="51" spans="2:13" ht="50.25" customHeight="1" x14ac:dyDescent="0.2">
      <c r="B51" s="120" t="s">
        <v>1774</v>
      </c>
      <c r="C51" s="121" t="s">
        <v>1775</v>
      </c>
      <c r="D51" s="117">
        <v>7741</v>
      </c>
      <c r="E51" s="122">
        <v>412</v>
      </c>
      <c r="F51" s="68" t="s">
        <v>1778</v>
      </c>
      <c r="G51" s="66" t="s">
        <v>1779</v>
      </c>
      <c r="H51" s="125">
        <v>1</v>
      </c>
      <c r="I51" s="124" t="s">
        <v>1780</v>
      </c>
      <c r="J51" s="126">
        <v>1</v>
      </c>
      <c r="K51" s="126">
        <v>1</v>
      </c>
      <c r="L51" s="179">
        <v>1</v>
      </c>
      <c r="M51" s="179">
        <v>1</v>
      </c>
    </row>
    <row r="52" spans="2:13" ht="50.25" customHeight="1" x14ac:dyDescent="0.2">
      <c r="B52" s="120" t="s">
        <v>1774</v>
      </c>
      <c r="C52" s="121" t="s">
        <v>1775</v>
      </c>
      <c r="D52" s="117">
        <v>7733</v>
      </c>
      <c r="E52" s="122">
        <v>481</v>
      </c>
      <c r="F52" s="68" t="s">
        <v>1781</v>
      </c>
      <c r="G52" s="66" t="s">
        <v>1782</v>
      </c>
      <c r="H52" s="123">
        <v>92</v>
      </c>
      <c r="I52" s="124">
        <v>92</v>
      </c>
      <c r="J52" s="124">
        <v>0</v>
      </c>
      <c r="K52" s="124">
        <v>0</v>
      </c>
      <c r="L52" s="174">
        <v>0</v>
      </c>
      <c r="M52" s="178">
        <v>88.37</v>
      </c>
    </row>
    <row r="53" spans="2:13" ht="50.25" customHeight="1" x14ac:dyDescent="0.2">
      <c r="B53" s="120" t="s">
        <v>1774</v>
      </c>
      <c r="C53" s="121" t="s">
        <v>1775</v>
      </c>
      <c r="D53" s="117">
        <v>7733</v>
      </c>
      <c r="E53" s="122">
        <v>484</v>
      </c>
      <c r="F53" s="68" t="s">
        <v>1783</v>
      </c>
      <c r="G53" s="66" t="s">
        <v>1784</v>
      </c>
      <c r="H53" s="125">
        <v>0.43</v>
      </c>
      <c r="I53" s="126">
        <v>0.36</v>
      </c>
      <c r="J53" s="126">
        <v>0.27</v>
      </c>
      <c r="K53" s="126">
        <v>0.31</v>
      </c>
      <c r="L53" s="127">
        <v>0.32400000000000001</v>
      </c>
      <c r="M53" s="126">
        <v>0.36</v>
      </c>
    </row>
    <row r="54" spans="2:13" ht="50.25" customHeight="1" x14ac:dyDescent="0.2">
      <c r="B54" s="120" t="s">
        <v>1774</v>
      </c>
      <c r="C54" s="121" t="s">
        <v>1775</v>
      </c>
      <c r="D54" s="117">
        <v>7748</v>
      </c>
      <c r="E54" s="122">
        <v>513</v>
      </c>
      <c r="F54" s="68" t="s">
        <v>1785</v>
      </c>
      <c r="G54" s="66" t="s">
        <v>1786</v>
      </c>
      <c r="H54" s="125">
        <v>1</v>
      </c>
      <c r="I54" s="126">
        <v>1</v>
      </c>
      <c r="J54" s="126">
        <v>0.64129999999999998</v>
      </c>
      <c r="K54" s="126">
        <v>0.746</v>
      </c>
      <c r="L54" s="127">
        <v>0.873</v>
      </c>
      <c r="M54" s="126">
        <v>1</v>
      </c>
    </row>
    <row r="55" spans="2:13" ht="50.25" customHeight="1" x14ac:dyDescent="0.2">
      <c r="B55" s="120" t="s">
        <v>1774</v>
      </c>
      <c r="C55" s="121" t="s">
        <v>1775</v>
      </c>
      <c r="D55" s="117">
        <v>7748</v>
      </c>
      <c r="E55" s="122">
        <v>519</v>
      </c>
      <c r="F55" s="68" t="s">
        <v>1787</v>
      </c>
      <c r="G55" s="66" t="s">
        <v>1788</v>
      </c>
      <c r="H55" s="125">
        <v>1</v>
      </c>
      <c r="I55" s="126">
        <v>1</v>
      </c>
      <c r="J55" s="126" t="s">
        <v>1789</v>
      </c>
      <c r="K55" s="126">
        <v>0.78300000000000003</v>
      </c>
      <c r="L55" s="127">
        <v>0.88500000000000001</v>
      </c>
      <c r="M55" s="126">
        <v>1</v>
      </c>
    </row>
    <row r="56" spans="2:13" ht="50.25" customHeight="1" x14ac:dyDescent="0.2">
      <c r="B56" s="120" t="s">
        <v>1774</v>
      </c>
      <c r="C56" s="121" t="s">
        <v>1775</v>
      </c>
      <c r="D56" s="117">
        <v>7735</v>
      </c>
      <c r="E56" s="122">
        <v>545</v>
      </c>
      <c r="F56" s="68" t="s">
        <v>1790</v>
      </c>
      <c r="G56" s="66" t="s">
        <v>1791</v>
      </c>
      <c r="H56" s="123">
        <v>20</v>
      </c>
      <c r="I56" s="124">
        <v>20</v>
      </c>
      <c r="J56" s="124">
        <v>20</v>
      </c>
      <c r="K56" s="124">
        <v>20</v>
      </c>
      <c r="L56" s="174">
        <v>20</v>
      </c>
      <c r="M56" s="174">
        <v>20</v>
      </c>
    </row>
    <row r="57" spans="2:13" ht="50.25" customHeight="1" x14ac:dyDescent="0.2">
      <c r="B57" s="120" t="s">
        <v>1774</v>
      </c>
      <c r="C57" s="121" t="s">
        <v>1775</v>
      </c>
      <c r="D57" s="133">
        <v>7735</v>
      </c>
      <c r="E57" s="134">
        <v>546</v>
      </c>
      <c r="F57" s="67" t="s">
        <v>1792</v>
      </c>
      <c r="G57" s="66" t="s">
        <v>1793</v>
      </c>
      <c r="H57" s="135">
        <v>1</v>
      </c>
      <c r="I57" s="136">
        <v>0.25</v>
      </c>
      <c r="J57" s="136">
        <v>0</v>
      </c>
      <c r="K57" s="124">
        <v>0.09</v>
      </c>
      <c r="L57" s="124">
        <v>16.25</v>
      </c>
      <c r="M57" s="428">
        <v>0.25</v>
      </c>
    </row>
  </sheetData>
  <pageMargins left="0.7" right="0.7" top="0.75" bottom="0.75" header="0.3" footer="0.3"/>
  <pageSetup paperSize="9" orientation="portrait"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1B3CB-B52B-4ABD-879E-4AD0F89DEAF0}">
  <sheetPr>
    <tabColor theme="0" tint="-0.14999847407452621"/>
  </sheetPr>
  <dimension ref="A1:N120"/>
  <sheetViews>
    <sheetView showGridLines="0" topLeftCell="C5" zoomScale="60" zoomScaleNormal="60" workbookViewId="0">
      <pane xSplit="3" ySplit="3" topLeftCell="F8" activePane="bottomRight" state="frozen"/>
      <selection pane="topRight"/>
      <selection pane="bottomLeft"/>
      <selection pane="bottomRight" activeCell="D108" sqref="D108"/>
    </sheetView>
  </sheetViews>
  <sheetFormatPr baseColWidth="10" defaultColWidth="11.42578125" defaultRowHeight="18.75" x14ac:dyDescent="0.3"/>
  <cols>
    <col min="1" max="1" width="3.140625" style="43" customWidth="1"/>
    <col min="2" max="2" width="17.140625" style="44" customWidth="1"/>
    <col min="3" max="3" width="50.85546875" style="45" customWidth="1"/>
    <col min="4" max="4" width="66" style="45" customWidth="1"/>
    <col min="5" max="5" width="14.42578125" style="44" bestFit="1" customWidth="1"/>
    <col min="6" max="6" width="53.7109375" style="431" customWidth="1"/>
    <col min="7" max="7" width="25.42578125" style="44" customWidth="1"/>
    <col min="8" max="8" width="16.42578125" style="44" bestFit="1" customWidth="1"/>
    <col min="9" max="9" width="26.28515625" style="44" customWidth="1"/>
    <col min="10" max="11" width="22.42578125" style="63" bestFit="1" customWidth="1"/>
    <col min="12" max="12" width="22.42578125" style="65" bestFit="1" customWidth="1"/>
    <col min="13" max="14" width="22.42578125" style="63" bestFit="1" customWidth="1"/>
    <col min="15" max="16384" width="11.42578125" style="44"/>
  </cols>
  <sheetData>
    <row r="1" spans="1:14" ht="39.75" customHeight="1" x14ac:dyDescent="0.3">
      <c r="J1"/>
      <c r="K1"/>
      <c r="L1" s="162"/>
      <c r="M1"/>
      <c r="N1"/>
    </row>
    <row r="2" spans="1:14" customFormat="1" ht="27" customHeight="1" x14ac:dyDescent="0.3">
      <c r="A2" s="43"/>
      <c r="B2" s="793"/>
      <c r="C2" s="794" t="s">
        <v>1794</v>
      </c>
      <c r="D2" s="794"/>
      <c r="E2" s="794"/>
      <c r="F2" s="794"/>
      <c r="G2" s="794"/>
      <c r="H2" s="794"/>
      <c r="I2" s="794"/>
      <c r="J2" s="794"/>
      <c r="K2" s="794"/>
      <c r="L2" s="794"/>
    </row>
    <row r="3" spans="1:14" customFormat="1" ht="27" customHeight="1" x14ac:dyDescent="0.3">
      <c r="A3" s="43"/>
      <c r="B3" s="793"/>
      <c r="C3" s="794"/>
      <c r="D3" s="794"/>
      <c r="E3" s="794"/>
      <c r="F3" s="794"/>
      <c r="G3" s="794"/>
      <c r="H3" s="794"/>
      <c r="I3" s="794"/>
      <c r="J3" s="794"/>
      <c r="K3" s="794"/>
      <c r="L3" s="794"/>
    </row>
    <row r="4" spans="1:14" customFormat="1" ht="27" customHeight="1" x14ac:dyDescent="0.3">
      <c r="A4" s="43"/>
      <c r="B4" s="793"/>
      <c r="C4" s="794"/>
      <c r="D4" s="794"/>
      <c r="E4" s="794"/>
      <c r="F4" s="794"/>
      <c r="G4" s="794"/>
      <c r="H4" s="794"/>
      <c r="I4" s="794"/>
      <c r="J4" s="794"/>
      <c r="K4" s="794"/>
      <c r="L4" s="794"/>
    </row>
    <row r="5" spans="1:14" customFormat="1" ht="27" customHeight="1" x14ac:dyDescent="0.3">
      <c r="A5" s="43"/>
      <c r="B5" s="793"/>
      <c r="C5" s="794"/>
      <c r="D5" s="794"/>
      <c r="E5" s="794"/>
      <c r="F5" s="794"/>
      <c r="G5" s="794"/>
      <c r="H5" s="794"/>
      <c r="I5" s="794"/>
      <c r="J5" s="794"/>
      <c r="K5" s="794"/>
      <c r="L5" s="794"/>
    </row>
    <row r="6" spans="1:14" x14ac:dyDescent="0.3">
      <c r="J6"/>
      <c r="K6"/>
      <c r="L6" s="162"/>
      <c r="M6"/>
      <c r="N6"/>
    </row>
    <row r="7" spans="1:14" ht="52.5" customHeight="1" x14ac:dyDescent="0.3">
      <c r="B7" s="46" t="s">
        <v>1795</v>
      </c>
      <c r="C7" s="46" t="s">
        <v>1796</v>
      </c>
      <c r="D7" s="46" t="s">
        <v>1797</v>
      </c>
      <c r="E7" s="46" t="s">
        <v>1798</v>
      </c>
      <c r="F7" s="46" t="s">
        <v>1799</v>
      </c>
      <c r="G7" s="46" t="s">
        <v>1800</v>
      </c>
      <c r="H7" s="46" t="s">
        <v>1801</v>
      </c>
      <c r="I7" s="46" t="s">
        <v>1802</v>
      </c>
      <c r="J7" s="46" t="s">
        <v>1803</v>
      </c>
      <c r="K7" s="88" t="s">
        <v>1804</v>
      </c>
      <c r="L7" s="88" t="s">
        <v>1805</v>
      </c>
      <c r="M7" s="88" t="s">
        <v>1806</v>
      </c>
      <c r="N7" s="88" t="s">
        <v>1807</v>
      </c>
    </row>
    <row r="8" spans="1:14" ht="57" x14ac:dyDescent="0.3">
      <c r="A8" s="47"/>
      <c r="B8" s="101">
        <v>7564</v>
      </c>
      <c r="C8" s="438" t="s">
        <v>27</v>
      </c>
      <c r="D8" s="438" t="s">
        <v>1808</v>
      </c>
      <c r="E8" s="439">
        <v>1</v>
      </c>
      <c r="F8" s="440" t="s">
        <v>1809</v>
      </c>
      <c r="G8" s="441" t="s">
        <v>1810</v>
      </c>
      <c r="H8" s="441" t="s">
        <v>60</v>
      </c>
      <c r="I8" s="442">
        <v>1</v>
      </c>
      <c r="J8" s="443">
        <v>0.53</v>
      </c>
      <c r="K8" s="444">
        <v>0.34</v>
      </c>
      <c r="L8" s="445">
        <v>0.4</v>
      </c>
      <c r="M8" s="445">
        <v>0.46200000000000002</v>
      </c>
      <c r="N8" s="446">
        <v>0.53</v>
      </c>
    </row>
    <row r="9" spans="1:14" ht="44.25" x14ac:dyDescent="0.3">
      <c r="B9" s="103">
        <v>7564</v>
      </c>
      <c r="C9" s="104" t="s">
        <v>27</v>
      </c>
      <c r="D9" s="104" t="s">
        <v>1808</v>
      </c>
      <c r="E9" s="111">
        <v>2</v>
      </c>
      <c r="F9" s="115" t="s">
        <v>1811</v>
      </c>
      <c r="G9" s="103" t="s">
        <v>1810</v>
      </c>
      <c r="H9" s="103" t="s">
        <v>60</v>
      </c>
      <c r="I9" s="50">
        <v>1</v>
      </c>
      <c r="J9" s="51">
        <v>0.95</v>
      </c>
      <c r="K9" s="51">
        <v>0.87</v>
      </c>
      <c r="L9" s="164">
        <v>0.89500000000000002</v>
      </c>
      <c r="M9" s="164">
        <v>0.94099999999999995</v>
      </c>
      <c r="N9" s="164">
        <v>0.93</v>
      </c>
    </row>
    <row r="10" spans="1:14" ht="50.1" customHeight="1" x14ac:dyDescent="0.3">
      <c r="B10" s="101">
        <v>7565</v>
      </c>
      <c r="C10" s="438" t="s">
        <v>71</v>
      </c>
      <c r="D10" s="438" t="s">
        <v>1812</v>
      </c>
      <c r="E10" s="439">
        <v>1</v>
      </c>
      <c r="F10" s="440" t="s">
        <v>1813</v>
      </c>
      <c r="G10" s="441" t="s">
        <v>1814</v>
      </c>
      <c r="H10" s="441" t="s">
        <v>45</v>
      </c>
      <c r="I10" s="442">
        <v>3</v>
      </c>
      <c r="J10" s="444" t="s">
        <v>1815</v>
      </c>
      <c r="K10" s="444" t="s">
        <v>1816</v>
      </c>
      <c r="L10" s="445" t="s">
        <v>1816</v>
      </c>
      <c r="M10" s="445" t="s">
        <v>1816</v>
      </c>
      <c r="N10" s="445" t="s">
        <v>1816</v>
      </c>
    </row>
    <row r="11" spans="1:14" ht="50.1" customHeight="1" x14ac:dyDescent="0.3">
      <c r="B11" s="103">
        <v>7565</v>
      </c>
      <c r="C11" s="104" t="s">
        <v>71</v>
      </c>
      <c r="D11" s="104" t="s">
        <v>1812</v>
      </c>
      <c r="E11" s="111">
        <v>2</v>
      </c>
      <c r="F11" s="115" t="s">
        <v>1817</v>
      </c>
      <c r="G11" s="103" t="s">
        <v>1814</v>
      </c>
      <c r="H11" s="103" t="s">
        <v>45</v>
      </c>
      <c r="I11" s="52">
        <v>1</v>
      </c>
      <c r="J11" s="49">
        <v>1</v>
      </c>
      <c r="K11" s="49">
        <v>0</v>
      </c>
      <c r="L11" s="163" t="s">
        <v>1818</v>
      </c>
      <c r="M11" s="163" t="s">
        <v>1818</v>
      </c>
      <c r="N11" s="163" t="s">
        <v>1818</v>
      </c>
    </row>
    <row r="12" spans="1:14" ht="50.1" customHeight="1" x14ac:dyDescent="0.3">
      <c r="B12" s="101">
        <v>7565</v>
      </c>
      <c r="C12" s="102" t="s">
        <v>71</v>
      </c>
      <c r="D12" s="438" t="s">
        <v>1812</v>
      </c>
      <c r="E12" s="439">
        <v>3</v>
      </c>
      <c r="F12" s="440" t="s">
        <v>1819</v>
      </c>
      <c r="G12" s="441" t="s">
        <v>1814</v>
      </c>
      <c r="H12" s="441" t="s">
        <v>45</v>
      </c>
      <c r="I12" s="442">
        <v>6</v>
      </c>
      <c r="J12" s="444" t="s">
        <v>1815</v>
      </c>
      <c r="K12" s="444" t="s">
        <v>1816</v>
      </c>
      <c r="L12" s="445" t="s">
        <v>1816</v>
      </c>
      <c r="M12" s="445" t="s">
        <v>1816</v>
      </c>
      <c r="N12" s="445" t="s">
        <v>1816</v>
      </c>
    </row>
    <row r="13" spans="1:14" ht="50.1" customHeight="1" x14ac:dyDescent="0.3">
      <c r="B13" s="103">
        <v>7565</v>
      </c>
      <c r="C13" s="104" t="s">
        <v>71</v>
      </c>
      <c r="D13" s="104" t="s">
        <v>1812</v>
      </c>
      <c r="E13" s="111">
        <v>4</v>
      </c>
      <c r="F13" s="115" t="s">
        <v>1820</v>
      </c>
      <c r="G13" s="103" t="s">
        <v>1814</v>
      </c>
      <c r="H13" s="103" t="s">
        <v>45</v>
      </c>
      <c r="I13" s="52">
        <v>1</v>
      </c>
      <c r="J13" s="49">
        <v>1</v>
      </c>
      <c r="K13" s="49">
        <v>0</v>
      </c>
      <c r="L13" s="163">
        <v>0</v>
      </c>
      <c r="M13" s="183">
        <v>0</v>
      </c>
      <c r="N13" s="183">
        <v>0</v>
      </c>
    </row>
    <row r="14" spans="1:14" ht="50.1" customHeight="1" x14ac:dyDescent="0.3">
      <c r="B14" s="101">
        <v>7565</v>
      </c>
      <c r="C14" s="102" t="s">
        <v>71</v>
      </c>
      <c r="D14" s="102" t="s">
        <v>1812</v>
      </c>
      <c r="E14" s="439">
        <v>5</v>
      </c>
      <c r="F14" s="440" t="s">
        <v>1821</v>
      </c>
      <c r="G14" s="441" t="s">
        <v>1814</v>
      </c>
      <c r="H14" s="441" t="s">
        <v>45</v>
      </c>
      <c r="I14" s="442">
        <v>4</v>
      </c>
      <c r="J14" s="444">
        <v>2</v>
      </c>
      <c r="K14" s="444">
        <v>0</v>
      </c>
      <c r="L14" s="445">
        <v>1</v>
      </c>
      <c r="M14" s="447">
        <v>1</v>
      </c>
      <c r="N14" s="447">
        <v>1</v>
      </c>
    </row>
    <row r="15" spans="1:14" ht="96" customHeight="1" x14ac:dyDescent="0.3">
      <c r="B15" s="103">
        <v>7565</v>
      </c>
      <c r="C15" s="104" t="s">
        <v>71</v>
      </c>
      <c r="D15" s="104" t="s">
        <v>1812</v>
      </c>
      <c r="E15" s="111">
        <v>6</v>
      </c>
      <c r="F15" s="115" t="s">
        <v>1822</v>
      </c>
      <c r="G15" s="103" t="s">
        <v>1814</v>
      </c>
      <c r="H15" s="53" t="s">
        <v>30</v>
      </c>
      <c r="I15" s="50">
        <v>1</v>
      </c>
      <c r="J15" s="51">
        <v>1</v>
      </c>
      <c r="K15" s="51">
        <v>0</v>
      </c>
      <c r="L15" s="164">
        <v>0.66700000000000004</v>
      </c>
      <c r="M15" s="184">
        <v>0.66700000000000004</v>
      </c>
      <c r="N15" s="430">
        <v>1</v>
      </c>
    </row>
    <row r="16" spans="1:14" ht="50.1" customHeight="1" x14ac:dyDescent="0.3">
      <c r="B16" s="101">
        <v>7565</v>
      </c>
      <c r="C16" s="102" t="s">
        <v>71</v>
      </c>
      <c r="D16" s="438" t="s">
        <v>1812</v>
      </c>
      <c r="E16" s="439">
        <v>7</v>
      </c>
      <c r="F16" s="440" t="s">
        <v>1823</v>
      </c>
      <c r="G16" s="441" t="s">
        <v>1814</v>
      </c>
      <c r="H16" s="441" t="s">
        <v>30</v>
      </c>
      <c r="I16" s="448">
        <v>0.6</v>
      </c>
      <c r="J16" s="449">
        <v>0.6</v>
      </c>
      <c r="K16" s="450">
        <v>0.14199999999999999</v>
      </c>
      <c r="L16" s="451">
        <v>0.25900000000000001</v>
      </c>
      <c r="M16" s="452">
        <v>0.41499999999999998</v>
      </c>
      <c r="N16" s="453">
        <v>0.6</v>
      </c>
    </row>
    <row r="17" spans="2:14" ht="50.1" customHeight="1" x14ac:dyDescent="0.3">
      <c r="B17" s="103">
        <v>7565</v>
      </c>
      <c r="C17" s="104" t="s">
        <v>71</v>
      </c>
      <c r="D17" s="104" t="s">
        <v>1812</v>
      </c>
      <c r="E17" s="111">
        <v>8</v>
      </c>
      <c r="F17" s="115" t="s">
        <v>1824</v>
      </c>
      <c r="G17" s="103" t="s">
        <v>1814</v>
      </c>
      <c r="H17" s="103" t="s">
        <v>45</v>
      </c>
      <c r="I17" s="50">
        <v>1</v>
      </c>
      <c r="J17" s="51">
        <v>0.25</v>
      </c>
      <c r="K17" s="51">
        <v>0</v>
      </c>
      <c r="L17" s="164">
        <v>0.23699999999999999</v>
      </c>
      <c r="M17" s="184">
        <v>0.23699999999999999</v>
      </c>
      <c r="N17" s="430">
        <v>0.25</v>
      </c>
    </row>
    <row r="18" spans="2:14" ht="50.1" customHeight="1" x14ac:dyDescent="0.3">
      <c r="B18" s="101">
        <v>7565</v>
      </c>
      <c r="C18" s="102" t="s">
        <v>71</v>
      </c>
      <c r="D18" s="102" t="s">
        <v>1812</v>
      </c>
      <c r="E18" s="110">
        <v>9</v>
      </c>
      <c r="F18" s="440" t="s">
        <v>1825</v>
      </c>
      <c r="G18" s="441" t="s">
        <v>1814</v>
      </c>
      <c r="H18" s="441" t="s">
        <v>45</v>
      </c>
      <c r="I18" s="442">
        <v>10</v>
      </c>
      <c r="J18" s="444">
        <v>2</v>
      </c>
      <c r="K18" s="444">
        <v>0</v>
      </c>
      <c r="L18" s="454">
        <v>2</v>
      </c>
      <c r="M18" s="447">
        <v>2</v>
      </c>
      <c r="N18" s="447">
        <v>2</v>
      </c>
    </row>
    <row r="19" spans="2:14" ht="69.75" customHeight="1" x14ac:dyDescent="0.3">
      <c r="B19" s="103">
        <v>7565</v>
      </c>
      <c r="C19" s="104" t="s">
        <v>71</v>
      </c>
      <c r="D19" s="104" t="s">
        <v>1812</v>
      </c>
      <c r="E19" s="111">
        <v>11</v>
      </c>
      <c r="F19" s="115" t="s">
        <v>1826</v>
      </c>
      <c r="G19" s="103" t="s">
        <v>1814</v>
      </c>
      <c r="H19" s="103" t="s">
        <v>45</v>
      </c>
      <c r="I19" s="50">
        <v>1</v>
      </c>
      <c r="J19" s="51">
        <v>0.25</v>
      </c>
      <c r="K19" s="90">
        <v>2.5000000000000001E-2</v>
      </c>
      <c r="L19" s="165">
        <v>2.5000000000000001E-2</v>
      </c>
      <c r="M19" s="184">
        <v>2.5000000000000001E-2</v>
      </c>
      <c r="N19" s="184">
        <v>2.5000000000000001E-2</v>
      </c>
    </row>
    <row r="20" spans="2:14" ht="50.1" customHeight="1" x14ac:dyDescent="0.3">
      <c r="B20" s="101">
        <v>7565</v>
      </c>
      <c r="C20" s="438" t="s">
        <v>71</v>
      </c>
      <c r="D20" s="438" t="s">
        <v>1812</v>
      </c>
      <c r="E20" s="439">
        <v>12</v>
      </c>
      <c r="F20" s="440" t="s">
        <v>1827</v>
      </c>
      <c r="G20" s="441" t="s">
        <v>1814</v>
      </c>
      <c r="H20" s="441" t="s">
        <v>45</v>
      </c>
      <c r="I20" s="448">
        <v>1</v>
      </c>
      <c r="J20" s="450">
        <v>9.9000000000000005E-2</v>
      </c>
      <c r="K20" s="455">
        <v>2.75E-2</v>
      </c>
      <c r="L20" s="456">
        <v>5.5E-2</v>
      </c>
      <c r="M20" s="457">
        <v>8.2500000000000004E-2</v>
      </c>
      <c r="N20" s="458">
        <v>9.9000000000000005E-2</v>
      </c>
    </row>
    <row r="21" spans="2:14" ht="50.1" customHeight="1" x14ac:dyDescent="0.3">
      <c r="B21" s="103">
        <v>7730</v>
      </c>
      <c r="C21" s="104" t="s">
        <v>56</v>
      </c>
      <c r="D21" s="104" t="s">
        <v>1828</v>
      </c>
      <c r="E21" s="111">
        <v>1</v>
      </c>
      <c r="F21" s="115" t="s">
        <v>1829</v>
      </c>
      <c r="G21" s="103" t="s">
        <v>1810</v>
      </c>
      <c r="H21" s="103" t="s">
        <v>45</v>
      </c>
      <c r="I21" s="52">
        <v>1</v>
      </c>
      <c r="J21" s="89">
        <v>0.2</v>
      </c>
      <c r="K21" s="89">
        <v>0.05</v>
      </c>
      <c r="L21" s="166">
        <v>0.1</v>
      </c>
      <c r="M21" s="187">
        <v>0.15</v>
      </c>
      <c r="N21" s="429">
        <v>0.2</v>
      </c>
    </row>
    <row r="22" spans="2:14" ht="50.1" customHeight="1" x14ac:dyDescent="0.3">
      <c r="B22" s="101">
        <v>7730</v>
      </c>
      <c r="C22" s="438" t="s">
        <v>56</v>
      </c>
      <c r="D22" s="438" t="s">
        <v>1828</v>
      </c>
      <c r="E22" s="439">
        <v>2</v>
      </c>
      <c r="F22" s="440" t="s">
        <v>1830</v>
      </c>
      <c r="G22" s="441" t="s">
        <v>1831</v>
      </c>
      <c r="H22" s="441" t="s">
        <v>45</v>
      </c>
      <c r="I22" s="442">
        <v>16</v>
      </c>
      <c r="J22" s="459">
        <v>4</v>
      </c>
      <c r="K22" s="459">
        <v>0</v>
      </c>
      <c r="L22" s="460">
        <v>1</v>
      </c>
      <c r="M22" s="461">
        <v>2</v>
      </c>
      <c r="N22" s="461">
        <v>4</v>
      </c>
    </row>
    <row r="23" spans="2:14" ht="50.1" customHeight="1" x14ac:dyDescent="0.3">
      <c r="B23" s="103">
        <v>7730</v>
      </c>
      <c r="C23" s="104" t="s">
        <v>56</v>
      </c>
      <c r="D23" s="104" t="s">
        <v>1828</v>
      </c>
      <c r="E23" s="111">
        <v>3</v>
      </c>
      <c r="F23" s="115" t="s">
        <v>1832</v>
      </c>
      <c r="G23" s="103" t="s">
        <v>1810</v>
      </c>
      <c r="H23" s="103" t="s">
        <v>45</v>
      </c>
      <c r="I23" s="105">
        <v>65.150999999999996</v>
      </c>
      <c r="J23" s="91">
        <v>13944</v>
      </c>
      <c r="K23" s="91">
        <v>3354</v>
      </c>
      <c r="L23" s="186">
        <v>6113</v>
      </c>
      <c r="M23" s="185">
        <v>11170</v>
      </c>
      <c r="N23" s="185">
        <v>13944</v>
      </c>
    </row>
    <row r="24" spans="2:14" ht="50.1" customHeight="1" x14ac:dyDescent="0.3">
      <c r="B24" s="101">
        <v>7733</v>
      </c>
      <c r="C24" s="438" t="s">
        <v>70</v>
      </c>
      <c r="D24" s="438" t="s">
        <v>1833</v>
      </c>
      <c r="E24" s="439">
        <v>1</v>
      </c>
      <c r="F24" s="440" t="s">
        <v>1834</v>
      </c>
      <c r="G24" s="441" t="s">
        <v>1810</v>
      </c>
      <c r="H24" s="441" t="s">
        <v>60</v>
      </c>
      <c r="I24" s="448">
        <v>0.43</v>
      </c>
      <c r="J24" s="449">
        <v>0.36</v>
      </c>
      <c r="K24" s="449">
        <v>0.27</v>
      </c>
      <c r="L24" s="462">
        <v>0.31</v>
      </c>
      <c r="M24" s="463">
        <v>0.32400000000000001</v>
      </c>
      <c r="N24" s="453">
        <v>0.36</v>
      </c>
    </row>
    <row r="25" spans="2:14" ht="50.1" customHeight="1" x14ac:dyDescent="0.3">
      <c r="B25" s="103">
        <v>7733</v>
      </c>
      <c r="C25" s="104" t="s">
        <v>70</v>
      </c>
      <c r="D25" s="104" t="s">
        <v>1833</v>
      </c>
      <c r="E25" s="111">
        <v>2</v>
      </c>
      <c r="F25" s="115" t="s">
        <v>1835</v>
      </c>
      <c r="G25" s="103" t="s">
        <v>1810</v>
      </c>
      <c r="H25" s="103" t="s">
        <v>30</v>
      </c>
      <c r="I25" s="106">
        <v>1</v>
      </c>
      <c r="J25" s="51">
        <v>1</v>
      </c>
      <c r="K25" s="51">
        <v>0.25</v>
      </c>
      <c r="L25" s="167">
        <v>0.5</v>
      </c>
      <c r="M25" s="188">
        <v>0.75</v>
      </c>
      <c r="N25" s="430">
        <v>1</v>
      </c>
    </row>
    <row r="26" spans="2:14" ht="50.1" customHeight="1" x14ac:dyDescent="0.3">
      <c r="B26" s="101">
        <v>7733</v>
      </c>
      <c r="C26" s="438" t="s">
        <v>70</v>
      </c>
      <c r="D26" s="438" t="s">
        <v>1833</v>
      </c>
      <c r="E26" s="439">
        <v>3</v>
      </c>
      <c r="F26" s="440" t="s">
        <v>1836</v>
      </c>
      <c r="G26" s="441" t="s">
        <v>1810</v>
      </c>
      <c r="H26" s="441" t="s">
        <v>30</v>
      </c>
      <c r="I26" s="464">
        <v>1</v>
      </c>
      <c r="J26" s="449">
        <v>1</v>
      </c>
      <c r="K26" s="449">
        <v>0.17</v>
      </c>
      <c r="L26" s="462">
        <v>0.46</v>
      </c>
      <c r="M26" s="465">
        <v>0.62</v>
      </c>
      <c r="N26" s="453">
        <v>1</v>
      </c>
    </row>
    <row r="27" spans="2:14" ht="50.1" customHeight="1" x14ac:dyDescent="0.3">
      <c r="B27" s="103">
        <v>7733</v>
      </c>
      <c r="C27" s="104" t="s">
        <v>70</v>
      </c>
      <c r="D27" s="104" t="s">
        <v>1833</v>
      </c>
      <c r="E27" s="111">
        <v>4</v>
      </c>
      <c r="F27" s="115" t="s">
        <v>1837</v>
      </c>
      <c r="G27" s="103" t="s">
        <v>1810</v>
      </c>
      <c r="H27" s="103" t="s">
        <v>30</v>
      </c>
      <c r="I27" s="106">
        <v>1</v>
      </c>
      <c r="J27" s="51">
        <v>1</v>
      </c>
      <c r="K27" s="51">
        <v>0.45</v>
      </c>
      <c r="L27" s="167">
        <v>0.48</v>
      </c>
      <c r="M27" s="189">
        <v>0.7</v>
      </c>
      <c r="N27" s="430">
        <v>1</v>
      </c>
    </row>
    <row r="28" spans="2:14" ht="50.1" customHeight="1" x14ac:dyDescent="0.3">
      <c r="B28" s="101">
        <v>7735</v>
      </c>
      <c r="C28" s="102" t="s">
        <v>83</v>
      </c>
      <c r="D28" s="102" t="s">
        <v>1838</v>
      </c>
      <c r="E28" s="110">
        <v>1</v>
      </c>
      <c r="F28" s="432" t="s">
        <v>1839</v>
      </c>
      <c r="G28" s="101" t="s">
        <v>1810</v>
      </c>
      <c r="H28" s="101" t="s">
        <v>45</v>
      </c>
      <c r="I28" s="48">
        <v>1</v>
      </c>
      <c r="J28" s="444">
        <v>0.25</v>
      </c>
      <c r="K28" s="444">
        <v>0.06</v>
      </c>
      <c r="L28" s="445">
        <v>0.13</v>
      </c>
      <c r="M28" s="445">
        <v>0.1875</v>
      </c>
      <c r="N28" s="466">
        <v>0.25</v>
      </c>
    </row>
    <row r="29" spans="2:14" ht="50.1" customHeight="1" x14ac:dyDescent="0.3">
      <c r="B29" s="103">
        <v>7735</v>
      </c>
      <c r="C29" s="104" t="s">
        <v>83</v>
      </c>
      <c r="D29" s="104" t="s">
        <v>1838</v>
      </c>
      <c r="E29" s="111">
        <v>2</v>
      </c>
      <c r="F29" s="115" t="s">
        <v>1840</v>
      </c>
      <c r="G29" s="103" t="s">
        <v>1841</v>
      </c>
      <c r="H29" s="103" t="s">
        <v>60</v>
      </c>
      <c r="I29" s="52">
        <v>100</v>
      </c>
      <c r="J29" s="49">
        <v>100</v>
      </c>
      <c r="K29" s="49">
        <v>35</v>
      </c>
      <c r="L29" s="163">
        <v>35</v>
      </c>
      <c r="M29" s="170">
        <v>35</v>
      </c>
      <c r="N29" s="170">
        <v>50</v>
      </c>
    </row>
    <row r="30" spans="2:14" ht="50.1" customHeight="1" x14ac:dyDescent="0.3">
      <c r="B30" s="101">
        <v>7735</v>
      </c>
      <c r="C30" s="102" t="s">
        <v>83</v>
      </c>
      <c r="D30" s="102" t="s">
        <v>1838</v>
      </c>
      <c r="E30" s="110">
        <v>3</v>
      </c>
      <c r="F30" s="432" t="s">
        <v>1842</v>
      </c>
      <c r="G30" s="101" t="s">
        <v>1810</v>
      </c>
      <c r="H30" s="101" t="s">
        <v>45</v>
      </c>
      <c r="I30" s="48">
        <v>1</v>
      </c>
      <c r="J30" s="444">
        <v>0.25</v>
      </c>
      <c r="K30" s="444">
        <v>0.06</v>
      </c>
      <c r="L30" s="445">
        <v>0.09</v>
      </c>
      <c r="M30" s="445">
        <v>0.16250000000000001</v>
      </c>
      <c r="N30" s="466">
        <v>0.25</v>
      </c>
    </row>
    <row r="31" spans="2:14" ht="50.1" customHeight="1" x14ac:dyDescent="0.3">
      <c r="B31" s="103">
        <v>7735</v>
      </c>
      <c r="C31" s="104" t="s">
        <v>83</v>
      </c>
      <c r="D31" s="104" t="s">
        <v>1838</v>
      </c>
      <c r="E31" s="111">
        <v>4</v>
      </c>
      <c r="F31" s="115" t="s">
        <v>1843</v>
      </c>
      <c r="G31" s="103" t="s">
        <v>1810</v>
      </c>
      <c r="H31" s="103" t="s">
        <v>45</v>
      </c>
      <c r="I31" s="52">
        <v>280000</v>
      </c>
      <c r="J31" s="55">
        <v>82099</v>
      </c>
      <c r="K31" s="55">
        <v>12573</v>
      </c>
      <c r="L31" s="168">
        <v>31992</v>
      </c>
      <c r="M31" s="170">
        <v>55926</v>
      </c>
      <c r="N31" s="170">
        <v>82099</v>
      </c>
    </row>
    <row r="32" spans="2:14" ht="70.5" customHeight="1" x14ac:dyDescent="0.3">
      <c r="B32" s="101">
        <v>7735</v>
      </c>
      <c r="C32" s="102" t="s">
        <v>83</v>
      </c>
      <c r="D32" s="102" t="s">
        <v>1838</v>
      </c>
      <c r="E32" s="110">
        <v>5</v>
      </c>
      <c r="F32" s="432" t="s">
        <v>1844</v>
      </c>
      <c r="G32" s="101" t="s">
        <v>1810</v>
      </c>
      <c r="H32" s="101" t="s">
        <v>30</v>
      </c>
      <c r="I32" s="442">
        <v>20</v>
      </c>
      <c r="J32" s="444">
        <v>20</v>
      </c>
      <c r="K32" s="444">
        <v>20</v>
      </c>
      <c r="L32" s="445">
        <v>20</v>
      </c>
      <c r="M32" s="445">
        <v>20</v>
      </c>
      <c r="N32" s="445">
        <v>20</v>
      </c>
    </row>
    <row r="33" spans="2:14" ht="50.1" customHeight="1" x14ac:dyDescent="0.3">
      <c r="B33" s="103">
        <v>7740</v>
      </c>
      <c r="C33" s="104" t="s">
        <v>95</v>
      </c>
      <c r="D33" s="104" t="s">
        <v>1845</v>
      </c>
      <c r="E33" s="111">
        <v>1</v>
      </c>
      <c r="F33" s="115" t="s">
        <v>1846</v>
      </c>
      <c r="G33" s="103" t="s">
        <v>1810</v>
      </c>
      <c r="H33" s="103" t="s">
        <v>45</v>
      </c>
      <c r="I33" s="52">
        <v>1</v>
      </c>
      <c r="J33" s="49">
        <v>0.25</v>
      </c>
      <c r="K33" s="49">
        <v>5.0999999999999997E-2</v>
      </c>
      <c r="L33" s="163">
        <v>0.11</v>
      </c>
      <c r="M33" s="163">
        <v>0.18</v>
      </c>
      <c r="N33" s="435">
        <v>0.25</v>
      </c>
    </row>
    <row r="34" spans="2:14" ht="50.1" customHeight="1" x14ac:dyDescent="0.3">
      <c r="B34" s="101">
        <v>7740</v>
      </c>
      <c r="C34" s="438" t="s">
        <v>95</v>
      </c>
      <c r="D34" s="438" t="s">
        <v>1845</v>
      </c>
      <c r="E34" s="439">
        <v>2</v>
      </c>
      <c r="F34" s="440" t="s">
        <v>1847</v>
      </c>
      <c r="G34" s="441" t="s">
        <v>1810</v>
      </c>
      <c r="H34" s="441" t="s">
        <v>45</v>
      </c>
      <c r="I34" s="442">
        <v>1</v>
      </c>
      <c r="J34" s="444">
        <v>0.25</v>
      </c>
      <c r="K34" s="444">
        <v>4.5999999999999999E-2</v>
      </c>
      <c r="L34" s="445">
        <v>0.13</v>
      </c>
      <c r="M34" s="445">
        <v>0.17</v>
      </c>
      <c r="N34" s="466">
        <v>0.25</v>
      </c>
    </row>
    <row r="35" spans="2:14" ht="50.1" customHeight="1" x14ac:dyDescent="0.3">
      <c r="B35" s="103">
        <v>7740</v>
      </c>
      <c r="C35" s="104" t="s">
        <v>95</v>
      </c>
      <c r="D35" s="104" t="s">
        <v>1845</v>
      </c>
      <c r="E35" s="111">
        <v>3</v>
      </c>
      <c r="F35" s="433" t="s">
        <v>1848</v>
      </c>
      <c r="G35" s="103" t="s">
        <v>1810</v>
      </c>
      <c r="H35" s="103" t="s">
        <v>45</v>
      </c>
      <c r="I35" s="52">
        <v>27538</v>
      </c>
      <c r="J35" s="49">
        <v>9300</v>
      </c>
      <c r="K35" s="49">
        <v>13</v>
      </c>
      <c r="L35" s="163">
        <v>13</v>
      </c>
      <c r="M35" s="163">
        <v>5757</v>
      </c>
      <c r="N35" s="163">
        <v>8975</v>
      </c>
    </row>
    <row r="36" spans="2:14" ht="50.1" customHeight="1" x14ac:dyDescent="0.3">
      <c r="B36" s="101">
        <v>7740</v>
      </c>
      <c r="C36" s="438" t="s">
        <v>95</v>
      </c>
      <c r="D36" s="438" t="s">
        <v>1845</v>
      </c>
      <c r="E36" s="439">
        <v>4</v>
      </c>
      <c r="F36" s="440" t="s">
        <v>1849</v>
      </c>
      <c r="G36" s="441" t="s">
        <v>1810</v>
      </c>
      <c r="H36" s="441" t="s">
        <v>45</v>
      </c>
      <c r="I36" s="448">
        <v>1</v>
      </c>
      <c r="J36" s="455">
        <v>0.30790000000000001</v>
      </c>
      <c r="K36" s="455">
        <v>3.95E-2</v>
      </c>
      <c r="L36" s="462">
        <v>0.107</v>
      </c>
      <c r="M36" s="462">
        <v>0.23300000000000001</v>
      </c>
      <c r="N36" s="467">
        <v>0.30790000000000001</v>
      </c>
    </row>
    <row r="37" spans="2:14" ht="50.1" customHeight="1" x14ac:dyDescent="0.3">
      <c r="B37" s="103">
        <v>7740</v>
      </c>
      <c r="C37" s="104" t="s">
        <v>95</v>
      </c>
      <c r="D37" s="104" t="s">
        <v>1845</v>
      </c>
      <c r="E37" s="111">
        <v>5</v>
      </c>
      <c r="F37" s="115" t="s">
        <v>1850</v>
      </c>
      <c r="G37" s="103" t="s">
        <v>1810</v>
      </c>
      <c r="H37" s="103" t="s">
        <v>30</v>
      </c>
      <c r="I37" s="108">
        <v>1</v>
      </c>
      <c r="J37" s="51">
        <v>1</v>
      </c>
      <c r="K37" s="51">
        <v>1</v>
      </c>
      <c r="L37" s="167">
        <v>1</v>
      </c>
      <c r="M37" s="167">
        <v>1</v>
      </c>
      <c r="N37" s="167">
        <v>1</v>
      </c>
    </row>
    <row r="38" spans="2:14" ht="50.1" customHeight="1" x14ac:dyDescent="0.3">
      <c r="B38" s="101">
        <v>7741</v>
      </c>
      <c r="C38" s="102" t="s">
        <v>106</v>
      </c>
      <c r="D38" s="102" t="s">
        <v>1851</v>
      </c>
      <c r="E38" s="439">
        <v>1</v>
      </c>
      <c r="F38" s="440" t="s">
        <v>1852</v>
      </c>
      <c r="G38" s="441" t="s">
        <v>1810</v>
      </c>
      <c r="H38" s="441" t="s">
        <v>30</v>
      </c>
      <c r="I38" s="464">
        <v>1</v>
      </c>
      <c r="J38" s="449">
        <v>1</v>
      </c>
      <c r="K38" s="449">
        <v>0.25</v>
      </c>
      <c r="L38" s="456">
        <v>0.49980000000000002</v>
      </c>
      <c r="M38" s="456">
        <v>0.74980000000000002</v>
      </c>
      <c r="N38" s="453">
        <v>1</v>
      </c>
    </row>
    <row r="39" spans="2:14" ht="50.1" customHeight="1" x14ac:dyDescent="0.3">
      <c r="B39" s="103">
        <v>7741</v>
      </c>
      <c r="C39" s="104" t="s">
        <v>106</v>
      </c>
      <c r="D39" s="104" t="s">
        <v>1851</v>
      </c>
      <c r="E39" s="111">
        <v>2</v>
      </c>
      <c r="F39" s="115" t="s">
        <v>1853</v>
      </c>
      <c r="G39" s="103" t="s">
        <v>1810</v>
      </c>
      <c r="H39" s="103" t="s">
        <v>30</v>
      </c>
      <c r="I39" s="108">
        <v>1</v>
      </c>
      <c r="J39" s="51">
        <v>1</v>
      </c>
      <c r="K39" s="51">
        <v>0.25</v>
      </c>
      <c r="L39" s="167">
        <v>0.49980000000000002</v>
      </c>
      <c r="M39" s="164">
        <v>0.74980000000000002</v>
      </c>
      <c r="N39" s="430">
        <v>1</v>
      </c>
    </row>
    <row r="40" spans="2:14" ht="50.1" customHeight="1" x14ac:dyDescent="0.3">
      <c r="B40" s="101">
        <v>7741</v>
      </c>
      <c r="C40" s="102" t="s">
        <v>106</v>
      </c>
      <c r="D40" s="102" t="s">
        <v>1851</v>
      </c>
      <c r="E40" s="439">
        <v>3</v>
      </c>
      <c r="F40" s="440" t="s">
        <v>1854</v>
      </c>
      <c r="G40" s="441" t="s">
        <v>1810</v>
      </c>
      <c r="H40" s="441" t="s">
        <v>60</v>
      </c>
      <c r="I40" s="442">
        <v>1</v>
      </c>
      <c r="J40" s="444">
        <v>0.9</v>
      </c>
      <c r="K40" s="444">
        <v>0.74</v>
      </c>
      <c r="L40" s="445">
        <v>0.79</v>
      </c>
      <c r="M40" s="468">
        <v>0.84536</v>
      </c>
      <c r="N40" s="466">
        <v>0.9</v>
      </c>
    </row>
    <row r="41" spans="2:14" ht="50.1" customHeight="1" x14ac:dyDescent="0.3">
      <c r="B41" s="103">
        <v>7741</v>
      </c>
      <c r="C41" s="104" t="s">
        <v>106</v>
      </c>
      <c r="D41" s="104" t="s">
        <v>1851</v>
      </c>
      <c r="E41" s="111">
        <v>4</v>
      </c>
      <c r="F41" s="115" t="s">
        <v>1855</v>
      </c>
      <c r="G41" s="103" t="s">
        <v>1810</v>
      </c>
      <c r="H41" s="103" t="s">
        <v>60</v>
      </c>
      <c r="I41" s="52">
        <v>1</v>
      </c>
      <c r="J41" s="49">
        <v>0.9</v>
      </c>
      <c r="K41" s="49">
        <v>0.79</v>
      </c>
      <c r="L41" s="163">
        <v>0.82</v>
      </c>
      <c r="M41" s="166">
        <v>0.86246999999999996</v>
      </c>
      <c r="N41" s="435">
        <v>0.9</v>
      </c>
    </row>
    <row r="42" spans="2:14" ht="50.1" customHeight="1" x14ac:dyDescent="0.3">
      <c r="B42" s="101">
        <v>7741</v>
      </c>
      <c r="C42" s="102" t="s">
        <v>106</v>
      </c>
      <c r="D42" s="102" t="s">
        <v>1851</v>
      </c>
      <c r="E42" s="439">
        <v>5</v>
      </c>
      <c r="F42" s="440" t="s">
        <v>1856</v>
      </c>
      <c r="G42" s="441" t="s">
        <v>1810</v>
      </c>
      <c r="H42" s="441" t="s">
        <v>30</v>
      </c>
      <c r="I42" s="464">
        <v>1</v>
      </c>
      <c r="J42" s="449">
        <v>1</v>
      </c>
      <c r="K42" s="449">
        <v>0.18329999999999999</v>
      </c>
      <c r="L42" s="456">
        <v>0.48180000000000001</v>
      </c>
      <c r="M42" s="456">
        <v>0.71360000000000001</v>
      </c>
      <c r="N42" s="453">
        <v>1</v>
      </c>
    </row>
    <row r="43" spans="2:14" ht="50.1" customHeight="1" x14ac:dyDescent="0.3">
      <c r="B43" s="103">
        <v>7741</v>
      </c>
      <c r="C43" s="104" t="s">
        <v>106</v>
      </c>
      <c r="D43" s="104" t="s">
        <v>1851</v>
      </c>
      <c r="E43" s="111">
        <v>6</v>
      </c>
      <c r="F43" s="115" t="s">
        <v>1857</v>
      </c>
      <c r="G43" s="103" t="s">
        <v>1831</v>
      </c>
      <c r="H43" s="103" t="s">
        <v>30</v>
      </c>
      <c r="I43" s="108">
        <v>1</v>
      </c>
      <c r="J43" s="51">
        <v>1</v>
      </c>
      <c r="K43" s="51">
        <v>0.25</v>
      </c>
      <c r="L43" s="167">
        <v>0.5</v>
      </c>
      <c r="M43" s="164">
        <v>0.72199999999999998</v>
      </c>
      <c r="N43" s="430">
        <v>1</v>
      </c>
    </row>
    <row r="44" spans="2:14" ht="50.1" customHeight="1" x14ac:dyDescent="0.3">
      <c r="B44" s="101">
        <v>7741</v>
      </c>
      <c r="C44" s="102" t="s">
        <v>106</v>
      </c>
      <c r="D44" s="102" t="s">
        <v>1851</v>
      </c>
      <c r="E44" s="110">
        <v>7</v>
      </c>
      <c r="F44" s="432" t="s">
        <v>1858</v>
      </c>
      <c r="G44" s="101" t="s">
        <v>1810</v>
      </c>
      <c r="H44" s="101" t="s">
        <v>45</v>
      </c>
      <c r="I44" s="48">
        <v>11</v>
      </c>
      <c r="J44" s="444">
        <v>4</v>
      </c>
      <c r="K44" s="444">
        <v>0</v>
      </c>
      <c r="L44" s="445">
        <v>1</v>
      </c>
      <c r="M44" s="445">
        <v>3</v>
      </c>
      <c r="N44" s="445">
        <v>4</v>
      </c>
    </row>
    <row r="45" spans="2:14" ht="50.1" customHeight="1" x14ac:dyDescent="0.3">
      <c r="B45" s="103">
        <v>7741</v>
      </c>
      <c r="C45" s="104" t="s">
        <v>106</v>
      </c>
      <c r="D45" s="104" t="s">
        <v>1851</v>
      </c>
      <c r="E45" s="111">
        <v>8</v>
      </c>
      <c r="F45" s="115" t="s">
        <v>1859</v>
      </c>
      <c r="G45" s="103" t="s">
        <v>1810</v>
      </c>
      <c r="H45" s="103" t="s">
        <v>30</v>
      </c>
      <c r="I45" s="108">
        <v>1</v>
      </c>
      <c r="J45" s="51">
        <v>1</v>
      </c>
      <c r="K45" s="51">
        <v>0.4</v>
      </c>
      <c r="L45" s="167">
        <v>0.6</v>
      </c>
      <c r="M45" s="164">
        <v>0.8</v>
      </c>
      <c r="N45" s="430">
        <v>1</v>
      </c>
    </row>
    <row r="46" spans="2:14" ht="117.75" customHeight="1" x14ac:dyDescent="0.3">
      <c r="B46" s="56">
        <v>7744</v>
      </c>
      <c r="C46" s="104" t="s">
        <v>337</v>
      </c>
      <c r="D46" s="104" t="s">
        <v>1860</v>
      </c>
      <c r="E46" s="111">
        <v>1</v>
      </c>
      <c r="F46" s="115" t="s">
        <v>1861</v>
      </c>
      <c r="G46" s="56" t="s">
        <v>1810</v>
      </c>
      <c r="H46" s="56" t="s">
        <v>60</v>
      </c>
      <c r="I46" s="57">
        <v>1</v>
      </c>
      <c r="J46" s="444">
        <v>0.85</v>
      </c>
      <c r="K46" s="444">
        <v>0.65</v>
      </c>
      <c r="L46" s="445">
        <v>0.73</v>
      </c>
      <c r="M46" s="445">
        <v>0.76459999999999995</v>
      </c>
      <c r="N46" s="466">
        <v>0.85</v>
      </c>
    </row>
    <row r="47" spans="2:14" ht="117.75" customHeight="1" x14ac:dyDescent="0.3">
      <c r="B47" s="56">
        <v>7744</v>
      </c>
      <c r="C47" s="104" t="s">
        <v>337</v>
      </c>
      <c r="D47" s="104" t="s">
        <v>1860</v>
      </c>
      <c r="E47" s="111">
        <v>2</v>
      </c>
      <c r="F47" s="115" t="s">
        <v>1862</v>
      </c>
      <c r="G47" s="56" t="s">
        <v>1810</v>
      </c>
      <c r="H47" s="56" t="s">
        <v>30</v>
      </c>
      <c r="I47" s="57">
        <v>71000</v>
      </c>
      <c r="J47" s="49">
        <v>71000</v>
      </c>
      <c r="K47" s="49">
        <v>7934</v>
      </c>
      <c r="L47" s="163">
        <v>47759</v>
      </c>
      <c r="M47" s="163">
        <v>60583</v>
      </c>
      <c r="N47" s="163">
        <v>66393</v>
      </c>
    </row>
    <row r="48" spans="2:14" ht="83.25" customHeight="1" x14ac:dyDescent="0.3">
      <c r="B48" s="56">
        <v>7744</v>
      </c>
      <c r="C48" s="104" t="s">
        <v>337</v>
      </c>
      <c r="D48" s="104" t="s">
        <v>1860</v>
      </c>
      <c r="E48" s="111">
        <v>3</v>
      </c>
      <c r="F48" s="115" t="s">
        <v>1863</v>
      </c>
      <c r="G48" s="56" t="s">
        <v>1810</v>
      </c>
      <c r="H48" s="56" t="s">
        <v>60</v>
      </c>
      <c r="I48" s="57">
        <v>20700</v>
      </c>
      <c r="J48" s="444">
        <v>19762</v>
      </c>
      <c r="K48" s="444">
        <v>16376</v>
      </c>
      <c r="L48" s="445">
        <v>17232</v>
      </c>
      <c r="M48" s="445">
        <v>18438</v>
      </c>
      <c r="N48" s="445">
        <v>19762</v>
      </c>
    </row>
    <row r="49" spans="2:14" ht="80.25" customHeight="1" x14ac:dyDescent="0.3">
      <c r="B49" s="103">
        <v>7744</v>
      </c>
      <c r="C49" s="104" t="s">
        <v>337</v>
      </c>
      <c r="D49" s="104" t="s">
        <v>1860</v>
      </c>
      <c r="E49" s="111">
        <v>4</v>
      </c>
      <c r="F49" s="115" t="s">
        <v>1864</v>
      </c>
      <c r="G49" s="103" t="s">
        <v>1810</v>
      </c>
      <c r="H49" s="103" t="s">
        <v>60</v>
      </c>
      <c r="I49" s="52">
        <v>1</v>
      </c>
      <c r="J49" s="49">
        <v>0.8</v>
      </c>
      <c r="K49" s="49">
        <v>0.4</v>
      </c>
      <c r="L49" s="163">
        <v>0.53</v>
      </c>
      <c r="M49" s="163">
        <v>0.65329999999999999</v>
      </c>
      <c r="N49" s="435">
        <v>0.8</v>
      </c>
    </row>
    <row r="50" spans="2:14" ht="75.75" customHeight="1" x14ac:dyDescent="0.3">
      <c r="B50" s="103">
        <v>7744</v>
      </c>
      <c r="C50" s="104" t="s">
        <v>337</v>
      </c>
      <c r="D50" s="104" t="s">
        <v>1860</v>
      </c>
      <c r="E50" s="111">
        <v>5</v>
      </c>
      <c r="F50" s="115" t="s">
        <v>1865</v>
      </c>
      <c r="G50" s="103" t="s">
        <v>1810</v>
      </c>
      <c r="H50" s="103" t="s">
        <v>60</v>
      </c>
      <c r="I50" s="52">
        <v>2022</v>
      </c>
      <c r="J50" s="444">
        <v>16800</v>
      </c>
      <c r="K50" s="444">
        <v>14993</v>
      </c>
      <c r="L50" s="445">
        <v>16350</v>
      </c>
      <c r="M50" s="445">
        <v>18295</v>
      </c>
      <c r="N50" s="445">
        <v>2022</v>
      </c>
    </row>
    <row r="51" spans="2:14" ht="72" customHeight="1" x14ac:dyDescent="0.3">
      <c r="B51" s="103">
        <v>7744</v>
      </c>
      <c r="C51" s="104" t="s">
        <v>337</v>
      </c>
      <c r="D51" s="104" t="s">
        <v>1860</v>
      </c>
      <c r="E51" s="111">
        <v>6</v>
      </c>
      <c r="F51" s="115" t="s">
        <v>1866</v>
      </c>
      <c r="G51" s="103" t="s">
        <v>1810</v>
      </c>
      <c r="H51" s="103" t="s">
        <v>60</v>
      </c>
      <c r="I51" s="52">
        <v>8300</v>
      </c>
      <c r="J51" s="49">
        <v>7475</v>
      </c>
      <c r="K51" s="49">
        <v>4839</v>
      </c>
      <c r="L51" s="163">
        <v>5199</v>
      </c>
      <c r="M51" s="163">
        <v>6844</v>
      </c>
      <c r="N51" s="163">
        <v>7475</v>
      </c>
    </row>
    <row r="52" spans="2:14" ht="50.1" customHeight="1" x14ac:dyDescent="0.3">
      <c r="B52" s="103">
        <v>7745</v>
      </c>
      <c r="C52" s="104" t="s">
        <v>128</v>
      </c>
      <c r="D52" s="104" t="s">
        <v>1867</v>
      </c>
      <c r="E52" s="111">
        <v>1</v>
      </c>
      <c r="F52" s="115" t="s">
        <v>1868</v>
      </c>
      <c r="G52" s="104" t="s">
        <v>1869</v>
      </c>
      <c r="H52" s="103" t="s">
        <v>45</v>
      </c>
      <c r="I52" s="52">
        <v>4500</v>
      </c>
      <c r="J52" s="444">
        <v>4000</v>
      </c>
      <c r="K52" s="444">
        <v>0</v>
      </c>
      <c r="L52" s="445">
        <v>0</v>
      </c>
      <c r="M52" s="445">
        <v>0</v>
      </c>
      <c r="N52" s="445">
        <v>4000</v>
      </c>
    </row>
    <row r="53" spans="2:14" ht="50.1" customHeight="1" x14ac:dyDescent="0.3">
      <c r="B53" s="103">
        <v>7745</v>
      </c>
      <c r="C53" s="104" t="s">
        <v>128</v>
      </c>
      <c r="D53" s="104" t="s">
        <v>1867</v>
      </c>
      <c r="E53" s="111">
        <v>2</v>
      </c>
      <c r="F53" s="115" t="s">
        <v>1870</v>
      </c>
      <c r="G53" s="103" t="s">
        <v>1810</v>
      </c>
      <c r="H53" s="103" t="s">
        <v>30</v>
      </c>
      <c r="I53" s="50">
        <v>1</v>
      </c>
      <c r="J53" s="51">
        <v>1</v>
      </c>
      <c r="K53" s="51" t="s">
        <v>1871</v>
      </c>
      <c r="L53" s="167">
        <v>0.97099999999999997</v>
      </c>
      <c r="M53" s="167">
        <v>0.98</v>
      </c>
      <c r="N53" s="167">
        <v>0.98299999999999998</v>
      </c>
    </row>
    <row r="54" spans="2:14" ht="50.1" customHeight="1" x14ac:dyDescent="0.3">
      <c r="B54" s="103">
        <v>7745</v>
      </c>
      <c r="C54" s="104" t="s">
        <v>128</v>
      </c>
      <c r="D54" s="104" t="s">
        <v>1867</v>
      </c>
      <c r="E54" s="111">
        <v>3</v>
      </c>
      <c r="F54" s="115" t="s">
        <v>1872</v>
      </c>
      <c r="G54" s="103" t="s">
        <v>1810</v>
      </c>
      <c r="H54" s="103" t="s">
        <v>60</v>
      </c>
      <c r="I54" s="52">
        <v>2</v>
      </c>
      <c r="J54" s="449" t="s">
        <v>1815</v>
      </c>
      <c r="K54" s="449" t="s">
        <v>1816</v>
      </c>
      <c r="L54" s="462" t="s">
        <v>1815</v>
      </c>
      <c r="M54" s="462" t="s">
        <v>1815</v>
      </c>
      <c r="N54" s="462" t="s">
        <v>1815</v>
      </c>
    </row>
    <row r="55" spans="2:14" ht="58.5" x14ac:dyDescent="0.3">
      <c r="B55" s="103">
        <v>7745</v>
      </c>
      <c r="C55" s="104" t="s">
        <v>128</v>
      </c>
      <c r="D55" s="104" t="s">
        <v>1867</v>
      </c>
      <c r="E55" s="111">
        <v>4</v>
      </c>
      <c r="F55" s="115" t="s">
        <v>1873</v>
      </c>
      <c r="G55" s="103" t="s">
        <v>1810</v>
      </c>
      <c r="H55" s="103" t="s">
        <v>30</v>
      </c>
      <c r="I55" s="108">
        <v>1</v>
      </c>
      <c r="J55" s="51">
        <v>1</v>
      </c>
      <c r="K55" s="51" t="s">
        <v>1874</v>
      </c>
      <c r="L55" s="164">
        <v>0.92600000000000005</v>
      </c>
      <c r="M55" s="164">
        <v>0.92400000000000004</v>
      </c>
      <c r="N55" s="164">
        <v>0.92200000000000004</v>
      </c>
    </row>
    <row r="56" spans="2:14" ht="50.1" customHeight="1" x14ac:dyDescent="0.3">
      <c r="B56" s="103">
        <v>7745</v>
      </c>
      <c r="C56" s="104" t="s">
        <v>128</v>
      </c>
      <c r="D56" s="104" t="s">
        <v>1867</v>
      </c>
      <c r="E56" s="111">
        <v>5</v>
      </c>
      <c r="F56" s="115" t="s">
        <v>1875</v>
      </c>
      <c r="G56" s="104" t="s">
        <v>1869</v>
      </c>
      <c r="H56" s="103" t="s">
        <v>30</v>
      </c>
      <c r="I56" s="108">
        <v>1</v>
      </c>
      <c r="J56" s="449" t="s">
        <v>1815</v>
      </c>
      <c r="K56" s="449" t="s">
        <v>1816</v>
      </c>
      <c r="L56" s="462" t="s">
        <v>1815</v>
      </c>
      <c r="M56" s="462" t="s">
        <v>1815</v>
      </c>
      <c r="N56" s="462" t="s">
        <v>1815</v>
      </c>
    </row>
    <row r="57" spans="2:14" ht="89.25" customHeight="1" x14ac:dyDescent="0.3">
      <c r="B57" s="103">
        <v>7745</v>
      </c>
      <c r="C57" s="104" t="s">
        <v>128</v>
      </c>
      <c r="D57" s="104" t="s">
        <v>1867</v>
      </c>
      <c r="E57" s="111">
        <v>6</v>
      </c>
      <c r="F57" s="115" t="s">
        <v>1876</v>
      </c>
      <c r="G57" s="103" t="s">
        <v>1810</v>
      </c>
      <c r="H57" s="103" t="s">
        <v>30</v>
      </c>
      <c r="I57" s="108">
        <v>1</v>
      </c>
      <c r="J57" s="51">
        <v>1</v>
      </c>
      <c r="K57" s="51">
        <v>1</v>
      </c>
      <c r="L57" s="167">
        <v>1</v>
      </c>
      <c r="M57" s="167">
        <v>1</v>
      </c>
      <c r="N57" s="167">
        <v>1</v>
      </c>
    </row>
    <row r="58" spans="2:14" ht="50.1" customHeight="1" x14ac:dyDescent="0.3">
      <c r="B58" s="103">
        <v>7745</v>
      </c>
      <c r="C58" s="104" t="s">
        <v>128</v>
      </c>
      <c r="D58" s="104" t="s">
        <v>1867</v>
      </c>
      <c r="E58" s="111">
        <v>7</v>
      </c>
      <c r="F58" s="115" t="s">
        <v>1877</v>
      </c>
      <c r="G58" s="103" t="s">
        <v>1810</v>
      </c>
      <c r="H58" s="103" t="s">
        <v>45</v>
      </c>
      <c r="I58" s="52">
        <v>1200</v>
      </c>
      <c r="J58" s="444">
        <v>300</v>
      </c>
      <c r="K58" s="444">
        <v>107</v>
      </c>
      <c r="L58" s="445">
        <v>169</v>
      </c>
      <c r="M58" s="445">
        <v>299</v>
      </c>
      <c r="N58" s="466">
        <v>300</v>
      </c>
    </row>
    <row r="59" spans="2:14" ht="50.1" customHeight="1" x14ac:dyDescent="0.3">
      <c r="B59" s="103">
        <v>7745</v>
      </c>
      <c r="C59" s="104" t="s">
        <v>128</v>
      </c>
      <c r="D59" s="104" t="s">
        <v>1867</v>
      </c>
      <c r="E59" s="111">
        <v>8</v>
      </c>
      <c r="F59" s="115" t="s">
        <v>1878</v>
      </c>
      <c r="G59" s="103" t="s">
        <v>1810</v>
      </c>
      <c r="H59" s="103" t="s">
        <v>45</v>
      </c>
      <c r="I59" s="52">
        <v>66000</v>
      </c>
      <c r="J59" s="49">
        <v>17215</v>
      </c>
      <c r="K59" s="49">
        <v>7668</v>
      </c>
      <c r="L59" s="163">
        <v>9339</v>
      </c>
      <c r="M59" s="163">
        <v>13491</v>
      </c>
      <c r="N59" s="435">
        <v>17215</v>
      </c>
    </row>
    <row r="60" spans="2:14" ht="50.1" customHeight="1" x14ac:dyDescent="0.3">
      <c r="B60" s="101">
        <v>7745</v>
      </c>
      <c r="C60" s="102" t="s">
        <v>128</v>
      </c>
      <c r="D60" s="102" t="s">
        <v>1867</v>
      </c>
      <c r="E60" s="110">
        <v>9</v>
      </c>
      <c r="F60" s="432" t="s">
        <v>1879</v>
      </c>
      <c r="G60" s="101" t="s">
        <v>1810</v>
      </c>
      <c r="H60" s="101" t="s">
        <v>60</v>
      </c>
      <c r="I60" s="48">
        <v>1</v>
      </c>
      <c r="J60" s="444">
        <v>0.9</v>
      </c>
      <c r="K60" s="444">
        <v>0.7</v>
      </c>
      <c r="L60" s="445">
        <v>0.75</v>
      </c>
      <c r="M60" s="445">
        <v>0.85</v>
      </c>
      <c r="N60" s="466">
        <v>0.9</v>
      </c>
    </row>
    <row r="61" spans="2:14" ht="50.1" customHeight="1" x14ac:dyDescent="0.3">
      <c r="B61" s="103">
        <v>7745</v>
      </c>
      <c r="C61" s="104" t="s">
        <v>128</v>
      </c>
      <c r="D61" s="104" t="s">
        <v>1867</v>
      </c>
      <c r="E61" s="111">
        <v>10</v>
      </c>
      <c r="F61" s="115" t="s">
        <v>1880</v>
      </c>
      <c r="G61" s="103" t="s">
        <v>1810</v>
      </c>
      <c r="H61" s="103" t="s">
        <v>60</v>
      </c>
      <c r="I61" s="52">
        <v>1</v>
      </c>
      <c r="J61" s="49">
        <v>0.9</v>
      </c>
      <c r="K61" s="49">
        <v>0.63</v>
      </c>
      <c r="L61" s="163">
        <v>0.65</v>
      </c>
      <c r="M61" s="163">
        <v>0.82</v>
      </c>
      <c r="N61" s="435">
        <v>0.9</v>
      </c>
    </row>
    <row r="62" spans="2:14" ht="50.1" customHeight="1" x14ac:dyDescent="0.3">
      <c r="B62" s="101">
        <v>7745</v>
      </c>
      <c r="C62" s="102" t="s">
        <v>128</v>
      </c>
      <c r="D62" s="102" t="s">
        <v>1867</v>
      </c>
      <c r="E62" s="110">
        <v>11</v>
      </c>
      <c r="F62" s="432" t="s">
        <v>1881</v>
      </c>
      <c r="G62" s="101" t="s">
        <v>1810</v>
      </c>
      <c r="H62" s="101" t="s">
        <v>30</v>
      </c>
      <c r="I62" s="48">
        <v>15000</v>
      </c>
      <c r="J62" s="444">
        <v>15000</v>
      </c>
      <c r="K62" s="444">
        <v>9580</v>
      </c>
      <c r="L62" s="445">
        <v>14578</v>
      </c>
      <c r="M62" s="445">
        <v>16442</v>
      </c>
      <c r="N62" s="445">
        <v>17647</v>
      </c>
    </row>
    <row r="63" spans="2:14" ht="50.1" customHeight="1" x14ac:dyDescent="0.3">
      <c r="B63" s="103">
        <v>7748</v>
      </c>
      <c r="C63" s="104" t="s">
        <v>1882</v>
      </c>
      <c r="D63" s="104" t="s">
        <v>1883</v>
      </c>
      <c r="E63" s="111">
        <v>1</v>
      </c>
      <c r="F63" s="115" t="s">
        <v>1884</v>
      </c>
      <c r="G63" s="103" t="s">
        <v>1810</v>
      </c>
      <c r="H63" s="103" t="s">
        <v>30</v>
      </c>
      <c r="I63" s="108">
        <v>1</v>
      </c>
      <c r="J63" s="51">
        <v>1</v>
      </c>
      <c r="K63" s="51">
        <v>0.18</v>
      </c>
      <c r="L63" s="167">
        <v>0.45</v>
      </c>
      <c r="M63" s="375">
        <v>0.72</v>
      </c>
      <c r="N63" s="430">
        <v>1</v>
      </c>
    </row>
    <row r="64" spans="2:14" ht="50.1" customHeight="1" x14ac:dyDescent="0.3">
      <c r="B64" s="101">
        <v>7748</v>
      </c>
      <c r="C64" s="102" t="s">
        <v>1882</v>
      </c>
      <c r="D64" s="102" t="s">
        <v>1883</v>
      </c>
      <c r="E64" s="110">
        <v>2</v>
      </c>
      <c r="F64" s="432" t="s">
        <v>1885</v>
      </c>
      <c r="G64" s="101" t="s">
        <v>1810</v>
      </c>
      <c r="H64" s="101" t="s">
        <v>60</v>
      </c>
      <c r="I64" s="54">
        <v>0.48</v>
      </c>
      <c r="J64" s="450">
        <v>0.47599999999999998</v>
      </c>
      <c r="K64" s="450">
        <v>0.47299999999999998</v>
      </c>
      <c r="L64" s="451">
        <v>0.47389999999999999</v>
      </c>
      <c r="M64" s="469">
        <v>0.47489999999999999</v>
      </c>
      <c r="N64" s="458">
        <v>0.47599999999999998</v>
      </c>
    </row>
    <row r="65" spans="2:14" ht="50.1" customHeight="1" x14ac:dyDescent="0.3">
      <c r="B65" s="103">
        <v>7748</v>
      </c>
      <c r="C65" s="104" t="s">
        <v>1882</v>
      </c>
      <c r="D65" s="104" t="s">
        <v>1883</v>
      </c>
      <c r="E65" s="111">
        <v>3</v>
      </c>
      <c r="F65" s="115" t="s">
        <v>1886</v>
      </c>
      <c r="G65" s="103" t="s">
        <v>1810</v>
      </c>
      <c r="H65" s="103" t="s">
        <v>60</v>
      </c>
      <c r="I65" s="108">
        <v>1</v>
      </c>
      <c r="J65" s="51">
        <v>0.9</v>
      </c>
      <c r="K65" s="51">
        <v>0.67500000000000004</v>
      </c>
      <c r="L65" s="164">
        <v>0.71250000000000002</v>
      </c>
      <c r="M65" s="376">
        <v>0.8125</v>
      </c>
      <c r="N65" s="430">
        <v>0.9</v>
      </c>
    </row>
    <row r="66" spans="2:14" ht="50.1" customHeight="1" x14ac:dyDescent="0.3">
      <c r="B66" s="101">
        <v>7748</v>
      </c>
      <c r="C66" s="102" t="s">
        <v>1882</v>
      </c>
      <c r="D66" s="102" t="s">
        <v>1883</v>
      </c>
      <c r="E66" s="110">
        <v>4</v>
      </c>
      <c r="F66" s="432" t="s">
        <v>1887</v>
      </c>
      <c r="G66" s="101" t="s">
        <v>1810</v>
      </c>
      <c r="H66" s="101" t="s">
        <v>30</v>
      </c>
      <c r="I66" s="109">
        <v>1</v>
      </c>
      <c r="J66" s="449">
        <v>1</v>
      </c>
      <c r="K66" s="449">
        <v>0.24</v>
      </c>
      <c r="L66" s="456">
        <v>0.48499999999999999</v>
      </c>
      <c r="M66" s="469">
        <v>0.72</v>
      </c>
      <c r="N66" s="453">
        <v>0.9</v>
      </c>
    </row>
    <row r="67" spans="2:14" ht="50.1" customHeight="1" x14ac:dyDescent="0.3">
      <c r="B67" s="103">
        <v>7748</v>
      </c>
      <c r="C67" s="104" t="s">
        <v>1882</v>
      </c>
      <c r="D67" s="104" t="s">
        <v>1883</v>
      </c>
      <c r="E67" s="111">
        <v>5</v>
      </c>
      <c r="F67" s="115" t="s">
        <v>1888</v>
      </c>
      <c r="G67" s="103" t="s">
        <v>1810</v>
      </c>
      <c r="H67" s="103" t="s">
        <v>60</v>
      </c>
      <c r="I67" s="52">
        <v>1</v>
      </c>
      <c r="J67" s="92">
        <v>0.9</v>
      </c>
      <c r="K67" s="92">
        <v>0.75</v>
      </c>
      <c r="L67" s="170">
        <v>0.8</v>
      </c>
      <c r="M67" s="470">
        <v>0.84</v>
      </c>
      <c r="N67" s="437">
        <v>0.9</v>
      </c>
    </row>
    <row r="68" spans="2:14" ht="50.1" customHeight="1" x14ac:dyDescent="0.3">
      <c r="B68" s="101">
        <v>7748</v>
      </c>
      <c r="C68" s="102" t="s">
        <v>1882</v>
      </c>
      <c r="D68" s="102" t="s">
        <v>1883</v>
      </c>
      <c r="E68" s="110">
        <v>6</v>
      </c>
      <c r="F68" s="432" t="s">
        <v>1889</v>
      </c>
      <c r="G68" s="101" t="s">
        <v>1810</v>
      </c>
      <c r="H68" s="101" t="s">
        <v>60</v>
      </c>
      <c r="I68" s="109">
        <v>1</v>
      </c>
      <c r="J68" s="449">
        <v>0.9</v>
      </c>
      <c r="K68" s="450">
        <v>0.748</v>
      </c>
      <c r="L68" s="451">
        <v>0.79600000000000004</v>
      </c>
      <c r="M68" s="469">
        <v>0.84399999999999997</v>
      </c>
      <c r="N68" s="453">
        <v>0.9</v>
      </c>
    </row>
    <row r="69" spans="2:14" ht="50.1" customHeight="1" x14ac:dyDescent="0.3">
      <c r="B69" s="103">
        <v>7748</v>
      </c>
      <c r="C69" s="104" t="s">
        <v>1882</v>
      </c>
      <c r="D69" s="104" t="s">
        <v>1883</v>
      </c>
      <c r="E69" s="111">
        <v>7</v>
      </c>
      <c r="F69" s="115" t="s">
        <v>1890</v>
      </c>
      <c r="G69" s="103" t="s">
        <v>1810</v>
      </c>
      <c r="H69" s="103" t="s">
        <v>60</v>
      </c>
      <c r="I69" s="108">
        <v>1</v>
      </c>
      <c r="J69" s="51">
        <v>0.9</v>
      </c>
      <c r="K69" s="51">
        <v>0.73</v>
      </c>
      <c r="L69" s="167">
        <v>0.79</v>
      </c>
      <c r="M69" s="376">
        <v>0.85</v>
      </c>
      <c r="N69" s="430">
        <v>0.9</v>
      </c>
    </row>
    <row r="70" spans="2:14" ht="50.1" customHeight="1" x14ac:dyDescent="0.3">
      <c r="B70" s="101">
        <v>7749</v>
      </c>
      <c r="C70" s="102" t="s">
        <v>148</v>
      </c>
      <c r="D70" s="102" t="s">
        <v>1891</v>
      </c>
      <c r="E70" s="110">
        <v>1</v>
      </c>
      <c r="F70" s="432" t="s">
        <v>1892</v>
      </c>
      <c r="G70" s="101" t="s">
        <v>1810</v>
      </c>
      <c r="H70" s="101" t="s">
        <v>45</v>
      </c>
      <c r="I70" s="48">
        <v>1</v>
      </c>
      <c r="J70" s="444">
        <v>0.2</v>
      </c>
      <c r="K70" s="444">
        <v>0.05</v>
      </c>
      <c r="L70" s="445">
        <v>0.1</v>
      </c>
      <c r="M70" s="471">
        <v>0.15</v>
      </c>
      <c r="N70" s="466">
        <v>0.2</v>
      </c>
    </row>
    <row r="71" spans="2:14" ht="50.1" customHeight="1" x14ac:dyDescent="0.3">
      <c r="B71" s="103">
        <v>7749</v>
      </c>
      <c r="C71" s="104" t="s">
        <v>148</v>
      </c>
      <c r="D71" s="104" t="s">
        <v>1891</v>
      </c>
      <c r="E71" s="111">
        <v>2</v>
      </c>
      <c r="F71" s="115" t="s">
        <v>1893</v>
      </c>
      <c r="G71" s="103" t="s">
        <v>1810</v>
      </c>
      <c r="H71" s="103" t="s">
        <v>45</v>
      </c>
      <c r="I71" s="52">
        <v>412</v>
      </c>
      <c r="J71" s="49">
        <v>150</v>
      </c>
      <c r="K71" s="444">
        <v>30</v>
      </c>
      <c r="L71" s="163">
        <v>75</v>
      </c>
      <c r="M71" s="191">
        <v>120</v>
      </c>
      <c r="N71" s="435">
        <v>150</v>
      </c>
    </row>
    <row r="72" spans="2:14" ht="50.1" customHeight="1" x14ac:dyDescent="0.3">
      <c r="B72" s="101">
        <v>7749</v>
      </c>
      <c r="C72" s="102" t="s">
        <v>148</v>
      </c>
      <c r="D72" s="102" t="s">
        <v>1891</v>
      </c>
      <c r="E72" s="110">
        <v>3</v>
      </c>
      <c r="F72" s="434" t="s">
        <v>1894</v>
      </c>
      <c r="G72" s="101" t="s">
        <v>1810</v>
      </c>
      <c r="H72" s="101" t="s">
        <v>45</v>
      </c>
      <c r="I72" s="110">
        <v>151.41800000000001</v>
      </c>
      <c r="J72" s="444">
        <v>16194</v>
      </c>
      <c r="K72" s="444">
        <v>4205</v>
      </c>
      <c r="L72" s="445">
        <v>8341</v>
      </c>
      <c r="M72" s="472">
        <v>12481</v>
      </c>
      <c r="N72" s="466">
        <v>16194</v>
      </c>
    </row>
    <row r="73" spans="2:14" ht="50.1" customHeight="1" x14ac:dyDescent="0.3">
      <c r="B73" s="103">
        <v>7749</v>
      </c>
      <c r="C73" s="104" t="s">
        <v>148</v>
      </c>
      <c r="D73" s="104" t="s">
        <v>1891</v>
      </c>
      <c r="E73" s="111">
        <v>4</v>
      </c>
      <c r="F73" s="115" t="s">
        <v>1895</v>
      </c>
      <c r="G73" s="103" t="s">
        <v>1841</v>
      </c>
      <c r="H73" s="103" t="s">
        <v>45</v>
      </c>
      <c r="I73" s="111">
        <v>20</v>
      </c>
      <c r="J73" s="49">
        <v>8</v>
      </c>
      <c r="K73" s="49">
        <v>0</v>
      </c>
      <c r="L73" s="163">
        <v>0</v>
      </c>
      <c r="M73" s="191">
        <v>0</v>
      </c>
      <c r="N73" s="191">
        <v>8</v>
      </c>
    </row>
    <row r="74" spans="2:14" ht="50.1" customHeight="1" x14ac:dyDescent="0.3">
      <c r="B74" s="101">
        <v>7752</v>
      </c>
      <c r="C74" s="102" t="s">
        <v>158</v>
      </c>
      <c r="D74" s="102" t="s">
        <v>1896</v>
      </c>
      <c r="E74" s="110">
        <v>1</v>
      </c>
      <c r="F74" s="432" t="s">
        <v>1897</v>
      </c>
      <c r="G74" s="101" t="s">
        <v>1831</v>
      </c>
      <c r="H74" s="101" t="s">
        <v>30</v>
      </c>
      <c r="I74" s="109">
        <v>1</v>
      </c>
      <c r="J74" s="449">
        <v>1</v>
      </c>
      <c r="K74" s="449">
        <v>1</v>
      </c>
      <c r="L74" s="462">
        <v>1</v>
      </c>
      <c r="M74" s="473">
        <v>1</v>
      </c>
      <c r="N74" s="453">
        <v>1</v>
      </c>
    </row>
    <row r="75" spans="2:14" ht="50.1" customHeight="1" x14ac:dyDescent="0.3">
      <c r="B75" s="103">
        <v>7752</v>
      </c>
      <c r="C75" s="104" t="s">
        <v>158</v>
      </c>
      <c r="D75" s="104" t="s">
        <v>1896</v>
      </c>
      <c r="E75" s="111">
        <v>2</v>
      </c>
      <c r="F75" s="115" t="s">
        <v>1898</v>
      </c>
      <c r="G75" s="103" t="s">
        <v>1810</v>
      </c>
      <c r="H75" s="103" t="s">
        <v>60</v>
      </c>
      <c r="I75" s="58">
        <v>1</v>
      </c>
      <c r="J75" s="49">
        <v>0.8</v>
      </c>
      <c r="K75" s="49">
        <v>0.53100000000000003</v>
      </c>
      <c r="L75" s="166">
        <v>0.65500000000000003</v>
      </c>
      <c r="M75" s="193">
        <v>0.67300000000000004</v>
      </c>
      <c r="N75" s="435">
        <v>0.8</v>
      </c>
    </row>
    <row r="76" spans="2:14" ht="50.1" customHeight="1" x14ac:dyDescent="0.3">
      <c r="B76" s="101">
        <v>7752</v>
      </c>
      <c r="C76" s="102" t="s">
        <v>158</v>
      </c>
      <c r="D76" s="102" t="s">
        <v>1896</v>
      </c>
      <c r="E76" s="110">
        <v>3</v>
      </c>
      <c r="F76" s="432" t="s">
        <v>1899</v>
      </c>
      <c r="G76" s="101" t="s">
        <v>1810</v>
      </c>
      <c r="H76" s="101" t="s">
        <v>60</v>
      </c>
      <c r="I76" s="110">
        <v>1</v>
      </c>
      <c r="J76" s="444">
        <v>0.8</v>
      </c>
      <c r="K76" s="444">
        <v>0.56999999999999995</v>
      </c>
      <c r="L76" s="445">
        <v>0.63</v>
      </c>
      <c r="M76" s="474">
        <v>0.7</v>
      </c>
      <c r="N76" s="466">
        <v>0.8</v>
      </c>
    </row>
    <row r="77" spans="2:14" ht="50.1" customHeight="1" x14ac:dyDescent="0.3">
      <c r="B77" s="103">
        <v>7753</v>
      </c>
      <c r="C77" s="104" t="s">
        <v>371</v>
      </c>
      <c r="D77" s="104" t="s">
        <v>1900</v>
      </c>
      <c r="E77" s="111">
        <v>1</v>
      </c>
      <c r="F77" s="115" t="s">
        <v>1901</v>
      </c>
      <c r="G77" s="103" t="s">
        <v>1810</v>
      </c>
      <c r="H77" s="103" t="s">
        <v>45</v>
      </c>
      <c r="I77" s="111">
        <v>70000</v>
      </c>
      <c r="J77" s="55">
        <v>20475</v>
      </c>
      <c r="K77" s="55">
        <v>0</v>
      </c>
      <c r="L77" s="169">
        <v>6433</v>
      </c>
      <c r="M77" s="192">
        <v>17398</v>
      </c>
      <c r="N77" s="436">
        <v>20475</v>
      </c>
    </row>
    <row r="78" spans="2:14" ht="50.1" customHeight="1" x14ac:dyDescent="0.3">
      <c r="B78" s="101">
        <v>7753</v>
      </c>
      <c r="C78" s="102" t="s">
        <v>371</v>
      </c>
      <c r="D78" s="102" t="s">
        <v>1900</v>
      </c>
      <c r="E78" s="110">
        <v>2</v>
      </c>
      <c r="F78" s="432" t="s">
        <v>1902</v>
      </c>
      <c r="G78" s="101" t="s">
        <v>1810</v>
      </c>
      <c r="H78" s="101" t="s">
        <v>45</v>
      </c>
      <c r="I78" s="110">
        <v>10000</v>
      </c>
      <c r="J78" s="55">
        <v>2050</v>
      </c>
      <c r="K78" s="475">
        <v>50</v>
      </c>
      <c r="L78" s="476">
        <v>822</v>
      </c>
      <c r="M78" s="472">
        <v>1558</v>
      </c>
      <c r="N78" s="472">
        <v>2050</v>
      </c>
    </row>
    <row r="79" spans="2:14" ht="50.1" customHeight="1" x14ac:dyDescent="0.3">
      <c r="B79" s="103">
        <v>7753</v>
      </c>
      <c r="C79" s="104" t="s">
        <v>371</v>
      </c>
      <c r="D79" s="104" t="s">
        <v>1900</v>
      </c>
      <c r="E79" s="111">
        <v>3</v>
      </c>
      <c r="F79" s="115" t="s">
        <v>1903</v>
      </c>
      <c r="G79" s="103" t="s">
        <v>1831</v>
      </c>
      <c r="H79" s="103" t="s">
        <v>30</v>
      </c>
      <c r="I79" s="111">
        <v>1</v>
      </c>
      <c r="J79" s="49">
        <v>1</v>
      </c>
      <c r="K79" s="49">
        <v>0</v>
      </c>
      <c r="L79" s="166">
        <v>0.4667</v>
      </c>
      <c r="M79" s="190">
        <v>0.6</v>
      </c>
      <c r="N79" s="435">
        <v>1</v>
      </c>
    </row>
    <row r="80" spans="2:14" ht="50.1" customHeight="1" x14ac:dyDescent="0.3">
      <c r="B80" s="101">
        <v>7753</v>
      </c>
      <c r="C80" s="102" t="s">
        <v>371</v>
      </c>
      <c r="D80" s="102" t="s">
        <v>1900</v>
      </c>
      <c r="E80" s="110">
        <v>4</v>
      </c>
      <c r="F80" s="432" t="s">
        <v>1904</v>
      </c>
      <c r="G80" s="101" t="s">
        <v>1831</v>
      </c>
      <c r="H80" s="101" t="s">
        <v>1905</v>
      </c>
      <c r="I80" s="110">
        <v>1</v>
      </c>
      <c r="J80" s="444">
        <v>0.1</v>
      </c>
      <c r="K80" s="444">
        <v>0</v>
      </c>
      <c r="L80" s="445">
        <v>0.05</v>
      </c>
      <c r="M80" s="477">
        <v>0.05</v>
      </c>
      <c r="N80" s="466">
        <v>0.1</v>
      </c>
    </row>
    <row r="81" spans="2:14" ht="50.1" customHeight="1" x14ac:dyDescent="0.3">
      <c r="B81" s="103">
        <v>7756</v>
      </c>
      <c r="C81" s="104" t="s">
        <v>178</v>
      </c>
      <c r="D81" s="104" t="s">
        <v>1906</v>
      </c>
      <c r="E81" s="111">
        <v>1</v>
      </c>
      <c r="F81" s="115" t="s">
        <v>1907</v>
      </c>
      <c r="G81" s="103" t="s">
        <v>1810</v>
      </c>
      <c r="H81" s="103" t="s">
        <v>45</v>
      </c>
      <c r="I81" s="52">
        <v>1</v>
      </c>
      <c r="J81" s="49">
        <v>0.25</v>
      </c>
      <c r="K81" s="49">
        <v>3.9300000000000002E-2</v>
      </c>
      <c r="L81" s="163">
        <v>0.12</v>
      </c>
      <c r="M81" s="194">
        <v>0.17214166666666669</v>
      </c>
      <c r="N81" s="435">
        <v>0.25</v>
      </c>
    </row>
    <row r="82" spans="2:14" ht="42.75" x14ac:dyDescent="0.3">
      <c r="B82" s="101">
        <v>7756</v>
      </c>
      <c r="C82" s="102" t="s">
        <v>178</v>
      </c>
      <c r="D82" s="102" t="s">
        <v>1906</v>
      </c>
      <c r="E82" s="110">
        <v>2</v>
      </c>
      <c r="F82" s="432" t="s">
        <v>1908</v>
      </c>
      <c r="G82" s="101" t="s">
        <v>1810</v>
      </c>
      <c r="H82" s="101" t="s">
        <v>45</v>
      </c>
      <c r="I82" s="48">
        <v>2557</v>
      </c>
      <c r="J82" s="475">
        <v>540</v>
      </c>
      <c r="K82" s="475">
        <v>299</v>
      </c>
      <c r="L82" s="476">
        <v>399</v>
      </c>
      <c r="M82" s="478">
        <v>403</v>
      </c>
      <c r="N82" s="478">
        <v>403</v>
      </c>
    </row>
    <row r="83" spans="2:14" ht="50.1" customHeight="1" x14ac:dyDescent="0.3">
      <c r="B83" s="103">
        <v>7756</v>
      </c>
      <c r="C83" s="104" t="s">
        <v>178</v>
      </c>
      <c r="D83" s="104" t="s">
        <v>1906</v>
      </c>
      <c r="E83" s="111">
        <v>3</v>
      </c>
      <c r="F83" s="115" t="s">
        <v>1909</v>
      </c>
      <c r="G83" s="103" t="s">
        <v>1810</v>
      </c>
      <c r="H83" s="103" t="s">
        <v>30</v>
      </c>
      <c r="I83" s="52">
        <v>1</v>
      </c>
      <c r="J83" s="49">
        <v>1</v>
      </c>
      <c r="K83" s="49" t="s">
        <v>1910</v>
      </c>
      <c r="L83" s="166">
        <v>0.39879999999999999</v>
      </c>
      <c r="M83" s="194">
        <v>0.69640000000000013</v>
      </c>
      <c r="N83" s="435">
        <v>1</v>
      </c>
    </row>
    <row r="84" spans="2:14" ht="50.1" customHeight="1" x14ac:dyDescent="0.3">
      <c r="B84" s="101">
        <v>7756</v>
      </c>
      <c r="C84" s="102" t="s">
        <v>178</v>
      </c>
      <c r="D84" s="102" t="s">
        <v>1906</v>
      </c>
      <c r="E84" s="110">
        <v>4</v>
      </c>
      <c r="F84" s="432" t="s">
        <v>1911</v>
      </c>
      <c r="G84" s="101" t="s">
        <v>1810</v>
      </c>
      <c r="H84" s="101" t="s">
        <v>45</v>
      </c>
      <c r="I84" s="48">
        <v>2</v>
      </c>
      <c r="J84" s="444">
        <v>0.99</v>
      </c>
      <c r="K84" s="444">
        <v>0.21290000000000001</v>
      </c>
      <c r="L84" s="479">
        <v>0.44550000000000001</v>
      </c>
      <c r="M84" s="480">
        <v>0.71780940000000004</v>
      </c>
      <c r="N84" s="466">
        <v>0.99</v>
      </c>
    </row>
    <row r="85" spans="2:14" ht="66.75" customHeight="1" x14ac:dyDescent="0.3">
      <c r="B85" s="103">
        <v>7756</v>
      </c>
      <c r="C85" s="104" t="s">
        <v>178</v>
      </c>
      <c r="D85" s="104" t="s">
        <v>1906</v>
      </c>
      <c r="E85" s="111">
        <v>5</v>
      </c>
      <c r="F85" s="115" t="s">
        <v>1912</v>
      </c>
      <c r="G85" s="103" t="s">
        <v>1810</v>
      </c>
      <c r="H85" s="103" t="s">
        <v>45</v>
      </c>
      <c r="I85" s="52">
        <v>16000</v>
      </c>
      <c r="J85" s="55">
        <v>4895</v>
      </c>
      <c r="K85" s="55">
        <v>1502</v>
      </c>
      <c r="L85" s="168">
        <v>3069</v>
      </c>
      <c r="M85" s="195">
        <v>3905</v>
      </c>
      <c r="N85" s="436">
        <v>4895</v>
      </c>
    </row>
    <row r="86" spans="2:14" ht="44.25" x14ac:dyDescent="0.3">
      <c r="B86" s="101">
        <v>7757</v>
      </c>
      <c r="C86" s="102" t="s">
        <v>188</v>
      </c>
      <c r="D86" s="102" t="s">
        <v>1913</v>
      </c>
      <c r="E86" s="110">
        <v>1</v>
      </c>
      <c r="F86" s="432" t="s">
        <v>1914</v>
      </c>
      <c r="G86" s="101" t="s">
        <v>1810</v>
      </c>
      <c r="H86" s="101" t="s">
        <v>60</v>
      </c>
      <c r="I86" s="48">
        <v>1</v>
      </c>
      <c r="J86" s="444">
        <v>0.9</v>
      </c>
      <c r="K86" s="444">
        <v>0.65</v>
      </c>
      <c r="L86" s="445">
        <v>0.75</v>
      </c>
      <c r="M86" s="481">
        <v>0.8</v>
      </c>
      <c r="N86" s="466">
        <v>0.9</v>
      </c>
    </row>
    <row r="87" spans="2:14" ht="50.1" customHeight="1" x14ac:dyDescent="0.3">
      <c r="B87" s="103">
        <v>7757</v>
      </c>
      <c r="C87" s="104" t="s">
        <v>188</v>
      </c>
      <c r="D87" s="104" t="s">
        <v>1913</v>
      </c>
      <c r="E87" s="111">
        <v>2</v>
      </c>
      <c r="F87" s="115" t="s">
        <v>1915</v>
      </c>
      <c r="G87" s="103" t="s">
        <v>1810</v>
      </c>
      <c r="H87" s="103" t="s">
        <v>60</v>
      </c>
      <c r="I87" s="52">
        <v>1</v>
      </c>
      <c r="J87" s="49">
        <v>0.9</v>
      </c>
      <c r="K87" s="49">
        <v>0.66</v>
      </c>
      <c r="L87" s="163">
        <v>0.75</v>
      </c>
      <c r="M87" s="192">
        <v>0.81</v>
      </c>
      <c r="N87" s="435">
        <v>0.9</v>
      </c>
    </row>
    <row r="88" spans="2:14" ht="50.1" customHeight="1" x14ac:dyDescent="0.3">
      <c r="B88" s="101">
        <v>7757</v>
      </c>
      <c r="C88" s="102" t="s">
        <v>188</v>
      </c>
      <c r="D88" s="102" t="s">
        <v>1913</v>
      </c>
      <c r="E88" s="110">
        <v>3</v>
      </c>
      <c r="F88" s="432" t="s">
        <v>1916</v>
      </c>
      <c r="G88" s="101" t="s">
        <v>1810</v>
      </c>
      <c r="H88" s="101" t="s">
        <v>30</v>
      </c>
      <c r="I88" s="48">
        <v>17000</v>
      </c>
      <c r="J88" s="475">
        <v>17000</v>
      </c>
      <c r="K88" s="475">
        <v>2702</v>
      </c>
      <c r="L88" s="476">
        <v>7720</v>
      </c>
      <c r="M88" s="472">
        <v>13414</v>
      </c>
      <c r="N88" s="472">
        <v>17527</v>
      </c>
    </row>
    <row r="89" spans="2:14" ht="50.1" customHeight="1" x14ac:dyDescent="0.3">
      <c r="B89" s="103">
        <v>7757</v>
      </c>
      <c r="C89" s="104" t="s">
        <v>188</v>
      </c>
      <c r="D89" s="104" t="s">
        <v>1913</v>
      </c>
      <c r="E89" s="111">
        <v>4</v>
      </c>
      <c r="F89" s="115" t="s">
        <v>1917</v>
      </c>
      <c r="G89" s="103" t="s">
        <v>1810</v>
      </c>
      <c r="H89" s="103" t="s">
        <v>30</v>
      </c>
      <c r="I89" s="52">
        <v>9.7949999999999999</v>
      </c>
      <c r="J89" s="55">
        <v>9795</v>
      </c>
      <c r="K89" s="55">
        <v>4881</v>
      </c>
      <c r="L89" s="168">
        <v>7329</v>
      </c>
      <c r="M89" s="192">
        <v>9124</v>
      </c>
      <c r="N89" s="192">
        <v>10245</v>
      </c>
    </row>
    <row r="90" spans="2:14" ht="50.1" customHeight="1" x14ac:dyDescent="0.3">
      <c r="B90" s="101">
        <v>7757</v>
      </c>
      <c r="C90" s="102" t="s">
        <v>188</v>
      </c>
      <c r="D90" s="102" t="s">
        <v>1913</v>
      </c>
      <c r="E90" s="110">
        <v>5</v>
      </c>
      <c r="F90" s="432" t="s">
        <v>1918</v>
      </c>
      <c r="G90" s="101" t="s">
        <v>1810</v>
      </c>
      <c r="H90" s="101" t="s">
        <v>60</v>
      </c>
      <c r="I90" s="48">
        <v>1</v>
      </c>
      <c r="J90" s="444">
        <v>0.9</v>
      </c>
      <c r="K90" s="444">
        <v>0.64</v>
      </c>
      <c r="L90" s="445">
        <v>0.74</v>
      </c>
      <c r="M90" s="472">
        <v>0.79</v>
      </c>
      <c r="N90" s="466">
        <v>0.9</v>
      </c>
    </row>
    <row r="91" spans="2:14" ht="58.5" customHeight="1" x14ac:dyDescent="0.3">
      <c r="B91" s="103">
        <v>7768</v>
      </c>
      <c r="C91" s="104" t="s">
        <v>196</v>
      </c>
      <c r="D91" s="104" t="s">
        <v>1919</v>
      </c>
      <c r="E91" s="111">
        <v>1</v>
      </c>
      <c r="F91" s="115" t="s">
        <v>1920</v>
      </c>
      <c r="G91" s="103" t="s">
        <v>1810</v>
      </c>
      <c r="H91" s="103" t="s">
        <v>30</v>
      </c>
      <c r="I91" s="112">
        <v>1</v>
      </c>
      <c r="J91" s="51">
        <v>1</v>
      </c>
      <c r="K91" s="51">
        <v>1</v>
      </c>
      <c r="L91" s="167">
        <v>1</v>
      </c>
      <c r="M91" s="196">
        <v>1</v>
      </c>
      <c r="N91" s="51">
        <v>1</v>
      </c>
    </row>
    <row r="92" spans="2:14" ht="50.1" customHeight="1" x14ac:dyDescent="0.3">
      <c r="B92" s="101">
        <v>7768</v>
      </c>
      <c r="C92" s="102" t="s">
        <v>196</v>
      </c>
      <c r="D92" s="102" t="s">
        <v>1919</v>
      </c>
      <c r="E92" s="110">
        <v>2</v>
      </c>
      <c r="F92" s="432" t="s">
        <v>1921</v>
      </c>
      <c r="G92" s="101" t="s">
        <v>1810</v>
      </c>
      <c r="H92" s="101" t="s">
        <v>45</v>
      </c>
      <c r="I92" s="48">
        <v>27.024999999999999</v>
      </c>
      <c r="J92" s="444">
        <v>9322</v>
      </c>
      <c r="K92" s="444">
        <v>0</v>
      </c>
      <c r="L92" s="445">
        <v>0</v>
      </c>
      <c r="M92" s="472">
        <v>3762</v>
      </c>
      <c r="N92" s="472">
        <v>6802</v>
      </c>
    </row>
    <row r="93" spans="2:14" ht="50.1" customHeight="1" x14ac:dyDescent="0.3">
      <c r="B93" s="103">
        <v>7768</v>
      </c>
      <c r="C93" s="104" t="s">
        <v>196</v>
      </c>
      <c r="D93" s="104" t="s">
        <v>1919</v>
      </c>
      <c r="E93" s="111">
        <v>3</v>
      </c>
      <c r="F93" s="115" t="s">
        <v>1922</v>
      </c>
      <c r="G93" s="103" t="s">
        <v>1810</v>
      </c>
      <c r="H93" s="103" t="s">
        <v>45</v>
      </c>
      <c r="I93" s="52">
        <v>15000</v>
      </c>
      <c r="J93" s="49">
        <v>5000</v>
      </c>
      <c r="K93" s="49">
        <v>0</v>
      </c>
      <c r="L93" s="163">
        <v>0</v>
      </c>
      <c r="M93" s="187">
        <v>2559</v>
      </c>
      <c r="N93" s="187">
        <v>4437</v>
      </c>
    </row>
    <row r="94" spans="2:14" ht="50.1" customHeight="1" x14ac:dyDescent="0.3">
      <c r="B94" s="101">
        <v>7768</v>
      </c>
      <c r="C94" s="102" t="s">
        <v>196</v>
      </c>
      <c r="D94" s="102" t="s">
        <v>1919</v>
      </c>
      <c r="E94" s="110">
        <v>4</v>
      </c>
      <c r="F94" s="432" t="s">
        <v>1923</v>
      </c>
      <c r="G94" s="101" t="s">
        <v>1810</v>
      </c>
      <c r="H94" s="101" t="s">
        <v>45</v>
      </c>
      <c r="I94" s="48">
        <v>4300</v>
      </c>
      <c r="J94" s="444">
        <v>1839</v>
      </c>
      <c r="K94" s="444">
        <v>0</v>
      </c>
      <c r="L94" s="445">
        <v>70</v>
      </c>
      <c r="M94" s="482">
        <v>70</v>
      </c>
      <c r="N94" s="482">
        <v>1058</v>
      </c>
    </row>
    <row r="95" spans="2:14" ht="72.75" x14ac:dyDescent="0.3">
      <c r="B95" s="103">
        <v>7770</v>
      </c>
      <c r="C95" s="104" t="s">
        <v>204</v>
      </c>
      <c r="D95" s="104" t="s">
        <v>1924</v>
      </c>
      <c r="E95" s="111">
        <v>1</v>
      </c>
      <c r="F95" s="115" t="s">
        <v>1925</v>
      </c>
      <c r="G95" s="103" t="s">
        <v>1926</v>
      </c>
      <c r="H95" s="103" t="s">
        <v>60</v>
      </c>
      <c r="I95" s="105">
        <v>92500</v>
      </c>
      <c r="J95" s="487">
        <v>89849</v>
      </c>
      <c r="K95" s="487">
        <v>89844</v>
      </c>
      <c r="L95" s="488">
        <v>89846</v>
      </c>
      <c r="M95" s="489">
        <v>89846</v>
      </c>
      <c r="N95" s="490">
        <v>89849</v>
      </c>
    </row>
    <row r="96" spans="2:14" ht="72.75" x14ac:dyDescent="0.3">
      <c r="B96" s="101">
        <v>7770</v>
      </c>
      <c r="C96" s="102" t="s">
        <v>204</v>
      </c>
      <c r="D96" s="102" t="s">
        <v>1924</v>
      </c>
      <c r="E96" s="110">
        <v>2</v>
      </c>
      <c r="F96" s="432" t="s">
        <v>1927</v>
      </c>
      <c r="G96" s="101" t="s">
        <v>1869</v>
      </c>
      <c r="H96" s="101" t="s">
        <v>60</v>
      </c>
      <c r="I96" s="485">
        <v>46133</v>
      </c>
      <c r="J96" s="483">
        <v>50074</v>
      </c>
      <c r="K96" s="483">
        <v>43128</v>
      </c>
      <c r="L96" s="484">
        <v>44525</v>
      </c>
      <c r="M96" s="483">
        <v>46288</v>
      </c>
      <c r="N96" s="483">
        <v>50074</v>
      </c>
    </row>
    <row r="97" spans="2:14" ht="72.75" x14ac:dyDescent="0.3">
      <c r="B97" s="103">
        <v>7770</v>
      </c>
      <c r="C97" s="104" t="s">
        <v>204</v>
      </c>
      <c r="D97" s="104" t="s">
        <v>1924</v>
      </c>
      <c r="E97" s="111">
        <v>3</v>
      </c>
      <c r="F97" s="115" t="s">
        <v>1928</v>
      </c>
      <c r="G97" s="103" t="s">
        <v>1926</v>
      </c>
      <c r="H97" s="103" t="s">
        <v>60</v>
      </c>
      <c r="I97" s="486">
        <v>1812</v>
      </c>
      <c r="J97" s="483">
        <v>1690</v>
      </c>
      <c r="K97" s="483">
        <v>1552</v>
      </c>
      <c r="L97" s="484">
        <v>1655</v>
      </c>
      <c r="M97" s="483">
        <v>1739</v>
      </c>
      <c r="N97" s="483">
        <v>1812</v>
      </c>
    </row>
    <row r="98" spans="2:14" ht="72.75" x14ac:dyDescent="0.3">
      <c r="B98" s="101">
        <v>7770</v>
      </c>
      <c r="C98" s="102" t="s">
        <v>204</v>
      </c>
      <c r="D98" s="102" t="s">
        <v>1924</v>
      </c>
      <c r="E98" s="110">
        <v>4</v>
      </c>
      <c r="F98" s="432" t="s">
        <v>1929</v>
      </c>
      <c r="G98" s="101" t="s">
        <v>1869</v>
      </c>
      <c r="H98" s="101" t="s">
        <v>60</v>
      </c>
      <c r="I98" s="485">
        <v>3027</v>
      </c>
      <c r="J98" s="483">
        <v>2996</v>
      </c>
      <c r="K98" s="483">
        <v>2768</v>
      </c>
      <c r="L98" s="484">
        <v>2839</v>
      </c>
      <c r="M98" s="483">
        <v>2915</v>
      </c>
      <c r="N98" s="483">
        <v>2996</v>
      </c>
    </row>
    <row r="99" spans="2:14" ht="72.75" x14ac:dyDescent="0.3">
      <c r="B99" s="103">
        <v>7770</v>
      </c>
      <c r="C99" s="104" t="s">
        <v>204</v>
      </c>
      <c r="D99" s="104" t="s">
        <v>1924</v>
      </c>
      <c r="E99" s="111">
        <v>5</v>
      </c>
      <c r="F99" s="115" t="s">
        <v>1930</v>
      </c>
      <c r="G99" s="103" t="s">
        <v>1926</v>
      </c>
      <c r="H99" s="103" t="s">
        <v>60</v>
      </c>
      <c r="I99" s="52">
        <v>20</v>
      </c>
      <c r="J99" s="491">
        <v>20</v>
      </c>
      <c r="K99" s="491">
        <v>20</v>
      </c>
      <c r="L99" s="492">
        <v>20</v>
      </c>
      <c r="M99" s="493">
        <v>20</v>
      </c>
      <c r="N99" s="493">
        <v>20</v>
      </c>
    </row>
    <row r="100" spans="2:14" ht="86.25" customHeight="1" x14ac:dyDescent="0.3">
      <c r="B100" s="101">
        <v>7770</v>
      </c>
      <c r="C100" s="102" t="s">
        <v>204</v>
      </c>
      <c r="D100" s="102" t="s">
        <v>1924</v>
      </c>
      <c r="E100" s="110">
        <v>6</v>
      </c>
      <c r="F100" s="432" t="s">
        <v>1931</v>
      </c>
      <c r="G100" s="101" t="s">
        <v>1869</v>
      </c>
      <c r="H100" s="101" t="s">
        <v>30</v>
      </c>
      <c r="I100" s="109">
        <v>1</v>
      </c>
      <c r="J100" s="449">
        <v>1</v>
      </c>
      <c r="K100" s="449">
        <v>1</v>
      </c>
      <c r="L100" s="462">
        <v>1</v>
      </c>
      <c r="M100" s="494">
        <v>1</v>
      </c>
      <c r="N100" s="494">
        <v>1</v>
      </c>
    </row>
    <row r="101" spans="2:14" ht="87.75" customHeight="1" x14ac:dyDescent="0.3">
      <c r="B101" s="103">
        <v>7770</v>
      </c>
      <c r="C101" s="104" t="s">
        <v>204</v>
      </c>
      <c r="D101" s="104" t="s">
        <v>1924</v>
      </c>
      <c r="E101" s="111">
        <v>7</v>
      </c>
      <c r="F101" s="115" t="s">
        <v>1932</v>
      </c>
      <c r="G101" s="103" t="s">
        <v>1814</v>
      </c>
      <c r="H101" s="103" t="s">
        <v>45</v>
      </c>
      <c r="I101" s="52">
        <v>3</v>
      </c>
      <c r="J101" s="49">
        <v>1.5</v>
      </c>
      <c r="K101" s="49">
        <v>0</v>
      </c>
      <c r="L101" s="163">
        <v>0</v>
      </c>
      <c r="M101" s="197">
        <v>0.77</v>
      </c>
      <c r="N101" s="435">
        <v>1.5</v>
      </c>
    </row>
    <row r="102" spans="2:14" ht="89.25" customHeight="1" x14ac:dyDescent="0.3">
      <c r="B102" s="103">
        <v>7771</v>
      </c>
      <c r="C102" s="104" t="s">
        <v>213</v>
      </c>
      <c r="D102" s="104" t="s">
        <v>1933</v>
      </c>
      <c r="E102" s="111">
        <v>1</v>
      </c>
      <c r="F102" s="115" t="s">
        <v>1934</v>
      </c>
      <c r="G102" s="113" t="s">
        <v>1810</v>
      </c>
      <c r="H102" s="113" t="s">
        <v>45</v>
      </c>
      <c r="I102" s="111">
        <v>11772</v>
      </c>
      <c r="J102" s="444">
        <v>1918</v>
      </c>
      <c r="K102" s="444">
        <v>142</v>
      </c>
      <c r="L102" s="445">
        <v>632</v>
      </c>
      <c r="M102" s="495">
        <v>1551</v>
      </c>
      <c r="N102" s="466">
        <v>1918</v>
      </c>
    </row>
    <row r="103" spans="2:14" ht="75" customHeight="1" x14ac:dyDescent="0.3">
      <c r="B103" s="103">
        <v>7771</v>
      </c>
      <c r="C103" s="104" t="s">
        <v>213</v>
      </c>
      <c r="D103" s="104" t="s">
        <v>1933</v>
      </c>
      <c r="E103" s="111">
        <v>2</v>
      </c>
      <c r="F103" s="115" t="s">
        <v>1935</v>
      </c>
      <c r="G103" s="113" t="s">
        <v>1810</v>
      </c>
      <c r="H103" s="113" t="s">
        <v>60</v>
      </c>
      <c r="I103" s="52">
        <v>4847</v>
      </c>
      <c r="J103" s="92">
        <v>4598</v>
      </c>
      <c r="K103" s="92">
        <v>4170</v>
      </c>
      <c r="L103" s="170">
        <v>4304</v>
      </c>
      <c r="M103" s="198">
        <v>4445</v>
      </c>
      <c r="N103" s="198">
        <v>4539</v>
      </c>
    </row>
    <row r="104" spans="2:14" ht="99" customHeight="1" x14ac:dyDescent="0.3">
      <c r="B104" s="103">
        <v>7771</v>
      </c>
      <c r="C104" s="104" t="s">
        <v>213</v>
      </c>
      <c r="D104" s="104" t="s">
        <v>1933</v>
      </c>
      <c r="E104" s="111">
        <v>3</v>
      </c>
      <c r="F104" s="115" t="s">
        <v>1936</v>
      </c>
      <c r="G104" s="113" t="s">
        <v>1810</v>
      </c>
      <c r="H104" s="113" t="s">
        <v>45</v>
      </c>
      <c r="I104" s="111">
        <v>2.5609999999999999</v>
      </c>
      <c r="J104" s="444">
        <v>761</v>
      </c>
      <c r="K104" s="444">
        <v>108</v>
      </c>
      <c r="L104" s="445">
        <v>197</v>
      </c>
      <c r="M104" s="496">
        <v>431</v>
      </c>
      <c r="N104" s="496">
        <v>761</v>
      </c>
    </row>
    <row r="105" spans="2:14" ht="90" customHeight="1" x14ac:dyDescent="0.3">
      <c r="B105" s="103">
        <v>7771</v>
      </c>
      <c r="C105" s="104" t="s">
        <v>213</v>
      </c>
      <c r="D105" s="104" t="s">
        <v>1933</v>
      </c>
      <c r="E105" s="111">
        <v>4</v>
      </c>
      <c r="F105" s="115" t="s">
        <v>1937</v>
      </c>
      <c r="G105" s="113" t="s">
        <v>1810</v>
      </c>
      <c r="H105" s="113" t="s">
        <v>45</v>
      </c>
      <c r="I105" s="52">
        <v>1</v>
      </c>
      <c r="J105" s="92">
        <v>0.1</v>
      </c>
      <c r="K105" s="92">
        <v>6.13E-3</v>
      </c>
      <c r="L105" s="170">
        <v>0.04</v>
      </c>
      <c r="M105" s="199">
        <v>6.3711666666666653E-2</v>
      </c>
      <c r="N105" s="437">
        <v>0.1</v>
      </c>
    </row>
    <row r="106" spans="2:14" ht="81" customHeight="1" x14ac:dyDescent="0.3">
      <c r="B106" s="103">
        <v>7771</v>
      </c>
      <c r="C106" s="104" t="s">
        <v>213</v>
      </c>
      <c r="D106" s="104" t="s">
        <v>1933</v>
      </c>
      <c r="E106" s="111">
        <v>5</v>
      </c>
      <c r="F106" s="115" t="s">
        <v>1938</v>
      </c>
      <c r="G106" s="113" t="s">
        <v>1810</v>
      </c>
      <c r="H106" s="113" t="s">
        <v>45</v>
      </c>
      <c r="I106" s="111">
        <v>3200</v>
      </c>
      <c r="J106" s="444">
        <v>787</v>
      </c>
      <c r="K106" s="444">
        <v>46</v>
      </c>
      <c r="L106" s="445">
        <v>217</v>
      </c>
      <c r="M106" s="496">
        <v>591</v>
      </c>
      <c r="N106" s="496">
        <v>787</v>
      </c>
    </row>
    <row r="107" spans="2:14" ht="57" x14ac:dyDescent="0.3">
      <c r="B107" s="59">
        <v>7918</v>
      </c>
      <c r="C107" s="104" t="s">
        <v>1576</v>
      </c>
      <c r="D107" s="104" t="s">
        <v>1939</v>
      </c>
      <c r="E107" s="60">
        <v>1</v>
      </c>
      <c r="F107" s="115" t="s">
        <v>1940</v>
      </c>
      <c r="G107" s="114" t="s">
        <v>1810</v>
      </c>
      <c r="H107" s="114" t="s">
        <v>30</v>
      </c>
      <c r="I107" s="61">
        <v>1</v>
      </c>
      <c r="J107" s="93">
        <v>1</v>
      </c>
      <c r="K107" s="99">
        <v>1</v>
      </c>
      <c r="L107" s="171">
        <v>1</v>
      </c>
      <c r="M107" s="200">
        <v>1</v>
      </c>
      <c r="N107" s="99">
        <v>1</v>
      </c>
    </row>
    <row r="108" spans="2:14" ht="99.75" x14ac:dyDescent="0.3">
      <c r="B108" s="59">
        <v>7918</v>
      </c>
      <c r="C108" s="107" t="s">
        <v>1576</v>
      </c>
      <c r="D108" s="115" t="s">
        <v>1939</v>
      </c>
      <c r="E108" s="60">
        <v>2</v>
      </c>
      <c r="F108" s="432" t="s">
        <v>1941</v>
      </c>
      <c r="G108" s="114" t="s">
        <v>1810</v>
      </c>
      <c r="H108" s="114" t="s">
        <v>30</v>
      </c>
      <c r="I108" s="61">
        <v>1</v>
      </c>
      <c r="J108" s="497">
        <v>1</v>
      </c>
      <c r="K108" s="498">
        <v>0.25</v>
      </c>
      <c r="L108" s="499">
        <v>0.5</v>
      </c>
      <c r="M108" s="500">
        <v>0.75</v>
      </c>
      <c r="N108" s="498">
        <v>1</v>
      </c>
    </row>
    <row r="109" spans="2:14" ht="71.25" x14ac:dyDescent="0.3">
      <c r="B109" s="59">
        <v>7918</v>
      </c>
      <c r="C109" s="107" t="s">
        <v>1576</v>
      </c>
      <c r="D109" s="115" t="s">
        <v>1939</v>
      </c>
      <c r="E109" s="60">
        <v>3</v>
      </c>
      <c r="F109" s="115" t="s">
        <v>1942</v>
      </c>
      <c r="G109" s="114" t="s">
        <v>1810</v>
      </c>
      <c r="H109" s="114" t="s">
        <v>30</v>
      </c>
      <c r="I109" s="61">
        <v>1</v>
      </c>
      <c r="J109" s="93">
        <v>1</v>
      </c>
      <c r="K109" s="99" t="s">
        <v>1943</v>
      </c>
      <c r="L109" s="171">
        <v>0.621</v>
      </c>
      <c r="M109" s="201">
        <v>0.88200000000000001</v>
      </c>
      <c r="N109" s="184">
        <v>0.97499999999999998</v>
      </c>
    </row>
    <row r="110" spans="2:14" ht="57" x14ac:dyDescent="0.3">
      <c r="B110" s="59">
        <v>7918</v>
      </c>
      <c r="C110" s="107" t="s">
        <v>1576</v>
      </c>
      <c r="D110" s="115" t="s">
        <v>1939</v>
      </c>
      <c r="E110" s="60">
        <v>4</v>
      </c>
      <c r="F110" s="115" t="s">
        <v>1944</v>
      </c>
      <c r="G110" s="114" t="s">
        <v>1810</v>
      </c>
      <c r="H110" s="114" t="s">
        <v>30</v>
      </c>
      <c r="I110" s="61">
        <v>1</v>
      </c>
      <c r="J110" s="497">
        <v>1</v>
      </c>
      <c r="K110" s="498" t="s">
        <v>1945</v>
      </c>
      <c r="L110" s="499">
        <v>0.47199999999999998</v>
      </c>
      <c r="M110" s="500">
        <v>0.69399999999999995</v>
      </c>
      <c r="N110" s="452">
        <v>0.97199999999999998</v>
      </c>
    </row>
    <row r="111" spans="2:14" x14ac:dyDescent="0.3">
      <c r="I111" s="62"/>
    </row>
    <row r="120" spans="8:8" x14ac:dyDescent="0.3">
      <c r="H120" s="64"/>
    </row>
  </sheetData>
  <mergeCells count="2">
    <mergeCell ref="B2:B5"/>
    <mergeCell ref="C2:L5"/>
  </mergeCells>
  <pageMargins left="0.7" right="0.7" top="0.75" bottom="0.75" header="0.3" footer="0.3"/>
  <pageSetup paperSize="9" orientation="portrait" r:id="rId1"/>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B73931-E131-40CF-A5FD-C64B26EB3A3F}">
  <dimension ref="A1:EI103"/>
  <sheetViews>
    <sheetView showGridLines="0" zoomScale="90" zoomScaleNormal="90" workbookViewId="0"/>
  </sheetViews>
  <sheetFormatPr baseColWidth="10" defaultColWidth="0" defaultRowHeight="0" customHeight="1" zeroHeight="1" x14ac:dyDescent="0.25"/>
  <cols>
    <col min="1" max="1" width="1.85546875" style="568" customWidth="1"/>
    <col min="2" max="2" width="18.42578125" style="155" customWidth="1"/>
    <col min="3" max="3" width="19.140625" style="155" customWidth="1"/>
    <col min="4" max="4" width="25.140625" style="155" customWidth="1"/>
    <col min="5" max="5" width="14" style="155" customWidth="1"/>
    <col min="6" max="6" width="14.42578125" style="150" bestFit="1" customWidth="1"/>
    <col min="7" max="7" width="21.140625" style="150" customWidth="1"/>
    <col min="8" max="9" width="25.7109375" style="155" customWidth="1"/>
    <col min="10" max="10" width="10.85546875" style="155" customWidth="1"/>
    <col min="11" max="11" width="28.5703125" style="155" customWidth="1"/>
    <col min="12" max="12" width="27" style="150" customWidth="1"/>
    <col min="13" max="13" width="92.140625" style="150" customWidth="1"/>
    <col min="14" max="14" width="10" style="150" bestFit="1" customWidth="1"/>
    <col min="15" max="15" width="26.140625" style="150" customWidth="1"/>
    <col min="16" max="16" width="11.42578125" style="150" bestFit="1" customWidth="1"/>
    <col min="17" max="17" width="10.28515625" style="150" bestFit="1" customWidth="1"/>
    <col min="18" max="18" width="8" style="150" bestFit="1" customWidth="1"/>
    <col min="19" max="19" width="11.42578125" style="155" customWidth="1"/>
    <col min="20" max="20" width="10.7109375" style="150" customWidth="1"/>
    <col min="21" max="22" width="13.28515625" style="150" customWidth="1"/>
    <col min="23" max="23" width="12" style="150" customWidth="1"/>
    <col min="24" max="24" width="114.7109375" style="150" customWidth="1"/>
    <col min="25" max="25" width="29.5703125" style="203" customWidth="1"/>
    <col min="26" max="27" width="13.28515625" style="150" bestFit="1" customWidth="1"/>
    <col min="28" max="28" width="12" style="150" customWidth="1"/>
    <col min="29" max="29" width="101.85546875" style="150" customWidth="1"/>
    <col min="30" max="30" width="30.85546875" style="150" customWidth="1"/>
    <col min="31" max="32" width="14.28515625" style="150" bestFit="1" customWidth="1"/>
    <col min="33" max="33" width="8.42578125" style="150" customWidth="1"/>
    <col min="34" max="34" width="104.28515625" style="150" customWidth="1"/>
    <col min="35" max="35" width="42.42578125" style="150" customWidth="1"/>
    <col min="36" max="37" width="14.28515625" style="150" bestFit="1" customWidth="1"/>
    <col min="38" max="38" width="8.42578125" style="150" customWidth="1"/>
    <col min="39" max="39" width="120.7109375" style="150" customWidth="1"/>
    <col min="40" max="40" width="34.5703125" style="203" customWidth="1"/>
    <col min="41" max="42" width="14.28515625" style="150" bestFit="1" customWidth="1"/>
    <col min="43" max="43" width="8.42578125" style="150" customWidth="1"/>
    <col min="44" max="44" width="102.85546875" style="150" customWidth="1"/>
    <col min="45" max="45" width="37.42578125" style="150" customWidth="1"/>
    <col min="46" max="47" width="14.28515625" style="150" bestFit="1" customWidth="1"/>
    <col min="48" max="48" width="9.42578125" style="150" customWidth="1"/>
    <col min="49" max="49" width="150.85546875" style="150" customWidth="1"/>
    <col min="50" max="50" width="43.5703125" style="150" customWidth="1"/>
    <col min="51" max="52" width="14.28515625" style="150" bestFit="1" customWidth="1"/>
    <col min="53" max="53" width="9" style="150" customWidth="1"/>
    <col min="54" max="54" width="120.140625" style="150" customWidth="1"/>
    <col min="55" max="55" width="30.42578125" style="150" customWidth="1"/>
    <col min="56" max="57" width="14.28515625" style="150" bestFit="1" customWidth="1"/>
    <col min="58" max="58" width="9.7109375" style="150" customWidth="1"/>
    <col min="59" max="59" width="139.7109375" style="150" customWidth="1"/>
    <col min="60" max="60" width="28.140625" style="150" customWidth="1"/>
    <col min="61" max="62" width="17.28515625" style="150" customWidth="1"/>
    <col min="63" max="63" width="10.42578125" style="150" customWidth="1"/>
    <col min="64" max="64" width="184.140625" style="150" customWidth="1"/>
    <col min="65" max="65" width="36.42578125" style="150" customWidth="1"/>
    <col min="66" max="67" width="14.28515625" style="150" bestFit="1" customWidth="1"/>
    <col min="68" max="68" width="8.42578125" style="150" customWidth="1"/>
    <col min="69" max="69" width="123.7109375" style="150" customWidth="1"/>
    <col min="70" max="70" width="27.85546875" style="150" customWidth="1"/>
    <col min="71" max="72" width="14.28515625" style="150" bestFit="1" customWidth="1"/>
    <col min="73" max="73" width="11.5703125" style="150" customWidth="1"/>
    <col min="74" max="74" width="100.5703125" style="150" customWidth="1"/>
    <col min="75" max="75" width="32.140625" style="150" customWidth="1"/>
    <col min="76" max="77" width="16.28515625" style="150" customWidth="1"/>
    <col min="78" max="78" width="10.28515625" style="150" customWidth="1"/>
    <col min="79" max="79" width="124.7109375" style="150" customWidth="1"/>
    <col min="80" max="80" width="41.42578125" style="150" customWidth="1"/>
    <col min="81" max="81" width="95.42578125" style="150" customWidth="1"/>
    <col min="82" max="82" width="4.42578125" style="150" customWidth="1"/>
    <col min="83" max="84" width="14.28515625" style="150" customWidth="1"/>
    <col min="85" max="85" width="10.7109375" style="150" customWidth="1"/>
    <col min="86" max="86" width="12.42578125" style="150" bestFit="1" customWidth="1"/>
    <col min="87" max="87" width="13.42578125" style="150" customWidth="1"/>
    <col min="88" max="88" width="12.85546875" style="150" bestFit="1" customWidth="1"/>
    <col min="89" max="89" width="82.28515625" style="150" customWidth="1"/>
    <col min="90" max="90" width="3.28515625" style="150" customWidth="1"/>
    <col min="91" max="139" width="0" style="202" hidden="1" customWidth="1"/>
    <col min="140" max="16384" width="11.42578125" style="202" hidden="1"/>
  </cols>
  <sheetData>
    <row r="1" spans="1:89" s="20" customFormat="1" ht="4.5" customHeight="1" x14ac:dyDescent="0.25">
      <c r="A1" s="502"/>
      <c r="B1" s="21"/>
      <c r="C1" s="21"/>
      <c r="CH1" s="503"/>
      <c r="CI1" s="339"/>
      <c r="CJ1" s="339"/>
    </row>
    <row r="2" spans="1:89" s="343" customFormat="1" ht="32.25" customHeight="1" x14ac:dyDescent="0.2">
      <c r="A2" s="504"/>
      <c r="B2" s="795"/>
      <c r="C2" s="796"/>
      <c r="D2" s="801" t="s">
        <v>1946</v>
      </c>
      <c r="E2" s="801"/>
      <c r="F2" s="801"/>
      <c r="G2" s="801"/>
      <c r="H2" s="801"/>
      <c r="I2" s="801"/>
      <c r="J2" s="801"/>
      <c r="K2" s="801"/>
      <c r="L2" s="801"/>
      <c r="M2" s="801"/>
      <c r="N2" s="801"/>
      <c r="O2" s="801"/>
      <c r="P2" s="801"/>
      <c r="Q2" s="801"/>
      <c r="R2" s="801"/>
      <c r="S2" s="801"/>
      <c r="T2" s="801"/>
      <c r="U2" s="801"/>
      <c r="V2" s="801"/>
      <c r="W2" s="801"/>
      <c r="X2" s="801"/>
      <c r="Y2" s="801"/>
      <c r="Z2" s="801"/>
      <c r="AA2" s="801"/>
      <c r="AB2" s="801"/>
      <c r="AC2" s="801"/>
      <c r="AD2" s="801"/>
      <c r="AE2" s="801"/>
      <c r="AF2" s="801"/>
      <c r="AG2" s="801"/>
      <c r="AH2" s="801"/>
      <c r="AI2" s="801"/>
      <c r="AJ2" s="801"/>
      <c r="AK2" s="801"/>
      <c r="AL2" s="801"/>
      <c r="AM2" s="801"/>
      <c r="AN2" s="801"/>
      <c r="AO2" s="801"/>
      <c r="AP2" s="801"/>
      <c r="AQ2" s="801"/>
      <c r="AR2" s="801"/>
      <c r="AS2" s="801"/>
      <c r="AT2" s="801"/>
      <c r="AU2" s="801"/>
      <c r="AV2" s="801"/>
      <c r="AW2" s="801"/>
      <c r="AX2" s="801"/>
      <c r="AY2" s="801"/>
      <c r="AZ2" s="801"/>
      <c r="BA2" s="801"/>
      <c r="BB2" s="801"/>
      <c r="BC2" s="801"/>
      <c r="BD2" s="801"/>
      <c r="BE2" s="801"/>
      <c r="BF2" s="801"/>
      <c r="BG2" s="801"/>
      <c r="BH2" s="801"/>
      <c r="BI2" s="801"/>
      <c r="BJ2" s="801"/>
      <c r="BK2" s="801"/>
      <c r="BL2" s="801"/>
      <c r="BM2" s="801"/>
      <c r="BN2" s="801"/>
      <c r="BO2" s="801"/>
      <c r="BP2" s="801"/>
      <c r="BQ2" s="801"/>
      <c r="BR2" s="801"/>
      <c r="BS2" s="801"/>
      <c r="BT2" s="801"/>
      <c r="BU2" s="801"/>
      <c r="BV2" s="801"/>
      <c r="BW2" s="801"/>
      <c r="BX2" s="801"/>
      <c r="BY2" s="801"/>
      <c r="BZ2" s="802" t="s">
        <v>1947</v>
      </c>
      <c r="CA2" s="803"/>
      <c r="CB2" s="803"/>
      <c r="CC2" s="804"/>
      <c r="CD2" s="340"/>
      <c r="CH2" s="505"/>
      <c r="CI2" s="506"/>
      <c r="CJ2" s="506"/>
    </row>
    <row r="3" spans="1:89" s="343" customFormat="1" ht="32.25" customHeight="1" x14ac:dyDescent="0.2">
      <c r="A3" s="504"/>
      <c r="B3" s="797"/>
      <c r="C3" s="798"/>
      <c r="D3" s="801"/>
      <c r="E3" s="801"/>
      <c r="F3" s="801"/>
      <c r="G3" s="801"/>
      <c r="H3" s="801"/>
      <c r="I3" s="801"/>
      <c r="J3" s="801"/>
      <c r="K3" s="801"/>
      <c r="L3" s="801"/>
      <c r="M3" s="801"/>
      <c r="N3" s="801"/>
      <c r="O3" s="801"/>
      <c r="P3" s="801"/>
      <c r="Q3" s="801"/>
      <c r="R3" s="801"/>
      <c r="S3" s="801"/>
      <c r="T3" s="801"/>
      <c r="U3" s="801"/>
      <c r="V3" s="801"/>
      <c r="W3" s="801"/>
      <c r="X3" s="801"/>
      <c r="Y3" s="801"/>
      <c r="Z3" s="801"/>
      <c r="AA3" s="801"/>
      <c r="AB3" s="801"/>
      <c r="AC3" s="801"/>
      <c r="AD3" s="801"/>
      <c r="AE3" s="801"/>
      <c r="AF3" s="801"/>
      <c r="AG3" s="801"/>
      <c r="AH3" s="801"/>
      <c r="AI3" s="801"/>
      <c r="AJ3" s="801"/>
      <c r="AK3" s="801"/>
      <c r="AL3" s="801"/>
      <c r="AM3" s="801"/>
      <c r="AN3" s="801"/>
      <c r="AO3" s="801"/>
      <c r="AP3" s="801"/>
      <c r="AQ3" s="801"/>
      <c r="AR3" s="801"/>
      <c r="AS3" s="801"/>
      <c r="AT3" s="801"/>
      <c r="AU3" s="801"/>
      <c r="AV3" s="801"/>
      <c r="AW3" s="801"/>
      <c r="AX3" s="801"/>
      <c r="AY3" s="801"/>
      <c r="AZ3" s="801"/>
      <c r="BA3" s="801"/>
      <c r="BB3" s="801"/>
      <c r="BC3" s="801"/>
      <c r="BD3" s="801"/>
      <c r="BE3" s="801"/>
      <c r="BF3" s="801"/>
      <c r="BG3" s="801"/>
      <c r="BH3" s="801"/>
      <c r="BI3" s="801"/>
      <c r="BJ3" s="801"/>
      <c r="BK3" s="801"/>
      <c r="BL3" s="801"/>
      <c r="BM3" s="801"/>
      <c r="BN3" s="801"/>
      <c r="BO3" s="801"/>
      <c r="BP3" s="801"/>
      <c r="BQ3" s="801"/>
      <c r="BR3" s="801"/>
      <c r="BS3" s="801"/>
      <c r="BT3" s="801"/>
      <c r="BU3" s="801"/>
      <c r="BV3" s="801"/>
      <c r="BW3" s="801"/>
      <c r="BX3" s="801"/>
      <c r="BY3" s="801"/>
      <c r="BZ3" s="802" t="s">
        <v>1948</v>
      </c>
      <c r="CA3" s="803"/>
      <c r="CB3" s="803"/>
      <c r="CC3" s="804"/>
      <c r="CD3" s="340"/>
      <c r="CH3" s="505"/>
      <c r="CI3" s="506"/>
      <c r="CJ3" s="506"/>
    </row>
    <row r="4" spans="1:89" s="343" customFormat="1" ht="32.25" customHeight="1" x14ac:dyDescent="0.2">
      <c r="A4" s="504"/>
      <c r="B4" s="797"/>
      <c r="C4" s="798"/>
      <c r="D4" s="801"/>
      <c r="E4" s="801"/>
      <c r="F4" s="801"/>
      <c r="G4" s="801"/>
      <c r="H4" s="801"/>
      <c r="I4" s="801"/>
      <c r="J4" s="801"/>
      <c r="K4" s="801"/>
      <c r="L4" s="801"/>
      <c r="M4" s="801"/>
      <c r="N4" s="801"/>
      <c r="O4" s="801"/>
      <c r="P4" s="801"/>
      <c r="Q4" s="801"/>
      <c r="R4" s="801"/>
      <c r="S4" s="801"/>
      <c r="T4" s="801"/>
      <c r="U4" s="801"/>
      <c r="V4" s="801"/>
      <c r="W4" s="801"/>
      <c r="X4" s="801"/>
      <c r="Y4" s="801"/>
      <c r="Z4" s="801"/>
      <c r="AA4" s="801"/>
      <c r="AB4" s="801"/>
      <c r="AC4" s="801"/>
      <c r="AD4" s="801"/>
      <c r="AE4" s="801"/>
      <c r="AF4" s="801"/>
      <c r="AG4" s="801"/>
      <c r="AH4" s="801"/>
      <c r="AI4" s="801"/>
      <c r="AJ4" s="801"/>
      <c r="AK4" s="801"/>
      <c r="AL4" s="801"/>
      <c r="AM4" s="801"/>
      <c r="AN4" s="801"/>
      <c r="AO4" s="801"/>
      <c r="AP4" s="801"/>
      <c r="AQ4" s="801"/>
      <c r="AR4" s="801"/>
      <c r="AS4" s="801"/>
      <c r="AT4" s="801"/>
      <c r="AU4" s="801"/>
      <c r="AV4" s="801"/>
      <c r="AW4" s="801"/>
      <c r="AX4" s="801"/>
      <c r="AY4" s="801"/>
      <c r="AZ4" s="801"/>
      <c r="BA4" s="801"/>
      <c r="BB4" s="801"/>
      <c r="BC4" s="801"/>
      <c r="BD4" s="801"/>
      <c r="BE4" s="801"/>
      <c r="BF4" s="801"/>
      <c r="BG4" s="801"/>
      <c r="BH4" s="801"/>
      <c r="BI4" s="801"/>
      <c r="BJ4" s="801"/>
      <c r="BK4" s="801"/>
      <c r="BL4" s="801"/>
      <c r="BM4" s="801"/>
      <c r="BN4" s="801"/>
      <c r="BO4" s="801"/>
      <c r="BP4" s="801"/>
      <c r="BQ4" s="801"/>
      <c r="BR4" s="801"/>
      <c r="BS4" s="801"/>
      <c r="BT4" s="801"/>
      <c r="BU4" s="801"/>
      <c r="BV4" s="801"/>
      <c r="BW4" s="801"/>
      <c r="BX4" s="801"/>
      <c r="BY4" s="801"/>
      <c r="BZ4" s="802" t="s">
        <v>1949</v>
      </c>
      <c r="CA4" s="803"/>
      <c r="CB4" s="803"/>
      <c r="CC4" s="804"/>
      <c r="CD4" s="340"/>
      <c r="CH4" s="505"/>
      <c r="CI4" s="506"/>
    </row>
    <row r="5" spans="1:89" s="343" customFormat="1" ht="32.25" customHeight="1" x14ac:dyDescent="0.2">
      <c r="A5" s="504"/>
      <c r="B5" s="799"/>
      <c r="C5" s="800"/>
      <c r="D5" s="801"/>
      <c r="E5" s="801"/>
      <c r="F5" s="801"/>
      <c r="G5" s="801"/>
      <c r="H5" s="801"/>
      <c r="I5" s="801"/>
      <c r="J5" s="801"/>
      <c r="K5" s="801"/>
      <c r="L5" s="801"/>
      <c r="M5" s="801"/>
      <c r="N5" s="801"/>
      <c r="O5" s="801"/>
      <c r="P5" s="801"/>
      <c r="Q5" s="801"/>
      <c r="R5" s="801"/>
      <c r="S5" s="801"/>
      <c r="T5" s="801"/>
      <c r="U5" s="801"/>
      <c r="V5" s="801"/>
      <c r="W5" s="801"/>
      <c r="X5" s="801"/>
      <c r="Y5" s="801"/>
      <c r="Z5" s="801"/>
      <c r="AA5" s="801"/>
      <c r="AB5" s="801"/>
      <c r="AC5" s="801"/>
      <c r="AD5" s="801"/>
      <c r="AE5" s="801"/>
      <c r="AF5" s="801"/>
      <c r="AG5" s="801"/>
      <c r="AH5" s="801"/>
      <c r="AI5" s="801"/>
      <c r="AJ5" s="801"/>
      <c r="AK5" s="801"/>
      <c r="AL5" s="801"/>
      <c r="AM5" s="801"/>
      <c r="AN5" s="801"/>
      <c r="AO5" s="801"/>
      <c r="AP5" s="801"/>
      <c r="AQ5" s="801"/>
      <c r="AR5" s="801"/>
      <c r="AS5" s="801"/>
      <c r="AT5" s="801"/>
      <c r="AU5" s="801"/>
      <c r="AV5" s="801"/>
      <c r="AW5" s="801"/>
      <c r="AX5" s="801"/>
      <c r="AY5" s="801"/>
      <c r="AZ5" s="801"/>
      <c r="BA5" s="801"/>
      <c r="BB5" s="801"/>
      <c r="BC5" s="801"/>
      <c r="BD5" s="801"/>
      <c r="BE5" s="801"/>
      <c r="BF5" s="801"/>
      <c r="BG5" s="801"/>
      <c r="BH5" s="801"/>
      <c r="BI5" s="801"/>
      <c r="BJ5" s="801"/>
      <c r="BK5" s="801"/>
      <c r="BL5" s="801"/>
      <c r="BM5" s="801"/>
      <c r="BN5" s="801"/>
      <c r="BO5" s="801"/>
      <c r="BP5" s="801"/>
      <c r="BQ5" s="801"/>
      <c r="BR5" s="801"/>
      <c r="BS5" s="801"/>
      <c r="BT5" s="801"/>
      <c r="BU5" s="801"/>
      <c r="BV5" s="801"/>
      <c r="BW5" s="801"/>
      <c r="BX5" s="801"/>
      <c r="BY5" s="801"/>
      <c r="BZ5" s="802" t="s">
        <v>423</v>
      </c>
      <c r="CA5" s="803"/>
      <c r="CB5" s="803"/>
      <c r="CC5" s="804"/>
      <c r="CD5" s="340"/>
    </row>
    <row r="6" spans="1:89" s="20" customFormat="1" ht="7.5" customHeight="1" x14ac:dyDescent="0.25">
      <c r="A6" s="502"/>
      <c r="B6" s="21"/>
      <c r="C6" s="21"/>
      <c r="CC6" s="340"/>
      <c r="CD6" s="340"/>
    </row>
    <row r="7" spans="1:89" s="20" customFormat="1" ht="18.75" customHeight="1" x14ac:dyDescent="0.25">
      <c r="A7" s="502"/>
      <c r="B7" s="805" t="s">
        <v>1950</v>
      </c>
      <c r="C7" s="806"/>
      <c r="D7" s="342" t="s">
        <v>1951</v>
      </c>
      <c r="E7" s="809" t="s">
        <v>1952</v>
      </c>
      <c r="F7" s="810"/>
      <c r="G7" s="811">
        <v>2023</v>
      </c>
    </row>
    <row r="8" spans="1:89" s="20" customFormat="1" ht="18.75" customHeight="1" x14ac:dyDescent="0.25">
      <c r="A8" s="502"/>
      <c r="B8" s="807"/>
      <c r="C8" s="808"/>
      <c r="D8" s="342" t="s">
        <v>1953</v>
      </c>
      <c r="E8" s="813" t="s">
        <v>1954</v>
      </c>
      <c r="F8" s="814"/>
      <c r="G8" s="812"/>
    </row>
    <row r="9" spans="1:89" s="341" customFormat="1" ht="7.5" customHeight="1" x14ac:dyDescent="0.25"/>
    <row r="10" spans="1:89" s="340" customFormat="1" ht="22.5" customHeight="1" x14ac:dyDescent="0.25">
      <c r="A10" s="507"/>
      <c r="B10" s="815" t="s">
        <v>1955</v>
      </c>
      <c r="C10" s="816"/>
      <c r="D10" s="816"/>
      <c r="E10" s="816"/>
      <c r="F10" s="816"/>
      <c r="G10" s="816"/>
      <c r="H10" s="816"/>
      <c r="I10" s="816"/>
      <c r="J10" s="816"/>
      <c r="K10" s="816"/>
      <c r="L10" s="816"/>
      <c r="M10" s="816"/>
      <c r="N10" s="816"/>
      <c r="O10" s="816"/>
      <c r="P10" s="816"/>
      <c r="Q10" s="816"/>
      <c r="R10" s="816"/>
      <c r="S10" s="816"/>
      <c r="T10" s="816"/>
      <c r="U10" s="820" t="s">
        <v>1956</v>
      </c>
      <c r="V10" s="821"/>
      <c r="W10" s="821"/>
      <c r="X10" s="821"/>
      <c r="Y10" s="821"/>
      <c r="Z10" s="821"/>
      <c r="AA10" s="821"/>
      <c r="AB10" s="821"/>
      <c r="AC10" s="821"/>
      <c r="AD10" s="821"/>
      <c r="AE10" s="821"/>
      <c r="AF10" s="821"/>
      <c r="AG10" s="821"/>
      <c r="AH10" s="821"/>
      <c r="AI10" s="821"/>
      <c r="AJ10" s="821"/>
      <c r="AK10" s="821"/>
      <c r="AL10" s="821"/>
      <c r="AM10" s="821"/>
      <c r="AN10" s="821"/>
      <c r="AO10" s="821"/>
      <c r="AP10" s="821"/>
      <c r="AQ10" s="821"/>
      <c r="AR10" s="821"/>
      <c r="AS10" s="821"/>
      <c r="AT10" s="821"/>
      <c r="AU10" s="821"/>
      <c r="AV10" s="821"/>
      <c r="AW10" s="821"/>
      <c r="AX10" s="821"/>
      <c r="AY10" s="821"/>
      <c r="AZ10" s="821"/>
      <c r="BA10" s="821"/>
      <c r="BB10" s="821"/>
      <c r="BC10" s="821"/>
      <c r="BD10" s="821"/>
      <c r="BE10" s="821"/>
      <c r="BF10" s="821"/>
      <c r="BG10" s="821"/>
      <c r="BH10" s="821"/>
      <c r="BI10" s="821"/>
      <c r="BJ10" s="821"/>
      <c r="BK10" s="821"/>
      <c r="BL10" s="821"/>
      <c r="BM10" s="821"/>
      <c r="BN10" s="821"/>
      <c r="BO10" s="821"/>
      <c r="BP10" s="821"/>
      <c r="BQ10" s="821"/>
      <c r="BR10" s="821"/>
      <c r="BS10" s="821"/>
      <c r="BT10" s="821"/>
      <c r="BU10" s="821"/>
      <c r="BV10" s="821"/>
      <c r="BW10" s="821"/>
      <c r="BX10" s="821"/>
      <c r="BY10" s="821"/>
      <c r="BZ10" s="821"/>
      <c r="CA10" s="821"/>
      <c r="CB10" s="822"/>
      <c r="CC10" s="339"/>
      <c r="CE10" s="825" t="s">
        <v>1957</v>
      </c>
      <c r="CF10" s="826"/>
      <c r="CG10" s="827"/>
      <c r="CH10" s="831" t="s">
        <v>1958</v>
      </c>
      <c r="CI10" s="831"/>
      <c r="CJ10" s="831"/>
      <c r="CK10" s="831"/>
    </row>
    <row r="11" spans="1:89" s="339" customFormat="1" ht="19.5" customHeight="1" x14ac:dyDescent="0.25">
      <c r="A11" s="508"/>
      <c r="B11" s="823" t="s">
        <v>1959</v>
      </c>
      <c r="C11" s="823"/>
      <c r="D11" s="823"/>
      <c r="E11" s="823" t="s">
        <v>1960</v>
      </c>
      <c r="F11" s="823"/>
      <c r="G11" s="823"/>
      <c r="H11" s="823"/>
      <c r="I11" s="823"/>
      <c r="J11" s="823" t="s">
        <v>1961</v>
      </c>
      <c r="K11" s="823"/>
      <c r="L11" s="823"/>
      <c r="M11" s="823"/>
      <c r="N11" s="823"/>
      <c r="O11" s="823"/>
      <c r="P11" s="823"/>
      <c r="Q11" s="823"/>
      <c r="R11" s="824" t="s">
        <v>1962</v>
      </c>
      <c r="S11" s="824"/>
      <c r="T11" s="824"/>
      <c r="U11" s="817" t="s">
        <v>1952</v>
      </c>
      <c r="V11" s="818"/>
      <c r="W11" s="818"/>
      <c r="X11" s="818"/>
      <c r="Y11" s="818"/>
      <c r="Z11" s="817" t="s">
        <v>1963</v>
      </c>
      <c r="AA11" s="818"/>
      <c r="AB11" s="818"/>
      <c r="AC11" s="818"/>
      <c r="AD11" s="819"/>
      <c r="AE11" s="818" t="s">
        <v>1964</v>
      </c>
      <c r="AF11" s="818"/>
      <c r="AG11" s="818"/>
      <c r="AH11" s="818"/>
      <c r="AI11" s="818"/>
      <c r="AJ11" s="817" t="s">
        <v>1965</v>
      </c>
      <c r="AK11" s="818"/>
      <c r="AL11" s="818"/>
      <c r="AM11" s="818"/>
      <c r="AN11" s="819"/>
      <c r="AO11" s="818" t="s">
        <v>1966</v>
      </c>
      <c r="AP11" s="818"/>
      <c r="AQ11" s="818"/>
      <c r="AR11" s="818"/>
      <c r="AS11" s="818"/>
      <c r="AT11" s="817" t="s">
        <v>1967</v>
      </c>
      <c r="AU11" s="818"/>
      <c r="AV11" s="818"/>
      <c r="AW11" s="818"/>
      <c r="AX11" s="819"/>
      <c r="AY11" s="818" t="s">
        <v>1968</v>
      </c>
      <c r="AZ11" s="818"/>
      <c r="BA11" s="818"/>
      <c r="BB11" s="818"/>
      <c r="BC11" s="818"/>
      <c r="BD11" s="817" t="s">
        <v>1969</v>
      </c>
      <c r="BE11" s="818"/>
      <c r="BF11" s="818"/>
      <c r="BG11" s="818"/>
      <c r="BH11" s="819"/>
      <c r="BI11" s="818" t="s">
        <v>1970</v>
      </c>
      <c r="BJ11" s="818"/>
      <c r="BK11" s="818"/>
      <c r="BL11" s="818"/>
      <c r="BM11" s="818"/>
      <c r="BN11" s="817" t="s">
        <v>1971</v>
      </c>
      <c r="BO11" s="818"/>
      <c r="BP11" s="818"/>
      <c r="BQ11" s="818"/>
      <c r="BR11" s="819"/>
      <c r="BS11" s="818" t="s">
        <v>1972</v>
      </c>
      <c r="BT11" s="818"/>
      <c r="BU11" s="818"/>
      <c r="BV11" s="818"/>
      <c r="BW11" s="819"/>
      <c r="BX11" s="817" t="s">
        <v>1954</v>
      </c>
      <c r="BY11" s="818"/>
      <c r="BZ11" s="818"/>
      <c r="CA11" s="818"/>
      <c r="CB11" s="819"/>
      <c r="CE11" s="828"/>
      <c r="CF11" s="829"/>
      <c r="CG11" s="830"/>
      <c r="CH11" s="831"/>
      <c r="CI11" s="831"/>
      <c r="CJ11" s="831"/>
      <c r="CK11" s="831"/>
    </row>
    <row r="12" spans="1:89" s="333" customFormat="1" ht="48.75" customHeight="1" x14ac:dyDescent="0.25">
      <c r="A12" s="509"/>
      <c r="B12" s="510" t="s">
        <v>1973</v>
      </c>
      <c r="C12" s="510" t="s">
        <v>9</v>
      </c>
      <c r="D12" s="510" t="s">
        <v>1974</v>
      </c>
      <c r="E12" s="510" t="s">
        <v>1975</v>
      </c>
      <c r="F12" s="338" t="s">
        <v>1976</v>
      </c>
      <c r="G12" s="510" t="s">
        <v>1977</v>
      </c>
      <c r="H12" s="510" t="s">
        <v>1978</v>
      </c>
      <c r="I12" s="510" t="s">
        <v>1979</v>
      </c>
      <c r="J12" s="510" t="s">
        <v>1980</v>
      </c>
      <c r="K12" s="510" t="s">
        <v>1981</v>
      </c>
      <c r="L12" s="510" t="s">
        <v>1982</v>
      </c>
      <c r="M12" s="510" t="s">
        <v>1983</v>
      </c>
      <c r="N12" s="510" t="s">
        <v>1984</v>
      </c>
      <c r="O12" s="510" t="s">
        <v>1985</v>
      </c>
      <c r="P12" s="510" t="s">
        <v>1986</v>
      </c>
      <c r="Q12" s="510" t="s">
        <v>1987</v>
      </c>
      <c r="R12" s="510" t="s">
        <v>1988</v>
      </c>
      <c r="S12" s="510" t="s">
        <v>1989</v>
      </c>
      <c r="T12" s="510" t="s">
        <v>1990</v>
      </c>
      <c r="U12" s="511" t="str">
        <f>U11&amp;" ejecutado"</f>
        <v>Enero ejecutado</v>
      </c>
      <c r="V12" s="511" t="str">
        <f>U11&amp;" programado"</f>
        <v>Enero programado</v>
      </c>
      <c r="W12" s="336" t="str">
        <f>U11&amp;" resultado"</f>
        <v>Enero resultado</v>
      </c>
      <c r="X12" s="337" t="str">
        <f>U11&amp;" análisis mensual"</f>
        <v>Enero análisis mensual</v>
      </c>
      <c r="Y12" s="337" t="str">
        <f>U11&amp;" verificación segunda línea de defensa"</f>
        <v>Enero verificación segunda línea de defensa</v>
      </c>
      <c r="Z12" s="336" t="str">
        <f>Z11&amp;" ejecutado"</f>
        <v>Febrero ejecutado</v>
      </c>
      <c r="AA12" s="336" t="str">
        <f>Z11&amp;" programado"</f>
        <v>Febrero programado</v>
      </c>
      <c r="AB12" s="336" t="str">
        <f>Z11&amp;" resultado"</f>
        <v>Febrero resultado</v>
      </c>
      <c r="AC12" s="337" t="str">
        <f>Z11&amp;" análisis mensual"</f>
        <v>Febrero análisis mensual</v>
      </c>
      <c r="AD12" s="337" t="str">
        <f>Z11&amp;" verificación segunda línea de defensa"</f>
        <v>Febrero verificación segunda línea de defensa</v>
      </c>
      <c r="AE12" s="337" t="str">
        <f>AE11&amp;" ejecutado"</f>
        <v>Marzo ejecutado</v>
      </c>
      <c r="AF12" s="336" t="str">
        <f>AE11&amp;" programado"</f>
        <v>Marzo programado</v>
      </c>
      <c r="AG12" s="336" t="str">
        <f>AE11&amp;" resultado"</f>
        <v>Marzo resultado</v>
      </c>
      <c r="AH12" s="337" t="str">
        <f>AE11&amp;" análisis mensual"</f>
        <v>Marzo análisis mensual</v>
      </c>
      <c r="AI12" s="337" t="str">
        <f>AE11&amp;" verificación segunda línea de defensa"</f>
        <v>Marzo verificación segunda línea de defensa</v>
      </c>
      <c r="AJ12" s="336" t="str">
        <f>AJ11&amp;" ejecutado"</f>
        <v>Abril ejecutado</v>
      </c>
      <c r="AK12" s="336" t="str">
        <f>AJ11&amp;" programado"</f>
        <v>Abril programado</v>
      </c>
      <c r="AL12" s="336" t="str">
        <f>AJ11&amp;" resultado"</f>
        <v>Abril resultado</v>
      </c>
      <c r="AM12" s="337" t="str">
        <f>AJ11&amp;" análisis mensual"</f>
        <v>Abril análisis mensual</v>
      </c>
      <c r="AN12" s="336" t="str">
        <f>AJ11&amp;" verificación segunda línea de defensa"</f>
        <v>Abril verificación segunda línea de defensa</v>
      </c>
      <c r="AO12" s="335" t="str">
        <f>AO11&amp;" ejecutado"</f>
        <v>Mayo ejecutado</v>
      </c>
      <c r="AP12" s="336" t="str">
        <f>AO11&amp;" programado"</f>
        <v>Mayo programado</v>
      </c>
      <c r="AQ12" s="336" t="str">
        <f>AO11&amp;" resultado"</f>
        <v>Mayo resultado</v>
      </c>
      <c r="AR12" s="337" t="str">
        <f>AO11&amp;" análisis mensual"</f>
        <v>Mayo análisis mensual</v>
      </c>
      <c r="AS12" s="337" t="str">
        <f>AO11&amp;" verificación segunda línea de defensa"</f>
        <v>Mayo verificación segunda línea de defensa</v>
      </c>
      <c r="AT12" s="336" t="str">
        <f>AT11&amp;" ejecutado"</f>
        <v>Junio ejecutado</v>
      </c>
      <c r="AU12" s="336" t="str">
        <f>AT11&amp;" programado"</f>
        <v>Junio programado</v>
      </c>
      <c r="AV12" s="336" t="str">
        <f>AT11&amp;" resultado"</f>
        <v>Junio resultado</v>
      </c>
      <c r="AW12" s="337" t="str">
        <f>AT11&amp;" análisis mensual"</f>
        <v>Junio análisis mensual</v>
      </c>
      <c r="AX12" s="336" t="str">
        <f>AT11&amp;" verificación segunda línea de defensa"</f>
        <v>Junio verificación segunda línea de defensa</v>
      </c>
      <c r="AY12" s="335" t="str">
        <f>AY11&amp;" ejecutado"</f>
        <v>Julio ejecutado</v>
      </c>
      <c r="AZ12" s="336" t="str">
        <f>AY11&amp;" programado"</f>
        <v>Julio programado</v>
      </c>
      <c r="BA12" s="336" t="str">
        <f>AY11&amp;" resultado"</f>
        <v>Julio resultado</v>
      </c>
      <c r="BB12" s="337" t="str">
        <f>AY11&amp;" análisis mensual"</f>
        <v>Julio análisis mensual</v>
      </c>
      <c r="BC12" s="337" t="str">
        <f>AY11&amp;" verificación segunda línea de defensa"</f>
        <v>Julio verificación segunda línea de defensa</v>
      </c>
      <c r="BD12" s="336" t="str">
        <f>BD11&amp;" ejecutado"</f>
        <v>Agosto ejecutado</v>
      </c>
      <c r="BE12" s="336" t="str">
        <f>BD11&amp;" programado"</f>
        <v>Agosto programado</v>
      </c>
      <c r="BF12" s="336" t="str">
        <f>BD11&amp;" resultado"</f>
        <v>Agosto resultado</v>
      </c>
      <c r="BG12" s="337" t="str">
        <f>BD11&amp;" análisis mensual"</f>
        <v>Agosto análisis mensual</v>
      </c>
      <c r="BH12" s="336" t="str">
        <f>BD11&amp;" verificación segunda línea de defensa"</f>
        <v>Agosto verificación segunda línea de defensa</v>
      </c>
      <c r="BI12" s="335" t="str">
        <f>BI11&amp;" ejecutado"</f>
        <v>Septiembre ejecutado</v>
      </c>
      <c r="BJ12" s="336" t="str">
        <f>BI11&amp;" programado"</f>
        <v>Septiembre programado</v>
      </c>
      <c r="BK12" s="336" t="str">
        <f>BI11&amp;" resultado"</f>
        <v>Septiembre resultado</v>
      </c>
      <c r="BL12" s="337" t="str">
        <f>BI11&amp;" análisis mensual"</f>
        <v>Septiembre análisis mensual</v>
      </c>
      <c r="BM12" s="337" t="str">
        <f>BI11&amp;" verificación segunda línea de defensa"</f>
        <v>Septiembre verificación segunda línea de defensa</v>
      </c>
      <c r="BN12" s="336" t="str">
        <f>BN11&amp;" ejecutado"</f>
        <v>Octubre ejecutado</v>
      </c>
      <c r="BO12" s="336" t="str">
        <f>BN11&amp;" programado"</f>
        <v>Octubre programado</v>
      </c>
      <c r="BP12" s="336" t="str">
        <f>BN11&amp;" resultado"</f>
        <v>Octubre resultado</v>
      </c>
      <c r="BQ12" s="337" t="str">
        <f>BN11&amp;" análisis mensual"</f>
        <v>Octubre análisis mensual</v>
      </c>
      <c r="BR12" s="336" t="str">
        <f>BN11&amp;" verificación segunda línea de defensa"</f>
        <v>Octubre verificación segunda línea de defensa</v>
      </c>
      <c r="BS12" s="335" t="str">
        <f>BS11&amp;" ejecutado"</f>
        <v>Noviembre ejecutado</v>
      </c>
      <c r="BT12" s="336" t="str">
        <f>BS11&amp;" programado"</f>
        <v>Noviembre programado</v>
      </c>
      <c r="BU12" s="336" t="str">
        <f>BS11&amp;" resultado"</f>
        <v>Noviembre resultado</v>
      </c>
      <c r="BV12" s="337" t="str">
        <f>BS11&amp;" análisis mensual"</f>
        <v>Noviembre análisis mensual</v>
      </c>
      <c r="BW12" s="337" t="str">
        <f>BS11&amp;" verificación segunda línea de defensa"</f>
        <v>Noviembre verificación segunda línea de defensa</v>
      </c>
      <c r="BX12" s="336" t="str">
        <f>BX11&amp;" ejecutado"</f>
        <v>Diciembre ejecutado</v>
      </c>
      <c r="BY12" s="336" t="str">
        <f>BX11&amp;" programado"</f>
        <v>Diciembre programado</v>
      </c>
      <c r="BZ12" s="336" t="str">
        <f>BX11&amp;" resultado"</f>
        <v>Diciembre resultado</v>
      </c>
      <c r="CA12" s="337" t="str">
        <f>BX11&amp;" análisis mensual"</f>
        <v>Diciembre análisis mensual</v>
      </c>
      <c r="CB12" s="336" t="str">
        <f>BX11&amp;" verificación segunda línea de defensa"</f>
        <v>Diciembre verificación segunda línea de defensa</v>
      </c>
      <c r="CC12" s="335" t="s">
        <v>1991</v>
      </c>
      <c r="CE12" s="334" t="s">
        <v>1992</v>
      </c>
      <c r="CF12" s="334" t="s">
        <v>1993</v>
      </c>
      <c r="CG12" s="334" t="s">
        <v>1994</v>
      </c>
      <c r="CH12" s="334" t="s">
        <v>1995</v>
      </c>
      <c r="CI12" s="334" t="s">
        <v>1996</v>
      </c>
      <c r="CJ12" s="334" t="s">
        <v>1997</v>
      </c>
      <c r="CK12" s="334" t="s">
        <v>1998</v>
      </c>
    </row>
    <row r="13" spans="1:89" s="150" customFormat="1" ht="336" customHeight="1" x14ac:dyDescent="0.25">
      <c r="A13" s="152"/>
      <c r="B13" s="144" t="s">
        <v>24</v>
      </c>
      <c r="C13" s="144" t="s">
        <v>1999</v>
      </c>
      <c r="D13" s="145" t="s">
        <v>65</v>
      </c>
      <c r="E13" s="146" t="s">
        <v>2000</v>
      </c>
      <c r="F13" s="215" t="s">
        <v>2001</v>
      </c>
      <c r="G13" s="145" t="s">
        <v>2002</v>
      </c>
      <c r="H13" s="145" t="s">
        <v>2003</v>
      </c>
      <c r="I13" s="145" t="s">
        <v>2004</v>
      </c>
      <c r="J13" s="147" t="s">
        <v>2005</v>
      </c>
      <c r="K13" s="145" t="s">
        <v>2006</v>
      </c>
      <c r="L13" s="145" t="s">
        <v>2007</v>
      </c>
      <c r="M13" s="145" t="s">
        <v>2008</v>
      </c>
      <c r="N13" s="144" t="s">
        <v>2009</v>
      </c>
      <c r="O13" s="145" t="s">
        <v>2010</v>
      </c>
      <c r="P13" s="146" t="s">
        <v>1831</v>
      </c>
      <c r="Q13" s="512" t="s">
        <v>30</v>
      </c>
      <c r="R13" s="154">
        <v>0.95</v>
      </c>
      <c r="S13" s="154" t="s">
        <v>2009</v>
      </c>
      <c r="T13" s="154">
        <v>1</v>
      </c>
      <c r="U13" s="210"/>
      <c r="V13" s="210"/>
      <c r="W13" s="209"/>
      <c r="X13" s="222" t="s">
        <v>2011</v>
      </c>
      <c r="Y13" s="274" t="s">
        <v>2012</v>
      </c>
      <c r="Z13" s="210"/>
      <c r="AA13" s="210"/>
      <c r="AB13" s="209"/>
      <c r="AC13" s="222" t="s">
        <v>2013</v>
      </c>
      <c r="AD13" s="274" t="s">
        <v>2012</v>
      </c>
      <c r="AE13" s="210">
        <v>6853</v>
      </c>
      <c r="AF13" s="211">
        <v>8194</v>
      </c>
      <c r="AG13" s="209">
        <f t="shared" ref="AG13" si="0">+AE13/AF13</f>
        <v>0.83634366609714428</v>
      </c>
      <c r="AH13" s="274" t="s">
        <v>2014</v>
      </c>
      <c r="AI13" s="270" t="s">
        <v>2015</v>
      </c>
      <c r="AJ13" s="210"/>
      <c r="AK13" s="210"/>
      <c r="AL13" s="209"/>
      <c r="AM13" s="274" t="s">
        <v>2016</v>
      </c>
      <c r="AN13" s="270" t="s">
        <v>2017</v>
      </c>
      <c r="AO13" s="211"/>
      <c r="AP13" s="210"/>
      <c r="AQ13" s="209"/>
      <c r="AR13" s="274" t="s">
        <v>2018</v>
      </c>
      <c r="AS13" s="270" t="s">
        <v>2019</v>
      </c>
      <c r="AT13" s="210">
        <v>7324</v>
      </c>
      <c r="AU13" s="210">
        <v>15466</v>
      </c>
      <c r="AV13" s="209">
        <f>AT13/AU13</f>
        <v>0.4735548946075262</v>
      </c>
      <c r="AW13" s="274" t="s">
        <v>2020</v>
      </c>
      <c r="AX13" s="270" t="s">
        <v>2021</v>
      </c>
      <c r="AY13" s="211"/>
      <c r="AZ13" s="210"/>
      <c r="BA13" s="209"/>
      <c r="BB13" s="222" t="s">
        <v>2022</v>
      </c>
      <c r="BC13" s="270" t="s">
        <v>2023</v>
      </c>
      <c r="BD13" s="210"/>
      <c r="BE13" s="210"/>
      <c r="BF13" s="209"/>
      <c r="BG13" s="222" t="s">
        <v>2024</v>
      </c>
      <c r="BH13" s="270" t="s">
        <v>2025</v>
      </c>
      <c r="BI13" s="211">
        <v>6786</v>
      </c>
      <c r="BJ13" s="210">
        <v>8849</v>
      </c>
      <c r="BK13" s="209">
        <f>BI13/BJ13</f>
        <v>0.76686631257769244</v>
      </c>
      <c r="BL13" s="222" t="s">
        <v>2026</v>
      </c>
      <c r="BM13" s="222" t="s">
        <v>2027</v>
      </c>
      <c r="BN13" s="210"/>
      <c r="BO13" s="210"/>
      <c r="BP13" s="209"/>
      <c r="BQ13" s="222" t="s">
        <v>2028</v>
      </c>
      <c r="BR13" s="217" t="s">
        <v>2029</v>
      </c>
      <c r="BS13" s="211"/>
      <c r="BT13" s="210"/>
      <c r="BU13" s="209"/>
      <c r="BV13" s="222" t="s">
        <v>2030</v>
      </c>
      <c r="BW13" s="222" t="s">
        <v>2031</v>
      </c>
      <c r="BX13" s="210">
        <v>9487</v>
      </c>
      <c r="BY13" s="258">
        <v>15154</v>
      </c>
      <c r="BZ13" s="209">
        <f>BX13/BY13</f>
        <v>0.62603932954995378</v>
      </c>
      <c r="CA13" s="222" t="s">
        <v>2032</v>
      </c>
      <c r="CB13" s="217" t="s">
        <v>2033</v>
      </c>
      <c r="CC13" s="513" t="s">
        <v>2034</v>
      </c>
      <c r="CE13" s="224">
        <f>AE13+AT13+BI13+BX13</f>
        <v>30450</v>
      </c>
      <c r="CF13" s="224">
        <f>AF13+AU13+BJ13+BY13</f>
        <v>47663</v>
      </c>
      <c r="CG13" s="207">
        <f>+CE13/CF13</f>
        <v>0.63886033191364366</v>
      </c>
      <c r="CH13" s="207">
        <f>+CG13</f>
        <v>0.63886033191364366</v>
      </c>
      <c r="CI13" s="207">
        <f>+T13</f>
        <v>1</v>
      </c>
      <c r="CJ13" s="207">
        <f>+CH13/CI13</f>
        <v>0.63886033191364366</v>
      </c>
      <c r="CK13" s="206"/>
    </row>
    <row r="14" spans="1:89" s="150" customFormat="1" ht="300" x14ac:dyDescent="0.25">
      <c r="A14" s="152"/>
      <c r="B14" s="144" t="s">
        <v>24</v>
      </c>
      <c r="C14" s="144" t="s">
        <v>1999</v>
      </c>
      <c r="D14" s="145" t="s">
        <v>65</v>
      </c>
      <c r="E14" s="146" t="s">
        <v>2035</v>
      </c>
      <c r="F14" s="215" t="s">
        <v>2001</v>
      </c>
      <c r="G14" s="145" t="s">
        <v>2036</v>
      </c>
      <c r="H14" s="145" t="s">
        <v>2037</v>
      </c>
      <c r="I14" s="145" t="s">
        <v>2038</v>
      </c>
      <c r="J14" s="147" t="s">
        <v>2039</v>
      </c>
      <c r="K14" s="145" t="s">
        <v>2040</v>
      </c>
      <c r="L14" s="145" t="s">
        <v>2041</v>
      </c>
      <c r="M14" s="145" t="s">
        <v>2042</v>
      </c>
      <c r="N14" s="144" t="s">
        <v>2009</v>
      </c>
      <c r="O14" s="145" t="s">
        <v>2043</v>
      </c>
      <c r="P14" s="146" t="s">
        <v>1831</v>
      </c>
      <c r="Q14" s="512" t="s">
        <v>30</v>
      </c>
      <c r="R14" s="154">
        <v>0.97</v>
      </c>
      <c r="S14" s="154" t="s">
        <v>2009</v>
      </c>
      <c r="T14" s="154">
        <v>1</v>
      </c>
      <c r="U14" s="210"/>
      <c r="V14" s="210"/>
      <c r="W14" s="209"/>
      <c r="X14" s="222" t="s">
        <v>2044</v>
      </c>
      <c r="Y14" s="274" t="s">
        <v>2012</v>
      </c>
      <c r="Z14" s="210"/>
      <c r="AA14" s="210"/>
      <c r="AB14" s="209"/>
      <c r="AC14" s="222" t="s">
        <v>2045</v>
      </c>
      <c r="AD14" s="274" t="s">
        <v>2012</v>
      </c>
      <c r="AE14" s="210">
        <v>181</v>
      </c>
      <c r="AF14" s="211">
        <v>183</v>
      </c>
      <c r="AG14" s="209">
        <v>0.99</v>
      </c>
      <c r="AH14" s="274" t="s">
        <v>2046</v>
      </c>
      <c r="AI14" s="270" t="s">
        <v>2047</v>
      </c>
      <c r="AJ14" s="210"/>
      <c r="AK14" s="210"/>
      <c r="AL14" s="209"/>
      <c r="AM14" s="274" t="s">
        <v>2048</v>
      </c>
      <c r="AN14" s="270" t="s">
        <v>2017</v>
      </c>
      <c r="AO14" s="211"/>
      <c r="AP14" s="210"/>
      <c r="AQ14" s="209"/>
      <c r="AR14" s="274" t="s">
        <v>2049</v>
      </c>
      <c r="AS14" s="270" t="s">
        <v>2019</v>
      </c>
      <c r="AT14" s="210">
        <v>194</v>
      </c>
      <c r="AU14" s="210">
        <v>198</v>
      </c>
      <c r="AV14" s="209">
        <f>AT14/AU14</f>
        <v>0.97979797979797978</v>
      </c>
      <c r="AW14" s="514" t="s">
        <v>2050</v>
      </c>
      <c r="AX14" s="270" t="s">
        <v>2051</v>
      </c>
      <c r="AY14" s="211"/>
      <c r="AZ14" s="210"/>
      <c r="BA14" s="209"/>
      <c r="BB14" s="274" t="s">
        <v>2052</v>
      </c>
      <c r="BC14" s="270" t="s">
        <v>2023</v>
      </c>
      <c r="BD14" s="210"/>
      <c r="BE14" s="210"/>
      <c r="BF14" s="209"/>
      <c r="BG14" s="222" t="s">
        <v>2053</v>
      </c>
      <c r="BH14" s="270" t="s">
        <v>2025</v>
      </c>
      <c r="BI14" s="211">
        <v>153</v>
      </c>
      <c r="BJ14" s="210">
        <v>154</v>
      </c>
      <c r="BK14" s="209">
        <v>0.99350000000000005</v>
      </c>
      <c r="BL14" s="513" t="s">
        <v>2054</v>
      </c>
      <c r="BM14" s="270" t="s">
        <v>2055</v>
      </c>
      <c r="BN14" s="210"/>
      <c r="BO14" s="210"/>
      <c r="BP14" s="209"/>
      <c r="BQ14" s="513" t="s">
        <v>2056</v>
      </c>
      <c r="BR14" s="270" t="s">
        <v>2029</v>
      </c>
      <c r="BS14" s="211"/>
      <c r="BT14" s="210"/>
      <c r="BU14" s="209"/>
      <c r="BV14" s="513" t="s">
        <v>2057</v>
      </c>
      <c r="BW14" s="270" t="s">
        <v>2031</v>
      </c>
      <c r="BX14" s="210">
        <v>136</v>
      </c>
      <c r="BY14" s="210">
        <v>196</v>
      </c>
      <c r="BZ14" s="209">
        <f>BX14/BY14</f>
        <v>0.69387755102040816</v>
      </c>
      <c r="CA14" s="513" t="s">
        <v>2058</v>
      </c>
      <c r="CB14" s="270" t="s">
        <v>2059</v>
      </c>
      <c r="CC14" s="513" t="s">
        <v>2060</v>
      </c>
      <c r="CE14" s="206">
        <f>AE14+AT14+BI14+BX14</f>
        <v>664</v>
      </c>
      <c r="CF14" s="206">
        <f t="shared" ref="CF14" si="1">+V14+AA14+AF14+AK14+AP14+AU14+AZ14+BE14+BJ14+BO14+BT14+BY14</f>
        <v>731</v>
      </c>
      <c r="CG14" s="207">
        <f>+CE14/CF14</f>
        <v>0.90834473324213405</v>
      </c>
      <c r="CH14" s="207">
        <f>+CG14</f>
        <v>0.90834473324213405</v>
      </c>
      <c r="CI14" s="207">
        <f>+T14</f>
        <v>1</v>
      </c>
      <c r="CJ14" s="207">
        <f>+CH14/CI14</f>
        <v>0.90834473324213405</v>
      </c>
      <c r="CK14" s="206"/>
    </row>
    <row r="15" spans="1:89" s="150" customFormat="1" ht="251.25" customHeight="1" x14ac:dyDescent="0.25">
      <c r="A15" s="152"/>
      <c r="B15" s="144" t="s">
        <v>24</v>
      </c>
      <c r="C15" s="144" t="s">
        <v>70</v>
      </c>
      <c r="D15" s="145" t="s">
        <v>65</v>
      </c>
      <c r="E15" s="146" t="s">
        <v>2061</v>
      </c>
      <c r="F15" s="215" t="s">
        <v>2062</v>
      </c>
      <c r="G15" s="145" t="s">
        <v>2063</v>
      </c>
      <c r="H15" s="145" t="s">
        <v>2064</v>
      </c>
      <c r="I15" s="145" t="s">
        <v>2065</v>
      </c>
      <c r="J15" s="147" t="s">
        <v>2005</v>
      </c>
      <c r="K15" s="145" t="s">
        <v>2066</v>
      </c>
      <c r="L15" s="145" t="s">
        <v>2067</v>
      </c>
      <c r="M15" s="145" t="s">
        <v>2068</v>
      </c>
      <c r="N15" s="144" t="s">
        <v>2009</v>
      </c>
      <c r="O15" s="145" t="s">
        <v>2069</v>
      </c>
      <c r="P15" s="146" t="s">
        <v>1810</v>
      </c>
      <c r="Q15" s="512" t="s">
        <v>60</v>
      </c>
      <c r="R15" s="154">
        <v>0.99</v>
      </c>
      <c r="S15" s="154" t="s">
        <v>2009</v>
      </c>
      <c r="T15" s="154">
        <v>1</v>
      </c>
      <c r="U15" s="210">
        <v>48</v>
      </c>
      <c r="V15" s="210">
        <v>50</v>
      </c>
      <c r="W15" s="209">
        <f>+U15/V15</f>
        <v>0.96</v>
      </c>
      <c r="X15" s="222" t="s">
        <v>2070</v>
      </c>
      <c r="Y15" s="270" t="s">
        <v>2071</v>
      </c>
      <c r="Z15" s="210">
        <v>84</v>
      </c>
      <c r="AA15" s="210">
        <v>90</v>
      </c>
      <c r="AB15" s="209">
        <f t="shared" ref="AB15" si="2">+Z15/AA15</f>
        <v>0.93333333333333335</v>
      </c>
      <c r="AC15" s="222" t="s">
        <v>2072</v>
      </c>
      <c r="AD15" s="270" t="s">
        <v>2071</v>
      </c>
      <c r="AE15" s="211">
        <v>126</v>
      </c>
      <c r="AF15" s="210">
        <v>126</v>
      </c>
      <c r="AG15" s="209">
        <f t="shared" ref="AG15:AG21" si="3">+AE15/AF15</f>
        <v>1</v>
      </c>
      <c r="AH15" s="270" t="s">
        <v>2073</v>
      </c>
      <c r="AI15" s="270" t="s">
        <v>2074</v>
      </c>
      <c r="AJ15" s="210">
        <v>97</v>
      </c>
      <c r="AK15" s="210">
        <v>97</v>
      </c>
      <c r="AL15" s="209">
        <f t="shared" ref="AL15" si="4">+AJ15/AK15</f>
        <v>1</v>
      </c>
      <c r="AM15" s="270" t="s">
        <v>2075</v>
      </c>
      <c r="AN15" s="270" t="s">
        <v>2076</v>
      </c>
      <c r="AO15" s="211">
        <v>100</v>
      </c>
      <c r="AP15" s="210">
        <v>100</v>
      </c>
      <c r="AQ15" s="209">
        <v>1</v>
      </c>
      <c r="AR15" s="270" t="s">
        <v>2077</v>
      </c>
      <c r="AS15" s="270" t="s">
        <v>2078</v>
      </c>
      <c r="AT15" s="211">
        <v>73</v>
      </c>
      <c r="AU15" s="210">
        <v>73</v>
      </c>
      <c r="AV15" s="209">
        <v>1</v>
      </c>
      <c r="AW15" s="270" t="s">
        <v>2079</v>
      </c>
      <c r="AX15" s="270" t="s">
        <v>2080</v>
      </c>
      <c r="AY15" s="211">
        <v>63</v>
      </c>
      <c r="AZ15" s="210">
        <v>63</v>
      </c>
      <c r="BA15" s="209">
        <v>1</v>
      </c>
      <c r="BB15" s="270" t="s">
        <v>2081</v>
      </c>
      <c r="BC15" s="270" t="s">
        <v>2082</v>
      </c>
      <c r="BD15" s="210">
        <v>89</v>
      </c>
      <c r="BE15" s="210">
        <v>89</v>
      </c>
      <c r="BF15" s="209">
        <v>1</v>
      </c>
      <c r="BG15" s="270" t="s">
        <v>2083</v>
      </c>
      <c r="BH15" s="270" t="s">
        <v>2084</v>
      </c>
      <c r="BI15" s="211">
        <v>69</v>
      </c>
      <c r="BJ15" s="210">
        <v>69</v>
      </c>
      <c r="BK15" s="149">
        <f>BI15/BJ15</f>
        <v>1</v>
      </c>
      <c r="BL15" s="270" t="s">
        <v>2085</v>
      </c>
      <c r="BM15" s="270" t="s">
        <v>2086</v>
      </c>
      <c r="BN15" s="210">
        <v>81</v>
      </c>
      <c r="BO15" s="210">
        <v>81</v>
      </c>
      <c r="BP15" s="209">
        <v>1</v>
      </c>
      <c r="BQ15" s="270" t="s">
        <v>2087</v>
      </c>
      <c r="BR15" s="270" t="s">
        <v>2088</v>
      </c>
      <c r="BS15" s="211">
        <v>33</v>
      </c>
      <c r="BT15" s="210">
        <v>33</v>
      </c>
      <c r="BU15" s="209">
        <v>1</v>
      </c>
      <c r="BV15" s="270" t="s">
        <v>2089</v>
      </c>
      <c r="BW15" s="270" t="s">
        <v>2090</v>
      </c>
      <c r="BX15" s="210">
        <v>55</v>
      </c>
      <c r="BY15" s="210">
        <v>55</v>
      </c>
      <c r="BZ15" s="149">
        <f>BX15/BY15</f>
        <v>1</v>
      </c>
      <c r="CA15" s="270" t="s">
        <v>2091</v>
      </c>
      <c r="CB15" s="217" t="s">
        <v>2092</v>
      </c>
      <c r="CC15" s="270" t="s">
        <v>2093</v>
      </c>
      <c r="CE15" s="206">
        <f t="shared" ref="CE15:CF15" si="5">+U15+Z15+AE15+AJ15+AO15+AT15+AY15+BD15+BI15+BN15+BS15+BX15</f>
        <v>918</v>
      </c>
      <c r="CF15" s="206">
        <f t="shared" si="5"/>
        <v>926</v>
      </c>
      <c r="CG15" s="207">
        <f>+CE15/CF15</f>
        <v>0.99136069114470837</v>
      </c>
      <c r="CH15" s="207">
        <f>+CG15</f>
        <v>0.99136069114470837</v>
      </c>
      <c r="CI15" s="207">
        <f>+T15</f>
        <v>1</v>
      </c>
      <c r="CJ15" s="207">
        <f>+CH15/CI15</f>
        <v>0.99136069114470837</v>
      </c>
      <c r="CK15" s="206"/>
    </row>
    <row r="16" spans="1:89" s="150" customFormat="1" ht="246.75" customHeight="1" x14ac:dyDescent="0.25">
      <c r="A16" s="152"/>
      <c r="B16" s="144" t="s">
        <v>24</v>
      </c>
      <c r="C16" s="144" t="s">
        <v>70</v>
      </c>
      <c r="D16" s="145" t="s">
        <v>65</v>
      </c>
      <c r="E16" s="146" t="s">
        <v>2094</v>
      </c>
      <c r="F16" s="215" t="s">
        <v>2062</v>
      </c>
      <c r="G16" s="145" t="s">
        <v>2095</v>
      </c>
      <c r="H16" s="145" t="s">
        <v>2096</v>
      </c>
      <c r="I16" s="145" t="s">
        <v>2097</v>
      </c>
      <c r="J16" s="147" t="s">
        <v>2005</v>
      </c>
      <c r="K16" s="145" t="s">
        <v>2098</v>
      </c>
      <c r="L16" s="145" t="s">
        <v>2067</v>
      </c>
      <c r="M16" s="145" t="s">
        <v>2099</v>
      </c>
      <c r="N16" s="144" t="s">
        <v>2009</v>
      </c>
      <c r="O16" s="145" t="s">
        <v>2069</v>
      </c>
      <c r="P16" s="146" t="s">
        <v>1831</v>
      </c>
      <c r="Q16" s="512" t="s">
        <v>60</v>
      </c>
      <c r="R16" s="154">
        <v>0.92</v>
      </c>
      <c r="S16" s="154" t="s">
        <v>2009</v>
      </c>
      <c r="T16" s="154">
        <v>1</v>
      </c>
      <c r="U16" s="210"/>
      <c r="V16" s="210"/>
      <c r="W16" s="209"/>
      <c r="X16" s="222" t="s">
        <v>2100</v>
      </c>
      <c r="Y16" s="270" t="s">
        <v>2101</v>
      </c>
      <c r="Z16" s="210"/>
      <c r="AA16" s="210"/>
      <c r="AB16" s="209"/>
      <c r="AC16" s="222" t="s">
        <v>2100</v>
      </c>
      <c r="AD16" s="270" t="s">
        <v>2101</v>
      </c>
      <c r="AE16" s="211">
        <v>10</v>
      </c>
      <c r="AF16" s="210">
        <v>10</v>
      </c>
      <c r="AG16" s="254">
        <f t="shared" si="3"/>
        <v>1</v>
      </c>
      <c r="AH16" s="270" t="s">
        <v>2102</v>
      </c>
      <c r="AI16" s="270" t="s">
        <v>2074</v>
      </c>
      <c r="AJ16" s="210"/>
      <c r="AK16" s="210"/>
      <c r="AL16" s="209"/>
      <c r="AM16" s="270" t="s">
        <v>2103</v>
      </c>
      <c r="AN16" s="270" t="s">
        <v>2104</v>
      </c>
      <c r="AO16" s="211"/>
      <c r="AP16" s="210"/>
      <c r="AQ16" s="209"/>
      <c r="AR16" s="270" t="s">
        <v>2105</v>
      </c>
      <c r="AS16" s="270" t="s">
        <v>2019</v>
      </c>
      <c r="AT16" s="211">
        <v>7</v>
      </c>
      <c r="AU16" s="210">
        <v>7</v>
      </c>
      <c r="AV16" s="209">
        <v>1</v>
      </c>
      <c r="AW16" s="270" t="s">
        <v>2106</v>
      </c>
      <c r="AX16" s="270" t="s">
        <v>2080</v>
      </c>
      <c r="AY16" s="211"/>
      <c r="AZ16" s="210"/>
      <c r="BA16" s="209"/>
      <c r="BB16" s="270" t="s">
        <v>2107</v>
      </c>
      <c r="BC16" s="270" t="s">
        <v>2108</v>
      </c>
      <c r="BD16" s="210"/>
      <c r="BE16" s="210"/>
      <c r="BF16" s="209"/>
      <c r="BG16" s="270" t="s">
        <v>2109</v>
      </c>
      <c r="BH16" s="270" t="s">
        <v>2025</v>
      </c>
      <c r="BI16" s="211">
        <v>16</v>
      </c>
      <c r="BJ16" s="210">
        <v>16</v>
      </c>
      <c r="BK16" s="149">
        <f>BI16/BJ16</f>
        <v>1</v>
      </c>
      <c r="BL16" s="270" t="s">
        <v>2110</v>
      </c>
      <c r="BM16" s="270" t="s">
        <v>2086</v>
      </c>
      <c r="BN16" s="210"/>
      <c r="BO16" s="210"/>
      <c r="BP16" s="209"/>
      <c r="BQ16" s="270" t="s">
        <v>2111</v>
      </c>
      <c r="BR16" s="270" t="s">
        <v>2112</v>
      </c>
      <c r="BS16" s="211"/>
      <c r="BT16" s="210"/>
      <c r="BU16" s="209"/>
      <c r="BV16" s="270" t="s">
        <v>2113</v>
      </c>
      <c r="BW16" s="270" t="s">
        <v>2114</v>
      </c>
      <c r="BX16" s="210">
        <v>23</v>
      </c>
      <c r="BY16" s="210">
        <v>23</v>
      </c>
      <c r="BZ16" s="149">
        <f>BX16/BY16</f>
        <v>1</v>
      </c>
      <c r="CA16" s="270" t="s">
        <v>2115</v>
      </c>
      <c r="CB16" s="217" t="s">
        <v>2092</v>
      </c>
      <c r="CC16" s="270" t="s">
        <v>2116</v>
      </c>
      <c r="CE16" s="206">
        <f>AE16+AT16+BI16+BX16</f>
        <v>56</v>
      </c>
      <c r="CF16" s="206">
        <f>AF16+AU16+BJ16+BY16</f>
        <v>56</v>
      </c>
      <c r="CG16" s="207">
        <f>+CE16/CF16</f>
        <v>1</v>
      </c>
      <c r="CH16" s="207">
        <f>+CG16</f>
        <v>1</v>
      </c>
      <c r="CI16" s="207">
        <f>+T16</f>
        <v>1</v>
      </c>
      <c r="CJ16" s="207">
        <f>+CH16/CI16</f>
        <v>1</v>
      </c>
      <c r="CK16" s="206"/>
    </row>
    <row r="17" spans="1:89" s="150" customFormat="1" ht="250.5" customHeight="1" x14ac:dyDescent="0.25">
      <c r="A17" s="152"/>
      <c r="B17" s="144" t="s">
        <v>39</v>
      </c>
      <c r="C17" s="144" t="s">
        <v>1999</v>
      </c>
      <c r="D17" s="145" t="s">
        <v>65</v>
      </c>
      <c r="E17" s="146" t="s">
        <v>2117</v>
      </c>
      <c r="F17" s="215" t="s">
        <v>2118</v>
      </c>
      <c r="G17" s="145" t="s">
        <v>2119</v>
      </c>
      <c r="H17" s="145" t="s">
        <v>2120</v>
      </c>
      <c r="I17" s="145" t="s">
        <v>2121</v>
      </c>
      <c r="J17" s="147" t="s">
        <v>2122</v>
      </c>
      <c r="K17" s="145" t="s">
        <v>2123</v>
      </c>
      <c r="L17" s="145" t="s">
        <v>2124</v>
      </c>
      <c r="M17" s="145" t="s">
        <v>2125</v>
      </c>
      <c r="N17" s="144" t="s">
        <v>2009</v>
      </c>
      <c r="O17" s="145" t="s">
        <v>2126</v>
      </c>
      <c r="P17" s="146" t="s">
        <v>1831</v>
      </c>
      <c r="Q17" s="512" t="s">
        <v>60</v>
      </c>
      <c r="R17" s="154">
        <v>1</v>
      </c>
      <c r="S17" s="154" t="s">
        <v>2009</v>
      </c>
      <c r="T17" s="154">
        <v>1</v>
      </c>
      <c r="U17" s="210"/>
      <c r="V17" s="210"/>
      <c r="W17" s="209"/>
      <c r="X17" s="151" t="s">
        <v>2127</v>
      </c>
      <c r="Y17" s="151" t="s">
        <v>2128</v>
      </c>
      <c r="Z17" s="210"/>
      <c r="AA17" s="210"/>
      <c r="AB17" s="209"/>
      <c r="AC17" s="151" t="s">
        <v>2129</v>
      </c>
      <c r="AD17" s="151" t="s">
        <v>2128</v>
      </c>
      <c r="AE17" s="211">
        <v>1</v>
      </c>
      <c r="AF17" s="210">
        <v>1</v>
      </c>
      <c r="AG17" s="209">
        <f t="shared" si="3"/>
        <v>1</v>
      </c>
      <c r="AH17" s="293" t="s">
        <v>2130</v>
      </c>
      <c r="AI17" s="151" t="s">
        <v>2131</v>
      </c>
      <c r="AJ17" s="210"/>
      <c r="AK17" s="210"/>
      <c r="AL17" s="209"/>
      <c r="AM17" s="151" t="s">
        <v>2132</v>
      </c>
      <c r="AN17" s="151" t="s">
        <v>2133</v>
      </c>
      <c r="AO17" s="211"/>
      <c r="AP17" s="210"/>
      <c r="AQ17" s="209"/>
      <c r="AR17" s="293" t="s">
        <v>2134</v>
      </c>
      <c r="AS17" s="151" t="s">
        <v>2135</v>
      </c>
      <c r="AT17" s="210">
        <v>1</v>
      </c>
      <c r="AU17" s="210">
        <v>1</v>
      </c>
      <c r="AV17" s="209">
        <v>1</v>
      </c>
      <c r="AW17" s="293" t="s">
        <v>2136</v>
      </c>
      <c r="AX17" s="151" t="s">
        <v>2137</v>
      </c>
      <c r="AY17" s="211"/>
      <c r="AZ17" s="210"/>
      <c r="BA17" s="209"/>
      <c r="BB17" s="151" t="s">
        <v>2138</v>
      </c>
      <c r="BC17" s="151" t="s">
        <v>2139</v>
      </c>
      <c r="BD17" s="210"/>
      <c r="BE17" s="210"/>
      <c r="BF17" s="209"/>
      <c r="BG17" s="293" t="s">
        <v>2140</v>
      </c>
      <c r="BH17" s="151" t="s">
        <v>2141</v>
      </c>
      <c r="BI17" s="211">
        <v>1</v>
      </c>
      <c r="BJ17" s="210">
        <v>1</v>
      </c>
      <c r="BK17" s="209">
        <v>1</v>
      </c>
      <c r="BL17" s="293" t="s">
        <v>2142</v>
      </c>
      <c r="BM17" s="151" t="s">
        <v>2143</v>
      </c>
      <c r="BN17" s="210"/>
      <c r="BO17" s="210"/>
      <c r="BP17" s="209"/>
      <c r="BQ17" s="293" t="s">
        <v>2144</v>
      </c>
      <c r="BR17" s="151" t="s">
        <v>2145</v>
      </c>
      <c r="BS17" s="211"/>
      <c r="BT17" s="210"/>
      <c r="BU17" s="209"/>
      <c r="BV17" s="293" t="s">
        <v>2146</v>
      </c>
      <c r="BW17" s="151" t="s">
        <v>2147</v>
      </c>
      <c r="BX17" s="210">
        <v>1</v>
      </c>
      <c r="BY17" s="258">
        <v>1</v>
      </c>
      <c r="BZ17" s="209">
        <v>1</v>
      </c>
      <c r="CA17" s="151" t="s">
        <v>2148</v>
      </c>
      <c r="CB17" s="151" t="s">
        <v>2149</v>
      </c>
      <c r="CC17" s="151" t="s">
        <v>2150</v>
      </c>
      <c r="CE17" s="206">
        <f t="shared" ref="CE17:CF32" si="6">+U17+Z17+AE17+AJ17+AO17+AT17+AY17+BD17+BI17+BN17+BS17+BX17</f>
        <v>4</v>
      </c>
      <c r="CF17" s="206">
        <f t="shared" si="6"/>
        <v>4</v>
      </c>
      <c r="CG17" s="207">
        <f>+CE17/CF17</f>
        <v>1</v>
      </c>
      <c r="CH17" s="207">
        <f>+CG17</f>
        <v>1</v>
      </c>
      <c r="CI17" s="207">
        <f>+T17</f>
        <v>1</v>
      </c>
      <c r="CJ17" s="207">
        <f>+CH17/CI17</f>
        <v>1</v>
      </c>
      <c r="CK17" s="206"/>
    </row>
    <row r="18" spans="1:89" s="152" customFormat="1" ht="249.75" customHeight="1" x14ac:dyDescent="0.25">
      <c r="B18" s="144" t="s">
        <v>39</v>
      </c>
      <c r="C18" s="144" t="s">
        <v>1999</v>
      </c>
      <c r="D18" s="145" t="s">
        <v>65</v>
      </c>
      <c r="E18" s="146" t="s">
        <v>2151</v>
      </c>
      <c r="F18" s="215" t="s">
        <v>2118</v>
      </c>
      <c r="G18" s="145" t="s">
        <v>2152</v>
      </c>
      <c r="H18" s="145" t="s">
        <v>2153</v>
      </c>
      <c r="I18" s="145" t="s">
        <v>2121</v>
      </c>
      <c r="J18" s="147" t="s">
        <v>2122</v>
      </c>
      <c r="K18" s="145" t="s">
        <v>2154</v>
      </c>
      <c r="L18" s="145" t="s">
        <v>2155</v>
      </c>
      <c r="M18" s="145" t="s">
        <v>2156</v>
      </c>
      <c r="N18" s="144" t="s">
        <v>2009</v>
      </c>
      <c r="O18" s="145" t="s">
        <v>2157</v>
      </c>
      <c r="P18" s="146" t="s">
        <v>1831</v>
      </c>
      <c r="Q18" s="512" t="s">
        <v>30</v>
      </c>
      <c r="R18" s="154">
        <v>1</v>
      </c>
      <c r="S18" s="154" t="s">
        <v>2009</v>
      </c>
      <c r="T18" s="154">
        <v>1</v>
      </c>
      <c r="U18" s="210"/>
      <c r="V18" s="210"/>
      <c r="W18" s="209"/>
      <c r="X18" s="151" t="s">
        <v>2158</v>
      </c>
      <c r="Y18" s="151" t="s">
        <v>2128</v>
      </c>
      <c r="Z18" s="210"/>
      <c r="AA18" s="210"/>
      <c r="AB18" s="209"/>
      <c r="AC18" s="151" t="s">
        <v>2159</v>
      </c>
      <c r="AD18" s="151" t="s">
        <v>2128</v>
      </c>
      <c r="AE18" s="211">
        <v>8</v>
      </c>
      <c r="AF18" s="210">
        <v>8</v>
      </c>
      <c r="AG18" s="209">
        <f t="shared" si="3"/>
        <v>1</v>
      </c>
      <c r="AH18" s="280" t="s">
        <v>2160</v>
      </c>
      <c r="AI18" s="151" t="s">
        <v>2161</v>
      </c>
      <c r="AJ18" s="210"/>
      <c r="AK18" s="210"/>
      <c r="AL18" s="209"/>
      <c r="AM18" s="151" t="s">
        <v>2162</v>
      </c>
      <c r="AN18" s="151" t="s">
        <v>2133</v>
      </c>
      <c r="AO18" s="211"/>
      <c r="AP18" s="210"/>
      <c r="AQ18" s="209"/>
      <c r="AR18" s="151" t="s">
        <v>2163</v>
      </c>
      <c r="AS18" s="151" t="s">
        <v>2135</v>
      </c>
      <c r="AT18" s="258">
        <v>3</v>
      </c>
      <c r="AU18" s="258">
        <v>3</v>
      </c>
      <c r="AV18" s="209">
        <v>1</v>
      </c>
      <c r="AW18" s="151" t="s">
        <v>2164</v>
      </c>
      <c r="AX18" s="151" t="s">
        <v>2137</v>
      </c>
      <c r="AY18" s="211"/>
      <c r="AZ18" s="210"/>
      <c r="BA18" s="331"/>
      <c r="BB18" s="151" t="s">
        <v>2165</v>
      </c>
      <c r="BC18" s="151" t="s">
        <v>2139</v>
      </c>
      <c r="BD18" s="210"/>
      <c r="BE18" s="210"/>
      <c r="BF18" s="209"/>
      <c r="BG18" s="151" t="s">
        <v>2166</v>
      </c>
      <c r="BH18" s="151" t="s">
        <v>2141</v>
      </c>
      <c r="BI18" s="148">
        <v>9</v>
      </c>
      <c r="BJ18" s="258">
        <v>9</v>
      </c>
      <c r="BK18" s="149">
        <v>1</v>
      </c>
      <c r="BL18" s="151" t="s">
        <v>2167</v>
      </c>
      <c r="BM18" s="151" t="s">
        <v>2168</v>
      </c>
      <c r="BN18" s="210"/>
      <c r="BO18" s="210"/>
      <c r="BP18" s="209"/>
      <c r="BQ18" s="151" t="s">
        <v>2169</v>
      </c>
      <c r="BR18" s="151" t="s">
        <v>2145</v>
      </c>
      <c r="BS18" s="211"/>
      <c r="BT18" s="210"/>
      <c r="BU18" s="209"/>
      <c r="BV18" s="151" t="s">
        <v>2170</v>
      </c>
      <c r="BW18" s="151" t="s">
        <v>2147</v>
      </c>
      <c r="BX18" s="210">
        <v>0</v>
      </c>
      <c r="BY18" s="210">
        <v>0</v>
      </c>
      <c r="BZ18" s="209">
        <v>1</v>
      </c>
      <c r="CA18" s="151" t="s">
        <v>2171</v>
      </c>
      <c r="CB18" s="151" t="s">
        <v>2149</v>
      </c>
      <c r="CC18" s="151" t="s">
        <v>2172</v>
      </c>
      <c r="CE18" s="286">
        <f t="shared" si="6"/>
        <v>20</v>
      </c>
      <c r="CF18" s="286">
        <f t="shared" si="6"/>
        <v>20</v>
      </c>
      <c r="CG18" s="277">
        <f t="shared" ref="CG18:CG63" si="7">+CE18/CF18</f>
        <v>1</v>
      </c>
      <c r="CH18" s="277">
        <f t="shared" ref="CH18:CH21" si="8">+CG18</f>
        <v>1</v>
      </c>
      <c r="CI18" s="277">
        <f t="shared" ref="CI18:CI63" si="9">+T18</f>
        <v>1</v>
      </c>
      <c r="CJ18" s="277">
        <f t="shared" ref="CJ18:CJ63" si="10">+CH18/CI18</f>
        <v>1</v>
      </c>
      <c r="CK18" s="286"/>
    </row>
    <row r="19" spans="1:89" s="152" customFormat="1" ht="255" customHeight="1" x14ac:dyDescent="0.25">
      <c r="B19" s="144" t="s">
        <v>39</v>
      </c>
      <c r="C19" s="144" t="s">
        <v>1999</v>
      </c>
      <c r="D19" s="145" t="s">
        <v>65</v>
      </c>
      <c r="E19" s="146" t="s">
        <v>2173</v>
      </c>
      <c r="F19" s="215" t="s">
        <v>2118</v>
      </c>
      <c r="G19" s="145" t="s">
        <v>2174</v>
      </c>
      <c r="H19" s="145" t="s">
        <v>2175</v>
      </c>
      <c r="I19" s="145" t="s">
        <v>2121</v>
      </c>
      <c r="J19" s="147" t="s">
        <v>2122</v>
      </c>
      <c r="K19" s="145" t="s">
        <v>2176</v>
      </c>
      <c r="L19" s="145" t="s">
        <v>2177</v>
      </c>
      <c r="M19" s="145" t="s">
        <v>2178</v>
      </c>
      <c r="N19" s="144" t="s">
        <v>2009</v>
      </c>
      <c r="O19" s="145" t="s">
        <v>2179</v>
      </c>
      <c r="P19" s="146" t="s">
        <v>2180</v>
      </c>
      <c r="Q19" s="512" t="s">
        <v>30</v>
      </c>
      <c r="R19" s="154">
        <v>1</v>
      </c>
      <c r="S19" s="154" t="s">
        <v>2009</v>
      </c>
      <c r="T19" s="154">
        <v>1</v>
      </c>
      <c r="U19" s="210"/>
      <c r="V19" s="210"/>
      <c r="W19" s="209"/>
      <c r="X19" s="151" t="s">
        <v>2181</v>
      </c>
      <c r="Y19" s="151" t="s">
        <v>2128</v>
      </c>
      <c r="Z19" s="210"/>
      <c r="AA19" s="210"/>
      <c r="AB19" s="209"/>
      <c r="AC19" s="151" t="s">
        <v>2182</v>
      </c>
      <c r="AD19" s="151" t="s">
        <v>2128</v>
      </c>
      <c r="AE19" s="211"/>
      <c r="AF19" s="210"/>
      <c r="AG19" s="209"/>
      <c r="AH19" s="280" t="s">
        <v>2183</v>
      </c>
      <c r="AI19" s="151" t="s">
        <v>2131</v>
      </c>
      <c r="AJ19" s="210"/>
      <c r="AK19" s="210"/>
      <c r="AL19" s="209"/>
      <c r="AM19" s="151" t="s">
        <v>2184</v>
      </c>
      <c r="AN19" s="151" t="s">
        <v>2133</v>
      </c>
      <c r="AO19" s="211"/>
      <c r="AP19" s="210"/>
      <c r="AQ19" s="209"/>
      <c r="AR19" s="151" t="s">
        <v>2185</v>
      </c>
      <c r="AS19" s="151" t="s">
        <v>2135</v>
      </c>
      <c r="AT19" s="210">
        <v>1</v>
      </c>
      <c r="AU19" s="210">
        <v>1</v>
      </c>
      <c r="AV19" s="209">
        <v>1</v>
      </c>
      <c r="AW19" s="151" t="s">
        <v>2186</v>
      </c>
      <c r="AX19" s="151" t="s">
        <v>2187</v>
      </c>
      <c r="AY19" s="211"/>
      <c r="AZ19" s="210"/>
      <c r="BA19" s="331"/>
      <c r="BB19" s="151" t="s">
        <v>2188</v>
      </c>
      <c r="BC19" s="151" t="s">
        <v>2139</v>
      </c>
      <c r="BD19" s="210"/>
      <c r="BE19" s="210"/>
      <c r="BF19" s="209"/>
      <c r="BG19" s="151" t="s">
        <v>2189</v>
      </c>
      <c r="BH19" s="151" t="s">
        <v>2141</v>
      </c>
      <c r="BI19" s="211"/>
      <c r="BJ19" s="210"/>
      <c r="BK19" s="209"/>
      <c r="BL19" s="151" t="s">
        <v>2190</v>
      </c>
      <c r="BM19" s="151" t="s">
        <v>2143</v>
      </c>
      <c r="BN19" s="210"/>
      <c r="BO19" s="210"/>
      <c r="BP19" s="209"/>
      <c r="BQ19" s="151" t="s">
        <v>2191</v>
      </c>
      <c r="BR19" s="151" t="s">
        <v>2145</v>
      </c>
      <c r="BS19" s="211"/>
      <c r="BT19" s="210"/>
      <c r="BU19" s="209"/>
      <c r="BV19" s="151" t="s">
        <v>2192</v>
      </c>
      <c r="BW19" s="151" t="s">
        <v>2147</v>
      </c>
      <c r="BX19" s="210">
        <v>2</v>
      </c>
      <c r="BY19" s="210">
        <v>2</v>
      </c>
      <c r="BZ19" s="209">
        <v>1</v>
      </c>
      <c r="CA19" s="151" t="s">
        <v>2193</v>
      </c>
      <c r="CB19" s="151" t="s">
        <v>2194</v>
      </c>
      <c r="CC19" s="151" t="s">
        <v>2195</v>
      </c>
      <c r="CE19" s="308">
        <f t="shared" si="6"/>
        <v>3</v>
      </c>
      <c r="CF19" s="308">
        <f t="shared" si="6"/>
        <v>3</v>
      </c>
      <c r="CG19" s="309">
        <f t="shared" si="7"/>
        <v>1</v>
      </c>
      <c r="CH19" s="309">
        <f t="shared" si="8"/>
        <v>1</v>
      </c>
      <c r="CI19" s="309">
        <f t="shared" si="9"/>
        <v>1</v>
      </c>
      <c r="CJ19" s="309">
        <f t="shared" si="10"/>
        <v>1</v>
      </c>
      <c r="CK19" s="286"/>
    </row>
    <row r="20" spans="1:89" s="152" customFormat="1" ht="251.25" customHeight="1" x14ac:dyDescent="0.25">
      <c r="B20" s="144" t="s">
        <v>39</v>
      </c>
      <c r="C20" s="144" t="s">
        <v>1999</v>
      </c>
      <c r="D20" s="145" t="s">
        <v>65</v>
      </c>
      <c r="E20" s="146" t="s">
        <v>2196</v>
      </c>
      <c r="F20" s="215" t="s">
        <v>2118</v>
      </c>
      <c r="G20" s="145" t="s">
        <v>2197</v>
      </c>
      <c r="H20" s="145" t="s">
        <v>2198</v>
      </c>
      <c r="I20" s="145" t="s">
        <v>2121</v>
      </c>
      <c r="J20" s="147" t="s">
        <v>2122</v>
      </c>
      <c r="K20" s="145" t="s">
        <v>2199</v>
      </c>
      <c r="L20" s="145" t="s">
        <v>2200</v>
      </c>
      <c r="M20" s="145" t="s">
        <v>2201</v>
      </c>
      <c r="N20" s="144" t="s">
        <v>2009</v>
      </c>
      <c r="O20" s="145" t="s">
        <v>2202</v>
      </c>
      <c r="P20" s="146" t="s">
        <v>1831</v>
      </c>
      <c r="Q20" s="512" t="s">
        <v>30</v>
      </c>
      <c r="R20" s="154">
        <v>1</v>
      </c>
      <c r="S20" s="154" t="s">
        <v>2009</v>
      </c>
      <c r="T20" s="154">
        <v>1</v>
      </c>
      <c r="U20" s="210"/>
      <c r="V20" s="210"/>
      <c r="W20" s="209"/>
      <c r="X20" s="151" t="s">
        <v>2203</v>
      </c>
      <c r="Y20" s="151" t="s">
        <v>2128</v>
      </c>
      <c r="Z20" s="210"/>
      <c r="AA20" s="210"/>
      <c r="AB20" s="209"/>
      <c r="AC20" s="151" t="s">
        <v>2204</v>
      </c>
      <c r="AD20" s="151" t="s">
        <v>2128</v>
      </c>
      <c r="AE20" s="211">
        <v>16</v>
      </c>
      <c r="AF20" s="210">
        <v>16</v>
      </c>
      <c r="AG20" s="209">
        <f t="shared" si="3"/>
        <v>1</v>
      </c>
      <c r="AH20" s="332" t="s">
        <v>2205</v>
      </c>
      <c r="AI20" s="151" t="s">
        <v>2206</v>
      </c>
      <c r="AJ20" s="210"/>
      <c r="AK20" s="210"/>
      <c r="AL20" s="209"/>
      <c r="AM20" s="151" t="s">
        <v>2207</v>
      </c>
      <c r="AN20" s="151" t="s">
        <v>2133</v>
      </c>
      <c r="AO20" s="211"/>
      <c r="AP20" s="210"/>
      <c r="AQ20" s="209"/>
      <c r="AR20" s="151" t="s">
        <v>2208</v>
      </c>
      <c r="AS20" s="151" t="s">
        <v>2135</v>
      </c>
      <c r="AT20" s="258">
        <v>17</v>
      </c>
      <c r="AU20" s="258">
        <v>17</v>
      </c>
      <c r="AV20" s="209">
        <v>1</v>
      </c>
      <c r="AW20" s="151" t="s">
        <v>2209</v>
      </c>
      <c r="AX20" s="151" t="s">
        <v>2137</v>
      </c>
      <c r="AY20" s="211"/>
      <c r="AZ20" s="210"/>
      <c r="BA20" s="331"/>
      <c r="BB20" s="151" t="s">
        <v>2210</v>
      </c>
      <c r="BC20" s="151" t="s">
        <v>2139</v>
      </c>
      <c r="BD20" s="210"/>
      <c r="BE20" s="210"/>
      <c r="BF20" s="209"/>
      <c r="BG20" s="151" t="s">
        <v>2211</v>
      </c>
      <c r="BH20" s="151" t="s">
        <v>2141</v>
      </c>
      <c r="BI20" s="211">
        <v>17</v>
      </c>
      <c r="BJ20" s="210">
        <v>17</v>
      </c>
      <c r="BK20" s="209">
        <v>1</v>
      </c>
      <c r="BL20" s="151" t="s">
        <v>2212</v>
      </c>
      <c r="BM20" s="151" t="s">
        <v>2143</v>
      </c>
      <c r="BN20" s="210"/>
      <c r="BO20" s="210"/>
      <c r="BP20" s="209"/>
      <c r="BQ20" s="151" t="s">
        <v>2213</v>
      </c>
      <c r="BR20" s="151" t="s">
        <v>2145</v>
      </c>
      <c r="BS20" s="211"/>
      <c r="BT20" s="210"/>
      <c r="BU20" s="209"/>
      <c r="BV20" s="151" t="s">
        <v>2214</v>
      </c>
      <c r="BW20" s="151" t="s">
        <v>2147</v>
      </c>
      <c r="BX20" s="210">
        <v>13</v>
      </c>
      <c r="BY20" s="210">
        <v>13</v>
      </c>
      <c r="BZ20" s="209">
        <v>1</v>
      </c>
      <c r="CA20" s="151" t="s">
        <v>2215</v>
      </c>
      <c r="CB20" s="151" t="s">
        <v>2149</v>
      </c>
      <c r="CC20" s="151" t="s">
        <v>2216</v>
      </c>
      <c r="CE20" s="286">
        <f t="shared" si="6"/>
        <v>63</v>
      </c>
      <c r="CF20" s="286">
        <f t="shared" si="6"/>
        <v>63</v>
      </c>
      <c r="CG20" s="277">
        <f t="shared" si="7"/>
        <v>1</v>
      </c>
      <c r="CH20" s="277">
        <f t="shared" si="8"/>
        <v>1</v>
      </c>
      <c r="CI20" s="277">
        <f t="shared" si="9"/>
        <v>1</v>
      </c>
      <c r="CJ20" s="277">
        <f t="shared" si="10"/>
        <v>1</v>
      </c>
      <c r="CK20" s="286"/>
    </row>
    <row r="21" spans="1:89" s="150" customFormat="1" ht="263.25" customHeight="1" x14ac:dyDescent="0.25">
      <c r="A21" s="152"/>
      <c r="B21" s="144" t="s">
        <v>39</v>
      </c>
      <c r="C21" s="144" t="s">
        <v>1999</v>
      </c>
      <c r="D21" s="145" t="s">
        <v>65</v>
      </c>
      <c r="E21" s="146" t="s">
        <v>2217</v>
      </c>
      <c r="F21" s="215" t="s">
        <v>2118</v>
      </c>
      <c r="G21" s="145" t="s">
        <v>2218</v>
      </c>
      <c r="H21" s="145" t="s">
        <v>2219</v>
      </c>
      <c r="I21" s="145" t="s">
        <v>2121</v>
      </c>
      <c r="J21" s="147" t="s">
        <v>2122</v>
      </c>
      <c r="K21" s="145" t="s">
        <v>2220</v>
      </c>
      <c r="L21" s="145" t="s">
        <v>2221</v>
      </c>
      <c r="M21" s="145" t="s">
        <v>2222</v>
      </c>
      <c r="N21" s="144" t="s">
        <v>2009</v>
      </c>
      <c r="O21" s="145" t="s">
        <v>2223</v>
      </c>
      <c r="P21" s="146" t="s">
        <v>1831</v>
      </c>
      <c r="Q21" s="512" t="s">
        <v>30</v>
      </c>
      <c r="R21" s="154">
        <v>1</v>
      </c>
      <c r="S21" s="154" t="s">
        <v>2009</v>
      </c>
      <c r="T21" s="154">
        <v>1</v>
      </c>
      <c r="U21" s="210"/>
      <c r="V21" s="210"/>
      <c r="W21" s="209"/>
      <c r="X21" s="151" t="s">
        <v>2224</v>
      </c>
      <c r="Y21" s="151" t="s">
        <v>2128</v>
      </c>
      <c r="Z21" s="210"/>
      <c r="AA21" s="210"/>
      <c r="AB21" s="209"/>
      <c r="AC21" s="151" t="s">
        <v>2225</v>
      </c>
      <c r="AD21" s="151" t="s">
        <v>2128</v>
      </c>
      <c r="AE21" s="211">
        <v>180</v>
      </c>
      <c r="AF21" s="210">
        <v>180</v>
      </c>
      <c r="AG21" s="209">
        <f t="shared" si="3"/>
        <v>1</v>
      </c>
      <c r="AH21" s="280" t="s">
        <v>2226</v>
      </c>
      <c r="AI21" s="151" t="s">
        <v>2131</v>
      </c>
      <c r="AJ21" s="210"/>
      <c r="AK21" s="210"/>
      <c r="AL21" s="209"/>
      <c r="AM21" s="151" t="s">
        <v>2227</v>
      </c>
      <c r="AN21" s="151" t="s">
        <v>2133</v>
      </c>
      <c r="AO21" s="211"/>
      <c r="AP21" s="210"/>
      <c r="AQ21" s="209"/>
      <c r="AR21" s="151" t="s">
        <v>2228</v>
      </c>
      <c r="AS21" s="151" t="s">
        <v>2135</v>
      </c>
      <c r="AT21" s="210">
        <v>127</v>
      </c>
      <c r="AU21" s="210">
        <v>127</v>
      </c>
      <c r="AV21" s="209">
        <v>1</v>
      </c>
      <c r="AW21" s="151" t="s">
        <v>2229</v>
      </c>
      <c r="AX21" s="151" t="s">
        <v>2137</v>
      </c>
      <c r="AY21" s="211"/>
      <c r="AZ21" s="210"/>
      <c r="BA21" s="331"/>
      <c r="BB21" s="151" t="s">
        <v>2230</v>
      </c>
      <c r="BC21" s="151" t="s">
        <v>2139</v>
      </c>
      <c r="BD21" s="210"/>
      <c r="BE21" s="210"/>
      <c r="BF21" s="209"/>
      <c r="BG21" s="151" t="s">
        <v>2231</v>
      </c>
      <c r="BH21" s="151" t="s">
        <v>2141</v>
      </c>
      <c r="BI21" s="268">
        <v>82</v>
      </c>
      <c r="BJ21" s="210">
        <v>82</v>
      </c>
      <c r="BK21" s="209">
        <v>1</v>
      </c>
      <c r="BL21" s="151" t="s">
        <v>2232</v>
      </c>
      <c r="BM21" s="151" t="s">
        <v>2143</v>
      </c>
      <c r="BN21" s="210"/>
      <c r="BO21" s="210"/>
      <c r="BP21" s="209"/>
      <c r="BQ21" s="151" t="s">
        <v>2233</v>
      </c>
      <c r="BR21" s="151" t="s">
        <v>2145</v>
      </c>
      <c r="BS21" s="211"/>
      <c r="BT21" s="210"/>
      <c r="BU21" s="209"/>
      <c r="BV21" s="151" t="s">
        <v>2234</v>
      </c>
      <c r="BW21" s="151" t="s">
        <v>2147</v>
      </c>
      <c r="BX21" s="210">
        <v>126</v>
      </c>
      <c r="BY21" s="210">
        <v>126</v>
      </c>
      <c r="BZ21" s="209">
        <v>1</v>
      </c>
      <c r="CA21" s="151" t="s">
        <v>2235</v>
      </c>
      <c r="CB21" s="151" t="s">
        <v>2149</v>
      </c>
      <c r="CC21" s="151" t="s">
        <v>2236</v>
      </c>
      <c r="CE21" s="206">
        <f t="shared" si="6"/>
        <v>515</v>
      </c>
      <c r="CF21" s="206">
        <f t="shared" si="6"/>
        <v>515</v>
      </c>
      <c r="CG21" s="207">
        <f t="shared" si="7"/>
        <v>1</v>
      </c>
      <c r="CH21" s="207">
        <f t="shared" si="8"/>
        <v>1</v>
      </c>
      <c r="CI21" s="207">
        <f t="shared" si="9"/>
        <v>1</v>
      </c>
      <c r="CJ21" s="207">
        <f t="shared" si="10"/>
        <v>1</v>
      </c>
      <c r="CK21" s="206"/>
    </row>
    <row r="22" spans="1:89" s="152" customFormat="1" ht="249.75" customHeight="1" x14ac:dyDescent="0.25">
      <c r="B22" s="144" t="s">
        <v>54</v>
      </c>
      <c r="C22" s="144" t="s">
        <v>1999</v>
      </c>
      <c r="D22" s="145" t="s">
        <v>91</v>
      </c>
      <c r="E22" s="146" t="s">
        <v>2237</v>
      </c>
      <c r="F22" s="215" t="s">
        <v>2238</v>
      </c>
      <c r="G22" s="145" t="s">
        <v>2239</v>
      </c>
      <c r="H22" s="145" t="s">
        <v>2240</v>
      </c>
      <c r="I22" s="145" t="s">
        <v>2241</v>
      </c>
      <c r="J22" s="147" t="s">
        <v>2122</v>
      </c>
      <c r="K22" s="145" t="s">
        <v>2242</v>
      </c>
      <c r="L22" s="145" t="s">
        <v>2243</v>
      </c>
      <c r="M22" s="145" t="s">
        <v>2244</v>
      </c>
      <c r="N22" s="144" t="s">
        <v>2009</v>
      </c>
      <c r="O22" s="145" t="s">
        <v>2245</v>
      </c>
      <c r="P22" s="146" t="s">
        <v>2180</v>
      </c>
      <c r="Q22" s="512" t="s">
        <v>30</v>
      </c>
      <c r="R22" s="154">
        <v>0.96</v>
      </c>
      <c r="S22" s="154" t="s">
        <v>2009</v>
      </c>
      <c r="T22" s="154">
        <v>0.97</v>
      </c>
      <c r="U22" s="210"/>
      <c r="V22" s="210"/>
      <c r="W22" s="209"/>
      <c r="X22" s="145" t="s">
        <v>2246</v>
      </c>
      <c r="Y22" s="145" t="s">
        <v>2247</v>
      </c>
      <c r="Z22" s="210"/>
      <c r="AA22" s="210"/>
      <c r="AB22" s="209"/>
      <c r="AC22" s="145" t="s">
        <v>2248</v>
      </c>
      <c r="AD22" s="145" t="s">
        <v>2249</v>
      </c>
      <c r="AE22" s="210"/>
      <c r="AF22" s="210"/>
      <c r="AG22" s="209"/>
      <c r="AH22" s="145" t="s">
        <v>2250</v>
      </c>
      <c r="AI22" s="145" t="s">
        <v>2251</v>
      </c>
      <c r="AJ22" s="210"/>
      <c r="AK22" s="210"/>
      <c r="AL22" s="209"/>
      <c r="AM22" s="145" t="s">
        <v>2252</v>
      </c>
      <c r="AN22" s="145" t="s">
        <v>2253</v>
      </c>
      <c r="AO22" s="211"/>
      <c r="AP22" s="210"/>
      <c r="AQ22" s="209"/>
      <c r="AR22" s="145" t="s">
        <v>2254</v>
      </c>
      <c r="AS22" s="145" t="s">
        <v>2255</v>
      </c>
      <c r="AT22" s="210">
        <v>45</v>
      </c>
      <c r="AU22" s="210">
        <v>47</v>
      </c>
      <c r="AV22" s="209">
        <f>AT22/AU22</f>
        <v>0.95744680851063835</v>
      </c>
      <c r="AW22" s="145" t="s">
        <v>2256</v>
      </c>
      <c r="AX22" s="145" t="s">
        <v>2257</v>
      </c>
      <c r="AY22" s="211"/>
      <c r="AZ22" s="210"/>
      <c r="BA22" s="209"/>
      <c r="BB22" s="145" t="s">
        <v>2258</v>
      </c>
      <c r="BC22" s="145" t="s">
        <v>2259</v>
      </c>
      <c r="BD22" s="210"/>
      <c r="BE22" s="210"/>
      <c r="BF22" s="209"/>
      <c r="BG22" s="145" t="s">
        <v>2260</v>
      </c>
      <c r="BH22" s="145" t="s">
        <v>2261</v>
      </c>
      <c r="BI22" s="211"/>
      <c r="BJ22" s="210"/>
      <c r="BK22" s="209"/>
      <c r="BL22" s="145" t="s">
        <v>2262</v>
      </c>
      <c r="BM22" s="145" t="s">
        <v>2263</v>
      </c>
      <c r="BN22" s="210"/>
      <c r="BO22" s="210"/>
      <c r="BP22" s="209"/>
      <c r="BQ22" s="145" t="s">
        <v>2264</v>
      </c>
      <c r="BR22" s="145" t="s">
        <v>2265</v>
      </c>
      <c r="BS22" s="211"/>
      <c r="BT22" s="210"/>
      <c r="BU22" s="209"/>
      <c r="BV22" s="145" t="s">
        <v>2266</v>
      </c>
      <c r="BW22" s="145" t="s">
        <v>2267</v>
      </c>
      <c r="BX22" s="210">
        <v>65</v>
      </c>
      <c r="BY22" s="210">
        <v>72</v>
      </c>
      <c r="BZ22" s="209">
        <f>BX22/BY22</f>
        <v>0.90277777777777779</v>
      </c>
      <c r="CA22" s="145" t="s">
        <v>2268</v>
      </c>
      <c r="CB22" s="145" t="s">
        <v>2269</v>
      </c>
      <c r="CC22" s="145" t="s">
        <v>2270</v>
      </c>
      <c r="CE22" s="308">
        <f>+AT22+BX22</f>
        <v>110</v>
      </c>
      <c r="CF22" s="308">
        <f>+AU22+BY22</f>
        <v>119</v>
      </c>
      <c r="CG22" s="309">
        <f t="shared" si="7"/>
        <v>0.92436974789915971</v>
      </c>
      <c r="CH22" s="309">
        <f>+CG22</f>
        <v>0.92436974789915971</v>
      </c>
      <c r="CI22" s="309">
        <f t="shared" si="9"/>
        <v>0.97</v>
      </c>
      <c r="CJ22" s="309">
        <f t="shared" si="10"/>
        <v>0.95295850298882445</v>
      </c>
      <c r="CK22" s="286"/>
    </row>
    <row r="23" spans="1:89" s="205" customFormat="1" ht="251.25" customHeight="1" x14ac:dyDescent="0.25">
      <c r="B23" s="144" t="s">
        <v>54</v>
      </c>
      <c r="C23" s="144" t="s">
        <v>1999</v>
      </c>
      <c r="D23" s="145" t="s">
        <v>2271</v>
      </c>
      <c r="E23" s="146" t="s">
        <v>2272</v>
      </c>
      <c r="F23" s="215" t="s">
        <v>2238</v>
      </c>
      <c r="G23" s="145" t="s">
        <v>2273</v>
      </c>
      <c r="H23" s="145" t="s">
        <v>2274</v>
      </c>
      <c r="I23" s="145" t="s">
        <v>2275</v>
      </c>
      <c r="J23" s="147" t="s">
        <v>2122</v>
      </c>
      <c r="K23" s="145" t="s">
        <v>2276</v>
      </c>
      <c r="L23" s="145" t="s">
        <v>2277</v>
      </c>
      <c r="M23" s="145" t="s">
        <v>2278</v>
      </c>
      <c r="N23" s="144" t="s">
        <v>2009</v>
      </c>
      <c r="O23" s="145" t="s">
        <v>2279</v>
      </c>
      <c r="P23" s="146" t="s">
        <v>1831</v>
      </c>
      <c r="Q23" s="512" t="s">
        <v>30</v>
      </c>
      <c r="R23" s="154">
        <v>0.98</v>
      </c>
      <c r="S23" s="154" t="s">
        <v>2009</v>
      </c>
      <c r="T23" s="154">
        <v>0.99</v>
      </c>
      <c r="U23" s="210"/>
      <c r="V23" s="210"/>
      <c r="W23" s="209"/>
      <c r="X23" s="145" t="s">
        <v>2280</v>
      </c>
      <c r="Y23" s="145" t="s">
        <v>2281</v>
      </c>
      <c r="Z23" s="258"/>
      <c r="AA23" s="258"/>
      <c r="AB23" s="149"/>
      <c r="AC23" s="145" t="s">
        <v>2282</v>
      </c>
      <c r="AD23" s="145" t="s">
        <v>2281</v>
      </c>
      <c r="AE23" s="210">
        <v>265</v>
      </c>
      <c r="AF23" s="210">
        <v>276</v>
      </c>
      <c r="AG23" s="209">
        <f>AE23/AF23</f>
        <v>0.96014492753623193</v>
      </c>
      <c r="AH23" s="145" t="s">
        <v>2283</v>
      </c>
      <c r="AI23" s="145" t="s">
        <v>2284</v>
      </c>
      <c r="AJ23" s="258"/>
      <c r="AK23" s="258"/>
      <c r="AL23" s="149"/>
      <c r="AM23" s="145" t="s">
        <v>2285</v>
      </c>
      <c r="AN23" s="145" t="s">
        <v>2253</v>
      </c>
      <c r="AO23" s="268"/>
      <c r="AP23" s="258"/>
      <c r="AQ23" s="149"/>
      <c r="AR23" s="145" t="s">
        <v>2286</v>
      </c>
      <c r="AS23" s="145" t="s">
        <v>2287</v>
      </c>
      <c r="AT23" s="210">
        <v>250</v>
      </c>
      <c r="AU23" s="210">
        <v>256</v>
      </c>
      <c r="AV23" s="209">
        <f>AT23/AU23</f>
        <v>0.9765625</v>
      </c>
      <c r="AW23" s="145" t="s">
        <v>2288</v>
      </c>
      <c r="AX23" s="145" t="s">
        <v>2289</v>
      </c>
      <c r="AY23" s="268"/>
      <c r="AZ23" s="258"/>
      <c r="BA23" s="149"/>
      <c r="BB23" s="145" t="s">
        <v>2290</v>
      </c>
      <c r="BC23" s="145" t="s">
        <v>2259</v>
      </c>
      <c r="BD23" s="258"/>
      <c r="BE23" s="258"/>
      <c r="BF23" s="149"/>
      <c r="BG23" s="145" t="s">
        <v>2291</v>
      </c>
      <c r="BH23" s="145" t="s">
        <v>2261</v>
      </c>
      <c r="BI23" s="210">
        <v>218</v>
      </c>
      <c r="BJ23" s="210">
        <v>220</v>
      </c>
      <c r="BK23" s="209">
        <f>BI23/BJ23</f>
        <v>0.99090909090909096</v>
      </c>
      <c r="BL23" s="145" t="s">
        <v>2292</v>
      </c>
      <c r="BM23" s="145" t="s">
        <v>2263</v>
      </c>
      <c r="BN23" s="149"/>
      <c r="BO23" s="258"/>
      <c r="BP23" s="149"/>
      <c r="BQ23" s="145" t="s">
        <v>2293</v>
      </c>
      <c r="BR23" s="145" t="s">
        <v>2265</v>
      </c>
      <c r="BS23" s="268"/>
      <c r="BT23" s="258"/>
      <c r="BU23" s="149"/>
      <c r="BV23" s="145" t="s">
        <v>2294</v>
      </c>
      <c r="BW23" s="145" t="s">
        <v>2267</v>
      </c>
      <c r="BX23" s="210">
        <v>194</v>
      </c>
      <c r="BY23" s="210">
        <v>194</v>
      </c>
      <c r="BZ23" s="209">
        <f>BX23/BY23</f>
        <v>1</v>
      </c>
      <c r="CA23" s="145" t="s">
        <v>2295</v>
      </c>
      <c r="CB23" s="145" t="s">
        <v>2296</v>
      </c>
      <c r="CC23" s="145" t="s">
        <v>2297</v>
      </c>
      <c r="CE23" s="308">
        <f>AE23+AT23+BI23+BX23</f>
        <v>927</v>
      </c>
      <c r="CF23" s="308">
        <f>AF23+AU23+BJ23+BY23</f>
        <v>946</v>
      </c>
      <c r="CG23" s="309">
        <f t="shared" si="7"/>
        <v>0.97991543340380549</v>
      </c>
      <c r="CH23" s="309">
        <f>+CG23</f>
        <v>0.97991543340380549</v>
      </c>
      <c r="CI23" s="309">
        <f t="shared" si="9"/>
        <v>0.99</v>
      </c>
      <c r="CJ23" s="309">
        <f t="shared" si="10"/>
        <v>0.98981356909475304</v>
      </c>
      <c r="CK23" s="308"/>
    </row>
    <row r="24" spans="1:89" s="152" customFormat="1" ht="251.25" customHeight="1" x14ac:dyDescent="0.25">
      <c r="B24" s="144" t="s">
        <v>54</v>
      </c>
      <c r="C24" s="144" t="s">
        <v>1999</v>
      </c>
      <c r="D24" s="145" t="s">
        <v>2271</v>
      </c>
      <c r="E24" s="146" t="s">
        <v>2298</v>
      </c>
      <c r="F24" s="215" t="s">
        <v>2238</v>
      </c>
      <c r="G24" s="145" t="s">
        <v>2299</v>
      </c>
      <c r="H24" s="145" t="s">
        <v>2300</v>
      </c>
      <c r="I24" s="145" t="s">
        <v>2301</v>
      </c>
      <c r="J24" s="147" t="s">
        <v>2122</v>
      </c>
      <c r="K24" s="145" t="s">
        <v>2302</v>
      </c>
      <c r="L24" s="145" t="s">
        <v>2303</v>
      </c>
      <c r="M24" s="145" t="s">
        <v>2304</v>
      </c>
      <c r="N24" s="144" t="s">
        <v>2009</v>
      </c>
      <c r="O24" s="145" t="s">
        <v>2305</v>
      </c>
      <c r="P24" s="146" t="s">
        <v>1810</v>
      </c>
      <c r="Q24" s="512" t="s">
        <v>30</v>
      </c>
      <c r="R24" s="154">
        <v>0.9</v>
      </c>
      <c r="S24" s="154" t="s">
        <v>2009</v>
      </c>
      <c r="T24" s="154">
        <v>1</v>
      </c>
      <c r="U24" s="210">
        <v>64</v>
      </c>
      <c r="V24" s="210">
        <v>64</v>
      </c>
      <c r="W24" s="209">
        <f>U24/V24</f>
        <v>1</v>
      </c>
      <c r="X24" s="145" t="s">
        <v>2306</v>
      </c>
      <c r="Y24" s="145" t="s">
        <v>2307</v>
      </c>
      <c r="Z24" s="210">
        <v>56</v>
      </c>
      <c r="AA24" s="210">
        <v>56</v>
      </c>
      <c r="AB24" s="209">
        <f>Z24/AA24</f>
        <v>1</v>
      </c>
      <c r="AC24" s="145" t="s">
        <v>2308</v>
      </c>
      <c r="AD24" s="145" t="s">
        <v>2309</v>
      </c>
      <c r="AE24" s="210">
        <v>69</v>
      </c>
      <c r="AF24" s="210">
        <v>69</v>
      </c>
      <c r="AG24" s="209">
        <f>AE24/AF24</f>
        <v>1</v>
      </c>
      <c r="AH24" s="145" t="s">
        <v>2310</v>
      </c>
      <c r="AI24" s="145" t="s">
        <v>2311</v>
      </c>
      <c r="AJ24" s="210">
        <v>67</v>
      </c>
      <c r="AK24" s="210">
        <v>67</v>
      </c>
      <c r="AL24" s="209">
        <f>AJ24/AK24</f>
        <v>1</v>
      </c>
      <c r="AM24" s="145" t="s">
        <v>2312</v>
      </c>
      <c r="AN24" s="145" t="s">
        <v>2253</v>
      </c>
      <c r="AO24" s="210">
        <v>97</v>
      </c>
      <c r="AP24" s="210">
        <v>97</v>
      </c>
      <c r="AQ24" s="209">
        <f>AO24/AP24</f>
        <v>1</v>
      </c>
      <c r="AR24" s="145" t="s">
        <v>2313</v>
      </c>
      <c r="AS24" s="145" t="s">
        <v>2314</v>
      </c>
      <c r="AT24" s="210">
        <v>70</v>
      </c>
      <c r="AU24" s="210">
        <v>70</v>
      </c>
      <c r="AV24" s="209">
        <f>AT24/AU24</f>
        <v>1</v>
      </c>
      <c r="AW24" s="145" t="s">
        <v>2315</v>
      </c>
      <c r="AX24" s="145" t="s">
        <v>2316</v>
      </c>
      <c r="AY24" s="210">
        <v>112</v>
      </c>
      <c r="AZ24" s="210">
        <v>112</v>
      </c>
      <c r="BA24" s="209">
        <f>AY24/AZ24</f>
        <v>1</v>
      </c>
      <c r="BB24" s="212" t="s">
        <v>2317</v>
      </c>
      <c r="BC24" s="330" t="s">
        <v>2318</v>
      </c>
      <c r="BD24" s="210">
        <v>92</v>
      </c>
      <c r="BE24" s="210">
        <v>92</v>
      </c>
      <c r="BF24" s="209">
        <f>BD24/BE24</f>
        <v>1</v>
      </c>
      <c r="BG24" s="145" t="s">
        <v>2319</v>
      </c>
      <c r="BH24" s="145" t="s">
        <v>2261</v>
      </c>
      <c r="BI24" s="210">
        <v>98</v>
      </c>
      <c r="BJ24" s="210">
        <v>98</v>
      </c>
      <c r="BK24" s="209">
        <f>BI24/BJ24</f>
        <v>1</v>
      </c>
      <c r="BL24" s="145" t="s">
        <v>2320</v>
      </c>
      <c r="BM24" s="145" t="s">
        <v>2263</v>
      </c>
      <c r="BN24" s="210">
        <v>90</v>
      </c>
      <c r="BO24" s="210">
        <v>90</v>
      </c>
      <c r="BP24" s="209">
        <f>BN24/BO24</f>
        <v>1</v>
      </c>
      <c r="BQ24" s="145" t="s">
        <v>2321</v>
      </c>
      <c r="BR24" s="145" t="s">
        <v>2265</v>
      </c>
      <c r="BS24" s="210">
        <v>122</v>
      </c>
      <c r="BT24" s="210">
        <v>122</v>
      </c>
      <c r="BU24" s="209">
        <f>BS24/BT24</f>
        <v>1</v>
      </c>
      <c r="BV24" s="145" t="s">
        <v>2322</v>
      </c>
      <c r="BW24" s="145" t="s">
        <v>2267</v>
      </c>
      <c r="BX24" s="210">
        <v>89</v>
      </c>
      <c r="BY24" s="210">
        <v>89</v>
      </c>
      <c r="BZ24" s="209">
        <f>BX24/BY24</f>
        <v>1</v>
      </c>
      <c r="CA24" s="145" t="s">
        <v>2323</v>
      </c>
      <c r="CB24" s="145" t="s">
        <v>2324</v>
      </c>
      <c r="CC24" s="145" t="s">
        <v>2325</v>
      </c>
      <c r="CE24" s="286">
        <f>U24+Z24+AE24+AJ24+AO24+AT24+AY24+BD24+BI24+BN24+BS24+BX24</f>
        <v>1026</v>
      </c>
      <c r="CF24" s="286">
        <f>+V24+AA24+AF24+AK24+AP24+AU24+AZ24+BE24+BJ24+BO24+BT24+BY24</f>
        <v>1026</v>
      </c>
      <c r="CG24" s="277">
        <f t="shared" si="7"/>
        <v>1</v>
      </c>
      <c r="CH24" s="277">
        <f>+CG24</f>
        <v>1</v>
      </c>
      <c r="CI24" s="277">
        <f t="shared" si="9"/>
        <v>1</v>
      </c>
      <c r="CJ24" s="277">
        <f t="shared" si="10"/>
        <v>1</v>
      </c>
      <c r="CK24" s="286"/>
    </row>
    <row r="25" spans="1:89" s="150" customFormat="1" ht="274.5" customHeight="1" x14ac:dyDescent="0.25">
      <c r="A25" s="152"/>
      <c r="B25" s="144" t="s">
        <v>2326</v>
      </c>
      <c r="C25" s="144" t="s">
        <v>1999</v>
      </c>
      <c r="D25" s="145" t="s">
        <v>65</v>
      </c>
      <c r="E25" s="146" t="s">
        <v>2327</v>
      </c>
      <c r="F25" s="215" t="s">
        <v>2328</v>
      </c>
      <c r="G25" s="145" t="s">
        <v>2329</v>
      </c>
      <c r="H25" s="145" t="s">
        <v>2330</v>
      </c>
      <c r="I25" s="145" t="s">
        <v>2331</v>
      </c>
      <c r="J25" s="147" t="s">
        <v>2005</v>
      </c>
      <c r="K25" s="145" t="s">
        <v>2332</v>
      </c>
      <c r="L25" s="145" t="s">
        <v>2333</v>
      </c>
      <c r="M25" s="145" t="s">
        <v>2334</v>
      </c>
      <c r="N25" s="144" t="s">
        <v>2009</v>
      </c>
      <c r="O25" s="145" t="s">
        <v>2335</v>
      </c>
      <c r="P25" s="146" t="s">
        <v>1814</v>
      </c>
      <c r="Q25" s="512" t="s">
        <v>30</v>
      </c>
      <c r="R25" s="154" t="s">
        <v>1816</v>
      </c>
      <c r="S25" s="154" t="s">
        <v>2009</v>
      </c>
      <c r="T25" s="154">
        <v>1</v>
      </c>
      <c r="U25" s="210"/>
      <c r="V25" s="210"/>
      <c r="W25" s="209"/>
      <c r="X25" s="254"/>
      <c r="Y25" s="212"/>
      <c r="Z25" s="210"/>
      <c r="AA25" s="210"/>
      <c r="AB25" s="209"/>
      <c r="AC25" s="209"/>
      <c r="AD25" s="208"/>
      <c r="AE25" s="211"/>
      <c r="AF25" s="210"/>
      <c r="AG25" s="209"/>
      <c r="AH25" s="217" t="s">
        <v>2336</v>
      </c>
      <c r="AI25" s="274" t="s">
        <v>2337</v>
      </c>
      <c r="AJ25" s="210"/>
      <c r="AK25" s="210"/>
      <c r="AL25" s="209"/>
      <c r="AM25" s="217" t="s">
        <v>2338</v>
      </c>
      <c r="AN25" s="270" t="s">
        <v>2339</v>
      </c>
      <c r="AO25" s="211"/>
      <c r="AP25" s="210"/>
      <c r="AQ25" s="209"/>
      <c r="AR25" s="217" t="s">
        <v>2340</v>
      </c>
      <c r="AS25" s="270" t="s">
        <v>2019</v>
      </c>
      <c r="AT25" s="210"/>
      <c r="AU25" s="210"/>
      <c r="AV25" s="209"/>
      <c r="AW25" s="217" t="s">
        <v>2341</v>
      </c>
      <c r="AX25" s="270" t="s">
        <v>2342</v>
      </c>
      <c r="AY25" s="211"/>
      <c r="AZ25" s="210"/>
      <c r="BA25" s="209"/>
      <c r="BB25" s="217" t="s">
        <v>2343</v>
      </c>
      <c r="BC25" s="270" t="s">
        <v>2108</v>
      </c>
      <c r="BD25" s="210"/>
      <c r="BE25" s="210"/>
      <c r="BF25" s="209"/>
      <c r="BG25" s="217" t="s">
        <v>2344</v>
      </c>
      <c r="BH25" s="270" t="s">
        <v>2345</v>
      </c>
      <c r="BI25" s="211"/>
      <c r="BJ25" s="210"/>
      <c r="BK25" s="209"/>
      <c r="BL25" s="217" t="s">
        <v>2346</v>
      </c>
      <c r="BM25" s="270" t="s">
        <v>2347</v>
      </c>
      <c r="BN25" s="210"/>
      <c r="BO25" s="210"/>
      <c r="BP25" s="209"/>
      <c r="BQ25" s="217" t="s">
        <v>2348</v>
      </c>
      <c r="BR25" s="270" t="s">
        <v>2112</v>
      </c>
      <c r="BS25" s="211"/>
      <c r="BT25" s="210"/>
      <c r="BU25" s="209"/>
      <c r="BV25" s="217" t="s">
        <v>2349</v>
      </c>
      <c r="BW25" s="217" t="s">
        <v>2350</v>
      </c>
      <c r="BX25" s="210">
        <v>199</v>
      </c>
      <c r="BY25" s="210">
        <v>199</v>
      </c>
      <c r="BZ25" s="209">
        <v>1</v>
      </c>
      <c r="CA25" s="217" t="s">
        <v>2351</v>
      </c>
      <c r="CB25" s="270" t="s">
        <v>2352</v>
      </c>
      <c r="CC25" s="217" t="s">
        <v>2353</v>
      </c>
      <c r="CE25" s="206">
        <f t="shared" si="6"/>
        <v>199</v>
      </c>
      <c r="CF25" s="206">
        <f t="shared" si="6"/>
        <v>199</v>
      </c>
      <c r="CG25" s="207">
        <f t="shared" si="7"/>
        <v>1</v>
      </c>
      <c r="CH25" s="207">
        <f>+CG25</f>
        <v>1</v>
      </c>
      <c r="CI25" s="207">
        <f t="shared" si="9"/>
        <v>1</v>
      </c>
      <c r="CJ25" s="207">
        <f t="shared" si="10"/>
        <v>1</v>
      </c>
      <c r="CK25" s="206"/>
    </row>
    <row r="26" spans="1:89" s="150" customFormat="1" ht="240" x14ac:dyDescent="0.25">
      <c r="B26" s="144" t="s">
        <v>105</v>
      </c>
      <c r="C26" s="144" t="s">
        <v>1999</v>
      </c>
      <c r="D26" s="145" t="s">
        <v>65</v>
      </c>
      <c r="E26" s="146" t="s">
        <v>2354</v>
      </c>
      <c r="F26" s="215" t="s">
        <v>2355</v>
      </c>
      <c r="G26" s="145" t="s">
        <v>2356</v>
      </c>
      <c r="H26" s="145" t="s">
        <v>2357</v>
      </c>
      <c r="I26" s="145" t="s">
        <v>2358</v>
      </c>
      <c r="J26" s="147" t="s">
        <v>2122</v>
      </c>
      <c r="K26" s="145" t="s">
        <v>2359</v>
      </c>
      <c r="L26" s="145" t="s">
        <v>2360</v>
      </c>
      <c r="M26" s="145" t="s">
        <v>2361</v>
      </c>
      <c r="N26" s="144" t="s">
        <v>2009</v>
      </c>
      <c r="O26" s="145" t="s">
        <v>2362</v>
      </c>
      <c r="P26" s="146" t="s">
        <v>1810</v>
      </c>
      <c r="Q26" s="512" t="s">
        <v>30</v>
      </c>
      <c r="R26" s="154">
        <v>0.8</v>
      </c>
      <c r="S26" s="154" t="s">
        <v>2009</v>
      </c>
      <c r="T26" s="154">
        <v>0.85</v>
      </c>
      <c r="U26" s="210">
        <v>119</v>
      </c>
      <c r="V26" s="210">
        <v>457</v>
      </c>
      <c r="W26" s="209">
        <f>U26/V26</f>
        <v>0.26039387308533918</v>
      </c>
      <c r="X26" s="222" t="s">
        <v>2363</v>
      </c>
      <c r="Y26" s="291" t="s">
        <v>2364</v>
      </c>
      <c r="Z26" s="210">
        <v>26</v>
      </c>
      <c r="AA26" s="210">
        <v>49</v>
      </c>
      <c r="AB26" s="209">
        <f>26/49</f>
        <v>0.53061224489795922</v>
      </c>
      <c r="AC26" s="222" t="s">
        <v>2365</v>
      </c>
      <c r="AD26" s="291" t="s">
        <v>2364</v>
      </c>
      <c r="AE26" s="210">
        <f>10+6</f>
        <v>16</v>
      </c>
      <c r="AF26" s="210">
        <f>87+6</f>
        <v>93</v>
      </c>
      <c r="AG26" s="209">
        <f>AE26/AF26</f>
        <v>0.17204301075268819</v>
      </c>
      <c r="AH26" s="222" t="s">
        <v>2366</v>
      </c>
      <c r="AI26" s="291" t="s">
        <v>2367</v>
      </c>
      <c r="AJ26" s="210">
        <f>7+11</f>
        <v>18</v>
      </c>
      <c r="AK26" s="210">
        <f>48+11</f>
        <v>59</v>
      </c>
      <c r="AL26" s="209">
        <f>AJ26/AK26</f>
        <v>0.30508474576271188</v>
      </c>
      <c r="AM26" s="222" t="s">
        <v>2368</v>
      </c>
      <c r="AN26" s="291" t="s">
        <v>2369</v>
      </c>
      <c r="AO26" s="210">
        <f>15+58</f>
        <v>73</v>
      </c>
      <c r="AP26" s="210">
        <f>16+52</f>
        <v>68</v>
      </c>
      <c r="AQ26" s="209">
        <f>AO26/AP26</f>
        <v>1.0735294117647058</v>
      </c>
      <c r="AR26" s="291" t="s">
        <v>2370</v>
      </c>
      <c r="AS26" s="291" t="s">
        <v>2371</v>
      </c>
      <c r="AT26" s="210">
        <f>63+12</f>
        <v>75</v>
      </c>
      <c r="AU26" s="210">
        <f>12+53</f>
        <v>65</v>
      </c>
      <c r="AV26" s="209">
        <f>AT26/AU26</f>
        <v>1.1538461538461537</v>
      </c>
      <c r="AW26" s="291" t="s">
        <v>2372</v>
      </c>
      <c r="AX26" s="291" t="s">
        <v>2373</v>
      </c>
      <c r="AY26" s="210">
        <f>167+3</f>
        <v>170</v>
      </c>
      <c r="AZ26" s="210">
        <f>150+3</f>
        <v>153</v>
      </c>
      <c r="BA26" s="209">
        <f>AY26/AZ26</f>
        <v>1.1111111111111112</v>
      </c>
      <c r="BB26" s="291" t="s">
        <v>2374</v>
      </c>
      <c r="BC26" s="291" t="s">
        <v>2375</v>
      </c>
      <c r="BD26" s="210">
        <v>92</v>
      </c>
      <c r="BE26" s="210">
        <v>168</v>
      </c>
      <c r="BF26" s="209">
        <f>BD26/BE26</f>
        <v>0.54761904761904767</v>
      </c>
      <c r="BG26" s="291" t="s">
        <v>2376</v>
      </c>
      <c r="BH26" s="291" t="s">
        <v>2377</v>
      </c>
      <c r="BI26" s="210">
        <v>122</v>
      </c>
      <c r="BJ26" s="210">
        <v>133</v>
      </c>
      <c r="BK26" s="209">
        <f t="shared" ref="BK26:BK31" si="11">BI26/BJ26</f>
        <v>0.91729323308270672</v>
      </c>
      <c r="BL26" s="291" t="s">
        <v>2378</v>
      </c>
      <c r="BM26" s="291" t="s">
        <v>2379</v>
      </c>
      <c r="BN26" s="210">
        <v>132</v>
      </c>
      <c r="BO26" s="210">
        <v>136</v>
      </c>
      <c r="BP26" s="209">
        <v>0.97058823529411764</v>
      </c>
      <c r="BQ26" s="291" t="s">
        <v>2380</v>
      </c>
      <c r="BR26" s="291" t="s">
        <v>2381</v>
      </c>
      <c r="BS26" s="210">
        <f>14+102</f>
        <v>116</v>
      </c>
      <c r="BT26" s="210">
        <f>17+(339)</f>
        <v>356</v>
      </c>
      <c r="BU26" s="209">
        <f>BS26/BT26</f>
        <v>0.3258426966292135</v>
      </c>
      <c r="BV26" s="329" t="s">
        <v>2382</v>
      </c>
      <c r="BW26" s="291" t="s">
        <v>2383</v>
      </c>
      <c r="BX26" s="210">
        <f>14+289</f>
        <v>303</v>
      </c>
      <c r="BY26" s="515">
        <f>14+105</f>
        <v>119</v>
      </c>
      <c r="BZ26" s="516">
        <f>BX26/BY26</f>
        <v>2.5462184873949578</v>
      </c>
      <c r="CA26" s="291" t="s">
        <v>2384</v>
      </c>
      <c r="CB26" s="291" t="s">
        <v>2385</v>
      </c>
      <c r="CC26" s="517" t="s">
        <v>2386</v>
      </c>
      <c r="CE26" s="206">
        <f>(+U26+Z26+AE26+AJ26+AO26+AT26+AY26+BD26+BI26+BN26+BS26+BX26)</f>
        <v>1262</v>
      </c>
      <c r="CF26" s="206">
        <f>(+V26+AA26+AF26+AK26+AP26+AU26+AZ26+BE26+BJ26+BO26+BT26+BY26)</f>
        <v>1856</v>
      </c>
      <c r="CG26" s="207">
        <f t="shared" si="7"/>
        <v>0.67995689655172409</v>
      </c>
      <c r="CH26" s="207">
        <f>CG26</f>
        <v>0.67995689655172409</v>
      </c>
      <c r="CI26" s="207">
        <f t="shared" si="9"/>
        <v>0.85</v>
      </c>
      <c r="CJ26" s="207">
        <f t="shared" si="10"/>
        <v>0.79994929006085191</v>
      </c>
      <c r="CK26" s="206"/>
    </row>
    <row r="27" spans="1:89" s="150" customFormat="1" ht="261" customHeight="1" x14ac:dyDescent="0.25">
      <c r="B27" s="144" t="s">
        <v>105</v>
      </c>
      <c r="C27" s="144" t="s">
        <v>1999</v>
      </c>
      <c r="D27" s="145" t="s">
        <v>65</v>
      </c>
      <c r="E27" s="146" t="s">
        <v>2387</v>
      </c>
      <c r="F27" s="215" t="s">
        <v>2355</v>
      </c>
      <c r="G27" s="145" t="s">
        <v>2388</v>
      </c>
      <c r="H27" s="145" t="s">
        <v>2389</v>
      </c>
      <c r="I27" s="145" t="s">
        <v>2390</v>
      </c>
      <c r="J27" s="147" t="s">
        <v>2122</v>
      </c>
      <c r="K27" s="145" t="s">
        <v>2391</v>
      </c>
      <c r="L27" s="145" t="s">
        <v>2392</v>
      </c>
      <c r="M27" s="145" t="s">
        <v>2393</v>
      </c>
      <c r="N27" s="144" t="s">
        <v>2009</v>
      </c>
      <c r="O27" s="145" t="s">
        <v>2394</v>
      </c>
      <c r="P27" s="146" t="s">
        <v>1810</v>
      </c>
      <c r="Q27" s="512" t="s">
        <v>30</v>
      </c>
      <c r="R27" s="154">
        <v>0.95</v>
      </c>
      <c r="S27" s="154" t="s">
        <v>2009</v>
      </c>
      <c r="T27" s="154">
        <v>0.95</v>
      </c>
      <c r="U27" s="210">
        <v>19</v>
      </c>
      <c r="V27" s="210">
        <v>19</v>
      </c>
      <c r="W27" s="209">
        <f>+V27/U27</f>
        <v>1</v>
      </c>
      <c r="X27" s="222" t="s">
        <v>2395</v>
      </c>
      <c r="Y27" s="291" t="s">
        <v>2396</v>
      </c>
      <c r="Z27" s="210">
        <v>115</v>
      </c>
      <c r="AA27" s="210">
        <v>139</v>
      </c>
      <c r="AB27" s="209">
        <f>+Z27/AA27</f>
        <v>0.82733812949640284</v>
      </c>
      <c r="AC27" s="217" t="s">
        <v>2397</v>
      </c>
      <c r="AD27" s="291" t="s">
        <v>2364</v>
      </c>
      <c r="AE27" s="210">
        <v>6</v>
      </c>
      <c r="AF27" s="210">
        <v>15</v>
      </c>
      <c r="AG27" s="209">
        <f>+AE27/AF27</f>
        <v>0.4</v>
      </c>
      <c r="AH27" s="222" t="s">
        <v>2398</v>
      </c>
      <c r="AI27" s="291" t="s">
        <v>2367</v>
      </c>
      <c r="AJ27" s="210">
        <v>17</v>
      </c>
      <c r="AK27" s="210">
        <v>20</v>
      </c>
      <c r="AL27" s="209">
        <f>+AJ27/AK27</f>
        <v>0.85</v>
      </c>
      <c r="AM27" s="222" t="s">
        <v>2399</v>
      </c>
      <c r="AN27" s="291" t="s">
        <v>2369</v>
      </c>
      <c r="AO27" s="258">
        <v>10</v>
      </c>
      <c r="AP27" s="258">
        <v>20</v>
      </c>
      <c r="AQ27" s="259">
        <f>+AO27/AP27</f>
        <v>0.5</v>
      </c>
      <c r="AR27" s="291" t="s">
        <v>2400</v>
      </c>
      <c r="AS27" s="291" t="s">
        <v>2401</v>
      </c>
      <c r="AT27" s="210">
        <v>29</v>
      </c>
      <c r="AU27" s="210">
        <v>31</v>
      </c>
      <c r="AV27" s="209">
        <v>0.93548387096774188</v>
      </c>
      <c r="AW27" s="291" t="s">
        <v>2402</v>
      </c>
      <c r="AX27" s="291" t="s">
        <v>2403</v>
      </c>
      <c r="AY27" s="210">
        <v>27</v>
      </c>
      <c r="AZ27" s="210">
        <v>28</v>
      </c>
      <c r="BA27" s="209">
        <v>0.97</v>
      </c>
      <c r="BB27" s="291" t="s">
        <v>2404</v>
      </c>
      <c r="BC27" s="291" t="s">
        <v>2405</v>
      </c>
      <c r="BD27" s="210">
        <v>18</v>
      </c>
      <c r="BE27" s="210">
        <v>13</v>
      </c>
      <c r="BF27" s="209">
        <f>BD27/BE27</f>
        <v>1.3846153846153846</v>
      </c>
      <c r="BG27" s="291" t="s">
        <v>2406</v>
      </c>
      <c r="BH27" s="291" t="s">
        <v>2407</v>
      </c>
      <c r="BI27" s="210">
        <v>9</v>
      </c>
      <c r="BJ27" s="210">
        <v>5</v>
      </c>
      <c r="BK27" s="209">
        <f t="shared" si="11"/>
        <v>1.8</v>
      </c>
      <c r="BL27" s="291" t="s">
        <v>2408</v>
      </c>
      <c r="BM27" s="291" t="s">
        <v>2409</v>
      </c>
      <c r="BN27" s="210">
        <v>11</v>
      </c>
      <c r="BO27" s="210">
        <v>49</v>
      </c>
      <c r="BP27" s="209">
        <v>0.22448979591836735</v>
      </c>
      <c r="BQ27" s="291" t="s">
        <v>2410</v>
      </c>
      <c r="BR27" s="291" t="s">
        <v>2411</v>
      </c>
      <c r="BS27" s="210">
        <v>44</v>
      </c>
      <c r="BT27" s="210">
        <v>226</v>
      </c>
      <c r="BU27" s="209">
        <v>0.19</v>
      </c>
      <c r="BV27" s="291" t="s">
        <v>2412</v>
      </c>
      <c r="BW27" s="291" t="s">
        <v>2413</v>
      </c>
      <c r="BX27" s="210">
        <v>322</v>
      </c>
      <c r="BY27" s="515">
        <v>63</v>
      </c>
      <c r="BZ27" s="516">
        <v>5.1111111111111107</v>
      </c>
      <c r="CA27" s="518" t="s">
        <v>2414</v>
      </c>
      <c r="CB27" s="519" t="s">
        <v>2415</v>
      </c>
      <c r="CC27" s="520" t="s">
        <v>2416</v>
      </c>
      <c r="CE27" s="282">
        <f>(+U27+Z27+AE27+AJ27+AO27+AT27+AY27+BD27+BI27+BN27+BS27+BX27)</f>
        <v>627</v>
      </c>
      <c r="CF27" s="282">
        <f>(+V27+AA27+AF27+AK27+AP27+AU27+AZ27+BE27+BJ27+BO27+BT27+BY27)</f>
        <v>628</v>
      </c>
      <c r="CG27" s="207">
        <f t="shared" si="7"/>
        <v>0.99840764331210186</v>
      </c>
      <c r="CH27" s="207">
        <f>CG27</f>
        <v>0.99840764331210186</v>
      </c>
      <c r="CI27" s="207">
        <f t="shared" si="9"/>
        <v>0.95</v>
      </c>
      <c r="CJ27" s="207">
        <f t="shared" si="10"/>
        <v>1.0509554140127388</v>
      </c>
      <c r="CK27" s="206"/>
    </row>
    <row r="28" spans="1:89" s="150" customFormat="1" ht="250.5" customHeight="1" x14ac:dyDescent="0.25">
      <c r="B28" s="144" t="s">
        <v>105</v>
      </c>
      <c r="C28" s="144" t="s">
        <v>1999</v>
      </c>
      <c r="D28" s="145" t="s">
        <v>65</v>
      </c>
      <c r="E28" s="146" t="s">
        <v>2417</v>
      </c>
      <c r="F28" s="215" t="s">
        <v>2355</v>
      </c>
      <c r="G28" s="145" t="s">
        <v>2418</v>
      </c>
      <c r="H28" s="145" t="s">
        <v>2419</v>
      </c>
      <c r="I28" s="145" t="s">
        <v>2420</v>
      </c>
      <c r="J28" s="147" t="s">
        <v>2122</v>
      </c>
      <c r="K28" s="145" t="s">
        <v>2421</v>
      </c>
      <c r="L28" s="145" t="s">
        <v>2422</v>
      </c>
      <c r="M28" s="145" t="s">
        <v>2423</v>
      </c>
      <c r="N28" s="144" t="s">
        <v>2009</v>
      </c>
      <c r="O28" s="145" t="s">
        <v>2424</v>
      </c>
      <c r="P28" s="146" t="s">
        <v>1810</v>
      </c>
      <c r="Q28" s="512" t="s">
        <v>30</v>
      </c>
      <c r="R28" s="154">
        <v>0.7</v>
      </c>
      <c r="S28" s="154" t="s">
        <v>2009</v>
      </c>
      <c r="T28" s="154">
        <v>0.8</v>
      </c>
      <c r="U28" s="272">
        <v>1056</v>
      </c>
      <c r="V28" s="272">
        <v>2490</v>
      </c>
      <c r="W28" s="209">
        <f>+U28/V28</f>
        <v>0.42409638554216866</v>
      </c>
      <c r="X28" s="222" t="s">
        <v>2425</v>
      </c>
      <c r="Y28" s="291" t="s">
        <v>2364</v>
      </c>
      <c r="Z28" s="272">
        <v>2506</v>
      </c>
      <c r="AA28" s="272">
        <v>3014</v>
      </c>
      <c r="AB28" s="209">
        <f>+Z28/AA28</f>
        <v>0.83145321831453223</v>
      </c>
      <c r="AC28" s="217" t="s">
        <v>2426</v>
      </c>
      <c r="AD28" s="291" t="s">
        <v>2396</v>
      </c>
      <c r="AE28" s="210">
        <v>1966</v>
      </c>
      <c r="AF28" s="210">
        <v>1609</v>
      </c>
      <c r="AG28" s="209">
        <f t="shared" ref="AG28" si="12">+AE28/AF28</f>
        <v>1.2218769422001243</v>
      </c>
      <c r="AH28" s="222" t="s">
        <v>2427</v>
      </c>
      <c r="AI28" s="291" t="s">
        <v>2428</v>
      </c>
      <c r="AJ28" s="210">
        <v>962</v>
      </c>
      <c r="AK28" s="210">
        <v>406</v>
      </c>
      <c r="AL28" s="209">
        <v>2.3694581280788176</v>
      </c>
      <c r="AM28" s="222" t="s">
        <v>2429</v>
      </c>
      <c r="AN28" s="291" t="s">
        <v>2430</v>
      </c>
      <c r="AO28" s="210">
        <v>843</v>
      </c>
      <c r="AP28" s="210">
        <v>795</v>
      </c>
      <c r="AQ28" s="209">
        <v>1.060377358490566</v>
      </c>
      <c r="AR28" s="222" t="s">
        <v>2431</v>
      </c>
      <c r="AS28" s="291" t="s">
        <v>2371</v>
      </c>
      <c r="AT28" s="210">
        <v>826</v>
      </c>
      <c r="AU28" s="210">
        <v>447</v>
      </c>
      <c r="AV28" s="209">
        <f t="shared" ref="AV28" si="13">+AT28/AU28</f>
        <v>1.8478747203579418</v>
      </c>
      <c r="AW28" s="217" t="s">
        <v>2432</v>
      </c>
      <c r="AX28" s="291" t="s">
        <v>2433</v>
      </c>
      <c r="AY28" s="210">
        <v>60</v>
      </c>
      <c r="AZ28" s="210">
        <v>20</v>
      </c>
      <c r="BA28" s="209">
        <f t="shared" ref="BA28" si="14">+AY28/AZ28</f>
        <v>3</v>
      </c>
      <c r="BB28" s="217" t="s">
        <v>2434</v>
      </c>
      <c r="BC28" s="291" t="s">
        <v>2435</v>
      </c>
      <c r="BD28" s="210">
        <v>117</v>
      </c>
      <c r="BE28" s="210">
        <v>156</v>
      </c>
      <c r="BF28" s="209">
        <f>BD28/BE28</f>
        <v>0.75</v>
      </c>
      <c r="BG28" s="208" t="s">
        <v>2436</v>
      </c>
      <c r="BH28" s="208" t="s">
        <v>2437</v>
      </c>
      <c r="BI28" s="211">
        <v>75</v>
      </c>
      <c r="BJ28" s="210">
        <v>18</v>
      </c>
      <c r="BK28" s="209">
        <f t="shared" si="11"/>
        <v>4.166666666666667</v>
      </c>
      <c r="BL28" s="212" t="s">
        <v>2438</v>
      </c>
      <c r="BM28" s="291" t="s">
        <v>2439</v>
      </c>
      <c r="BN28" s="301">
        <v>91</v>
      </c>
      <c r="BO28" s="301">
        <v>66</v>
      </c>
      <c r="BP28" s="521">
        <f>BN28/BO28</f>
        <v>1.3787878787878789</v>
      </c>
      <c r="BQ28" s="317" t="s">
        <v>2440</v>
      </c>
      <c r="BR28" s="291" t="s">
        <v>2441</v>
      </c>
      <c r="BS28" s="301">
        <v>113</v>
      </c>
      <c r="BT28" s="301">
        <v>123</v>
      </c>
      <c r="BU28" s="521">
        <v>0.92</v>
      </c>
      <c r="BV28" s="317" t="s">
        <v>2442</v>
      </c>
      <c r="BW28" s="291" t="s">
        <v>2443</v>
      </c>
      <c r="BX28" s="210">
        <v>46</v>
      </c>
      <c r="BY28" s="515">
        <v>14</v>
      </c>
      <c r="BZ28" s="516">
        <f>BX28/BY28</f>
        <v>3.2857142857142856</v>
      </c>
      <c r="CA28" s="518" t="s">
        <v>2444</v>
      </c>
      <c r="CB28" s="519" t="s">
        <v>2415</v>
      </c>
      <c r="CC28" s="522" t="s">
        <v>2445</v>
      </c>
      <c r="CE28" s="523">
        <f>+U28+Z28+AE28+AJ28+AO28+AT28+AY28+BD28+BI28+BN28+BS28+BX28</f>
        <v>8661</v>
      </c>
      <c r="CF28" s="282">
        <f>+V28+AA28+AF28+AK28+AP28+AU28+AZ28+BE28+BJ28+BO28+BT28+BY28</f>
        <v>9158</v>
      </c>
      <c r="CG28" s="207">
        <f t="shared" si="7"/>
        <v>0.94573050884472587</v>
      </c>
      <c r="CH28" s="207">
        <f t="shared" ref="CH28:CH31" si="15">CG28</f>
        <v>0.94573050884472587</v>
      </c>
      <c r="CI28" s="207">
        <f t="shared" si="9"/>
        <v>0.8</v>
      </c>
      <c r="CJ28" s="207">
        <f t="shared" si="10"/>
        <v>1.1821631360559073</v>
      </c>
      <c r="CK28" s="206"/>
    </row>
    <row r="29" spans="1:89" s="150" customFormat="1" ht="254.25" customHeight="1" x14ac:dyDescent="0.25">
      <c r="B29" s="144" t="s">
        <v>105</v>
      </c>
      <c r="C29" s="144" t="s">
        <v>1999</v>
      </c>
      <c r="D29" s="145" t="s">
        <v>65</v>
      </c>
      <c r="E29" s="146" t="s">
        <v>2446</v>
      </c>
      <c r="F29" s="215" t="s">
        <v>2355</v>
      </c>
      <c r="G29" s="145" t="s">
        <v>2447</v>
      </c>
      <c r="H29" s="145" t="s">
        <v>2448</v>
      </c>
      <c r="I29" s="145" t="s">
        <v>2449</v>
      </c>
      <c r="J29" s="147" t="s">
        <v>2122</v>
      </c>
      <c r="K29" s="145" t="s">
        <v>2450</v>
      </c>
      <c r="L29" s="145" t="s">
        <v>2451</v>
      </c>
      <c r="M29" s="145" t="s">
        <v>2452</v>
      </c>
      <c r="N29" s="144" t="s">
        <v>2009</v>
      </c>
      <c r="O29" s="145" t="s">
        <v>2453</v>
      </c>
      <c r="P29" s="146" t="s">
        <v>1831</v>
      </c>
      <c r="Q29" s="512" t="s">
        <v>30</v>
      </c>
      <c r="R29" s="154">
        <v>0.79</v>
      </c>
      <c r="S29" s="154" t="s">
        <v>2009</v>
      </c>
      <c r="T29" s="154">
        <v>0.8</v>
      </c>
      <c r="U29" s="209"/>
      <c r="V29" s="209"/>
      <c r="W29" s="209"/>
      <c r="X29" s="222" t="s">
        <v>2454</v>
      </c>
      <c r="Y29" s="291" t="s">
        <v>2364</v>
      </c>
      <c r="Z29" s="223"/>
      <c r="AA29" s="223"/>
      <c r="AB29" s="217"/>
      <c r="AC29" s="217" t="s">
        <v>2455</v>
      </c>
      <c r="AD29" s="291" t="s">
        <v>2364</v>
      </c>
      <c r="AE29" s="210">
        <v>5</v>
      </c>
      <c r="AF29" s="210">
        <v>14</v>
      </c>
      <c r="AG29" s="209">
        <f>AE29/AF29</f>
        <v>0.35714285714285715</v>
      </c>
      <c r="AH29" s="222" t="s">
        <v>2456</v>
      </c>
      <c r="AI29" s="291" t="s">
        <v>2367</v>
      </c>
      <c r="AJ29" s="210"/>
      <c r="AK29" s="210"/>
      <c r="AL29" s="209"/>
      <c r="AM29" s="222" t="s">
        <v>2457</v>
      </c>
      <c r="AN29" s="291" t="s">
        <v>2369</v>
      </c>
      <c r="AO29" s="210"/>
      <c r="AP29" s="210"/>
      <c r="AQ29" s="209"/>
      <c r="AR29" s="222" t="s">
        <v>2458</v>
      </c>
      <c r="AS29" s="291" t="s">
        <v>2459</v>
      </c>
      <c r="AT29" s="210">
        <f>1+9+9</f>
        <v>19</v>
      </c>
      <c r="AU29" s="210">
        <v>18</v>
      </c>
      <c r="AV29" s="209">
        <f>AT29/AU29</f>
        <v>1.0555555555555556</v>
      </c>
      <c r="AW29" s="222" t="s">
        <v>2460</v>
      </c>
      <c r="AX29" s="291" t="s">
        <v>2461</v>
      </c>
      <c r="AY29" s="210"/>
      <c r="AZ29" s="210"/>
      <c r="BA29" s="209"/>
      <c r="BB29" s="222" t="s">
        <v>2462</v>
      </c>
      <c r="BC29" s="291" t="s">
        <v>2463</v>
      </c>
      <c r="BD29" s="210"/>
      <c r="BE29" s="210"/>
      <c r="BF29" s="209"/>
      <c r="BG29" s="208" t="s">
        <v>2464</v>
      </c>
      <c r="BH29" s="208" t="s">
        <v>2465</v>
      </c>
      <c r="BI29" s="211">
        <v>16</v>
      </c>
      <c r="BJ29" s="210">
        <v>16</v>
      </c>
      <c r="BK29" s="209">
        <f t="shared" si="11"/>
        <v>1</v>
      </c>
      <c r="BL29" s="212" t="s">
        <v>2466</v>
      </c>
      <c r="BM29" s="291" t="s">
        <v>2467</v>
      </c>
      <c r="BN29" s="210"/>
      <c r="BO29" s="210"/>
      <c r="BP29" s="209"/>
      <c r="BQ29" s="208" t="s">
        <v>2468</v>
      </c>
      <c r="BR29" s="291" t="s">
        <v>2441</v>
      </c>
      <c r="BS29" s="210"/>
      <c r="BT29" s="210"/>
      <c r="BU29" s="209"/>
      <c r="BV29" s="208" t="s">
        <v>2469</v>
      </c>
      <c r="BW29" s="291" t="s">
        <v>2443</v>
      </c>
      <c r="BX29" s="210">
        <v>15</v>
      </c>
      <c r="BY29" s="515">
        <v>7</v>
      </c>
      <c r="BZ29" s="516">
        <f>BX29/BY29</f>
        <v>2.1428571428571428</v>
      </c>
      <c r="CA29" s="518" t="s">
        <v>2470</v>
      </c>
      <c r="CB29" s="519" t="s">
        <v>2415</v>
      </c>
      <c r="CC29" s="524" t="s">
        <v>2471</v>
      </c>
      <c r="CE29" s="282">
        <f>(+U29+Z29+AE29+AJ29+AO29+AT29+AY29+BD29+BI29+BN29+BS29+BX29)</f>
        <v>55</v>
      </c>
      <c r="CF29" s="282">
        <f>(+V29+AA29+AF29+AK29+AP29+AU29+AZ29+BE29+BJ29+BO29+BT29+BY29)</f>
        <v>55</v>
      </c>
      <c r="CG29" s="207">
        <f>+CE29/CF29</f>
        <v>1</v>
      </c>
      <c r="CH29" s="207">
        <f>CG29</f>
        <v>1</v>
      </c>
      <c r="CI29" s="207">
        <f>+T29</f>
        <v>0.8</v>
      </c>
      <c r="CJ29" s="207">
        <f>+CH29/CI29</f>
        <v>1.25</v>
      </c>
      <c r="CK29" s="206"/>
    </row>
    <row r="30" spans="1:89" s="150" customFormat="1" ht="249.75" customHeight="1" x14ac:dyDescent="0.25">
      <c r="B30" s="144" t="s">
        <v>105</v>
      </c>
      <c r="C30" s="144" t="s">
        <v>1999</v>
      </c>
      <c r="D30" s="145" t="s">
        <v>65</v>
      </c>
      <c r="E30" s="146" t="s">
        <v>2472</v>
      </c>
      <c r="F30" s="215" t="s">
        <v>2355</v>
      </c>
      <c r="G30" s="145" t="s">
        <v>2473</v>
      </c>
      <c r="H30" s="145" t="s">
        <v>2474</v>
      </c>
      <c r="I30" s="145" t="s">
        <v>2390</v>
      </c>
      <c r="J30" s="147" t="s">
        <v>2122</v>
      </c>
      <c r="K30" s="145" t="s">
        <v>2475</v>
      </c>
      <c r="L30" s="145" t="s">
        <v>2476</v>
      </c>
      <c r="M30" s="145" t="s">
        <v>2477</v>
      </c>
      <c r="N30" s="144" t="s">
        <v>2009</v>
      </c>
      <c r="O30" s="145" t="s">
        <v>2478</v>
      </c>
      <c r="P30" s="146" t="s">
        <v>1831</v>
      </c>
      <c r="Q30" s="512" t="s">
        <v>30</v>
      </c>
      <c r="R30" s="154" t="s">
        <v>1816</v>
      </c>
      <c r="S30" s="154" t="s">
        <v>2009</v>
      </c>
      <c r="T30" s="154">
        <v>0.9</v>
      </c>
      <c r="U30" s="377"/>
      <c r="V30" s="377"/>
      <c r="W30" s="378"/>
      <c r="X30" s="222" t="s">
        <v>2479</v>
      </c>
      <c r="Y30" s="291" t="s">
        <v>2364</v>
      </c>
      <c r="Z30" s="379"/>
      <c r="AA30" s="379"/>
      <c r="AB30" s="380"/>
      <c r="AC30" s="222" t="s">
        <v>2480</v>
      </c>
      <c r="AD30" s="291" t="s">
        <v>2364</v>
      </c>
      <c r="AE30" s="210">
        <v>100</v>
      </c>
      <c r="AF30" s="210">
        <v>105</v>
      </c>
      <c r="AG30" s="209">
        <f>+AE30/AF30</f>
        <v>0.95238095238095233</v>
      </c>
      <c r="AH30" s="222" t="s">
        <v>2481</v>
      </c>
      <c r="AI30" s="291" t="s">
        <v>2428</v>
      </c>
      <c r="AJ30" s="210"/>
      <c r="AK30" s="210"/>
      <c r="AL30" s="209"/>
      <c r="AM30" s="222" t="s">
        <v>2482</v>
      </c>
      <c r="AN30" s="291" t="s">
        <v>2369</v>
      </c>
      <c r="AO30" s="210"/>
      <c r="AP30" s="210"/>
      <c r="AQ30" s="209"/>
      <c r="AR30" s="222" t="s">
        <v>2483</v>
      </c>
      <c r="AS30" s="291" t="s">
        <v>2459</v>
      </c>
      <c r="AT30" s="210">
        <v>39</v>
      </c>
      <c r="AU30" s="210">
        <v>39</v>
      </c>
      <c r="AV30" s="209">
        <f>+AT30/AU30</f>
        <v>1</v>
      </c>
      <c r="AW30" s="217" t="s">
        <v>2484</v>
      </c>
      <c r="AX30" s="291" t="s">
        <v>2485</v>
      </c>
      <c r="AY30" s="210"/>
      <c r="AZ30" s="210"/>
      <c r="BA30" s="209"/>
      <c r="BB30" s="222" t="s">
        <v>2486</v>
      </c>
      <c r="BC30" s="291" t="s">
        <v>2487</v>
      </c>
      <c r="BD30" s="210"/>
      <c r="BE30" s="210"/>
      <c r="BF30" s="209"/>
      <c r="BG30" s="151" t="s">
        <v>2488</v>
      </c>
      <c r="BH30" s="151" t="s">
        <v>2489</v>
      </c>
      <c r="BI30" s="211">
        <v>6</v>
      </c>
      <c r="BJ30" s="210">
        <v>7</v>
      </c>
      <c r="BK30" s="209">
        <f t="shared" si="11"/>
        <v>0.8571428571428571</v>
      </c>
      <c r="BL30" s="212" t="s">
        <v>2490</v>
      </c>
      <c r="BM30" s="291" t="s">
        <v>2491</v>
      </c>
      <c r="BN30" s="210"/>
      <c r="BO30" s="210"/>
      <c r="BP30" s="209"/>
      <c r="BQ30" s="222" t="s">
        <v>2492</v>
      </c>
      <c r="BR30" s="291" t="s">
        <v>2441</v>
      </c>
      <c r="BS30" s="210"/>
      <c r="BT30" s="210"/>
      <c r="BU30" s="209"/>
      <c r="BV30" s="222" t="s">
        <v>2493</v>
      </c>
      <c r="BW30" s="291" t="s">
        <v>2443</v>
      </c>
      <c r="BX30" s="210">
        <v>13</v>
      </c>
      <c r="BY30" s="515">
        <v>8</v>
      </c>
      <c r="BZ30" s="516">
        <v>1.625</v>
      </c>
      <c r="CA30" s="518" t="s">
        <v>2494</v>
      </c>
      <c r="CB30" s="519" t="s">
        <v>2415</v>
      </c>
      <c r="CC30" s="251" t="s">
        <v>2495</v>
      </c>
      <c r="CE30" s="282">
        <f t="shared" ref="CE30:CF31" si="16">(+U30+Z30+AE30+AJ30+AO30+AT30+AY30+BD30+BI30+BN30+BS30+BX30)</f>
        <v>158</v>
      </c>
      <c r="CF30" s="282">
        <f t="shared" si="16"/>
        <v>159</v>
      </c>
      <c r="CG30" s="207">
        <f t="shared" si="7"/>
        <v>0.99371069182389937</v>
      </c>
      <c r="CH30" s="207">
        <f t="shared" si="15"/>
        <v>0.99371069182389937</v>
      </c>
      <c r="CI30" s="207">
        <f t="shared" si="9"/>
        <v>0.9</v>
      </c>
      <c r="CJ30" s="207">
        <f t="shared" si="10"/>
        <v>1.1041229909154437</v>
      </c>
      <c r="CK30" s="206"/>
    </row>
    <row r="31" spans="1:89" s="150" customFormat="1" ht="249.75" customHeight="1" x14ac:dyDescent="0.25">
      <c r="B31" s="144" t="s">
        <v>105</v>
      </c>
      <c r="C31" s="144" t="s">
        <v>1999</v>
      </c>
      <c r="D31" s="145" t="s">
        <v>65</v>
      </c>
      <c r="E31" s="146" t="s">
        <v>2496</v>
      </c>
      <c r="F31" s="215" t="s">
        <v>2355</v>
      </c>
      <c r="G31" s="145" t="s">
        <v>2497</v>
      </c>
      <c r="H31" s="145" t="s">
        <v>2498</v>
      </c>
      <c r="I31" s="145" t="s">
        <v>2390</v>
      </c>
      <c r="J31" s="147" t="s">
        <v>2122</v>
      </c>
      <c r="K31" s="145" t="s">
        <v>2499</v>
      </c>
      <c r="L31" s="145" t="s">
        <v>2500</v>
      </c>
      <c r="M31" s="145" t="s">
        <v>2501</v>
      </c>
      <c r="N31" s="144" t="s">
        <v>2009</v>
      </c>
      <c r="O31" s="145" t="s">
        <v>2500</v>
      </c>
      <c r="P31" s="146" t="s">
        <v>1831</v>
      </c>
      <c r="Q31" s="512" t="s">
        <v>30</v>
      </c>
      <c r="R31" s="154" t="s">
        <v>1816</v>
      </c>
      <c r="S31" s="154" t="s">
        <v>2009</v>
      </c>
      <c r="T31" s="154">
        <v>0.8</v>
      </c>
      <c r="U31" s="377"/>
      <c r="V31" s="377"/>
      <c r="W31" s="378"/>
      <c r="X31" s="222" t="s">
        <v>2502</v>
      </c>
      <c r="Y31" s="291" t="s">
        <v>2364</v>
      </c>
      <c r="Z31" s="305"/>
      <c r="AA31" s="305"/>
      <c r="AB31" s="270"/>
      <c r="AC31" s="274" t="s">
        <v>2503</v>
      </c>
      <c r="AD31" s="291" t="s">
        <v>2364</v>
      </c>
      <c r="AE31" s="210">
        <v>1</v>
      </c>
      <c r="AF31" s="210">
        <v>5</v>
      </c>
      <c r="AG31" s="209">
        <f>+AE31/AF31</f>
        <v>0.2</v>
      </c>
      <c r="AH31" s="222" t="s">
        <v>2504</v>
      </c>
      <c r="AI31" s="291" t="s">
        <v>2367</v>
      </c>
      <c r="AJ31" s="210"/>
      <c r="AK31" s="210"/>
      <c r="AL31" s="209"/>
      <c r="AM31" s="222" t="s">
        <v>2505</v>
      </c>
      <c r="AN31" s="291" t="s">
        <v>2369</v>
      </c>
      <c r="AO31" s="210"/>
      <c r="AP31" s="210"/>
      <c r="AQ31" s="209"/>
      <c r="AR31" s="222" t="s">
        <v>2506</v>
      </c>
      <c r="AS31" s="291" t="s">
        <v>2459</v>
      </c>
      <c r="AT31" s="210">
        <v>6</v>
      </c>
      <c r="AU31" s="210">
        <v>3</v>
      </c>
      <c r="AV31" s="209">
        <f>+AT31/AU31</f>
        <v>2</v>
      </c>
      <c r="AW31" s="217" t="s">
        <v>2507</v>
      </c>
      <c r="AX31" s="291" t="s">
        <v>2508</v>
      </c>
      <c r="AY31" s="210"/>
      <c r="AZ31" s="210"/>
      <c r="BA31" s="209"/>
      <c r="BB31" s="222" t="s">
        <v>2509</v>
      </c>
      <c r="BC31" s="291" t="s">
        <v>2510</v>
      </c>
      <c r="BD31" s="210"/>
      <c r="BE31" s="210"/>
      <c r="BF31" s="209"/>
      <c r="BG31" s="151" t="s">
        <v>2511</v>
      </c>
      <c r="BH31" s="151" t="s">
        <v>2512</v>
      </c>
      <c r="BI31" s="211">
        <v>2</v>
      </c>
      <c r="BJ31" s="210">
        <v>3</v>
      </c>
      <c r="BK31" s="209">
        <f t="shared" si="11"/>
        <v>0.66666666666666663</v>
      </c>
      <c r="BL31" s="212" t="s">
        <v>2513</v>
      </c>
      <c r="BM31" s="291" t="s">
        <v>2409</v>
      </c>
      <c r="BN31" s="210"/>
      <c r="BO31" s="210"/>
      <c r="BP31" s="209"/>
      <c r="BQ31" s="222" t="s">
        <v>2514</v>
      </c>
      <c r="BR31" s="291" t="s">
        <v>2441</v>
      </c>
      <c r="BS31" s="210"/>
      <c r="BT31" s="210"/>
      <c r="BU31" s="209"/>
      <c r="BV31" s="222" t="s">
        <v>2515</v>
      </c>
      <c r="BW31" s="291" t="s">
        <v>2443</v>
      </c>
      <c r="BX31" s="210">
        <v>2</v>
      </c>
      <c r="BY31" s="515">
        <v>0</v>
      </c>
      <c r="BZ31" s="516">
        <v>2</v>
      </c>
      <c r="CA31" s="518" t="s">
        <v>2516</v>
      </c>
      <c r="CB31" s="519" t="s">
        <v>2415</v>
      </c>
      <c r="CC31" s="251" t="s">
        <v>2517</v>
      </c>
      <c r="CE31" s="282">
        <f t="shared" si="16"/>
        <v>11</v>
      </c>
      <c r="CF31" s="282">
        <f t="shared" si="16"/>
        <v>11</v>
      </c>
      <c r="CG31" s="207">
        <f t="shared" si="7"/>
        <v>1</v>
      </c>
      <c r="CH31" s="207">
        <f t="shared" si="15"/>
        <v>1</v>
      </c>
      <c r="CI31" s="207">
        <f t="shared" si="9"/>
        <v>0.8</v>
      </c>
      <c r="CJ31" s="207">
        <f t="shared" si="10"/>
        <v>1.25</v>
      </c>
      <c r="CK31" s="206"/>
    </row>
    <row r="32" spans="1:89" s="150" customFormat="1" ht="270" customHeight="1" x14ac:dyDescent="0.25">
      <c r="A32" s="152"/>
      <c r="B32" s="144" t="s">
        <v>116</v>
      </c>
      <c r="C32" s="144" t="s">
        <v>41</v>
      </c>
      <c r="D32" s="145" t="s">
        <v>78</v>
      </c>
      <c r="E32" s="146" t="s">
        <v>2518</v>
      </c>
      <c r="F32" s="215" t="s">
        <v>2328</v>
      </c>
      <c r="G32" s="145" t="s">
        <v>2519</v>
      </c>
      <c r="H32" s="145" t="s">
        <v>2520</v>
      </c>
      <c r="I32" s="145" t="s">
        <v>2521</v>
      </c>
      <c r="J32" s="147" t="s">
        <v>2005</v>
      </c>
      <c r="K32" s="145" t="s">
        <v>2522</v>
      </c>
      <c r="L32" s="145" t="s">
        <v>2523</v>
      </c>
      <c r="M32" s="145" t="s">
        <v>2524</v>
      </c>
      <c r="N32" s="144" t="s">
        <v>2009</v>
      </c>
      <c r="O32" s="145" t="s">
        <v>2525</v>
      </c>
      <c r="P32" s="146" t="s">
        <v>1814</v>
      </c>
      <c r="Q32" s="512" t="s">
        <v>30</v>
      </c>
      <c r="R32" s="154">
        <v>0.86</v>
      </c>
      <c r="S32" s="154" t="s">
        <v>2009</v>
      </c>
      <c r="T32" s="154">
        <v>1</v>
      </c>
      <c r="U32" s="328"/>
      <c r="V32" s="328"/>
      <c r="W32" s="327"/>
      <c r="X32" s="326" t="s">
        <v>2526</v>
      </c>
      <c r="Y32" s="151" t="s">
        <v>2527</v>
      </c>
      <c r="Z32" s="328"/>
      <c r="AA32" s="328"/>
      <c r="AB32" s="327"/>
      <c r="AC32" s="270" t="s">
        <v>2528</v>
      </c>
      <c r="AD32" s="151" t="s">
        <v>2527</v>
      </c>
      <c r="AE32" s="211"/>
      <c r="AF32" s="210"/>
      <c r="AG32" s="209"/>
      <c r="AH32" s="326" t="s">
        <v>2529</v>
      </c>
      <c r="AI32" s="151" t="s">
        <v>2131</v>
      </c>
      <c r="AJ32" s="210"/>
      <c r="AK32" s="210"/>
      <c r="AL32" s="209"/>
      <c r="AM32" s="151" t="s">
        <v>2530</v>
      </c>
      <c r="AN32" s="151" t="s">
        <v>2133</v>
      </c>
      <c r="AO32" s="211"/>
      <c r="AP32" s="210"/>
      <c r="AQ32" s="209"/>
      <c r="AR32" s="151" t="s">
        <v>2531</v>
      </c>
      <c r="AS32" s="151" t="s">
        <v>2135</v>
      </c>
      <c r="AT32" s="210"/>
      <c r="AU32" s="210"/>
      <c r="AV32" s="209"/>
      <c r="AW32" s="151" t="s">
        <v>2532</v>
      </c>
      <c r="AX32" s="151" t="s">
        <v>2137</v>
      </c>
      <c r="AY32" s="211"/>
      <c r="AZ32" s="210"/>
      <c r="BA32" s="209"/>
      <c r="BB32" s="326" t="s">
        <v>2533</v>
      </c>
      <c r="BC32" s="151" t="s">
        <v>2139</v>
      </c>
      <c r="BD32" s="210"/>
      <c r="BE32" s="210"/>
      <c r="BF32" s="209"/>
      <c r="BG32" s="326" t="s">
        <v>2534</v>
      </c>
      <c r="BH32" s="151" t="s">
        <v>2535</v>
      </c>
      <c r="BI32" s="211"/>
      <c r="BJ32" s="210"/>
      <c r="BK32" s="209"/>
      <c r="BL32" s="251" t="s">
        <v>2536</v>
      </c>
      <c r="BM32" s="251" t="s">
        <v>2537</v>
      </c>
      <c r="BN32" s="223"/>
      <c r="BO32" s="223"/>
      <c r="BP32" s="217"/>
      <c r="BQ32" s="251" t="s">
        <v>2538</v>
      </c>
      <c r="BR32" s="223" t="s">
        <v>2145</v>
      </c>
      <c r="BS32" s="211"/>
      <c r="BT32" s="210"/>
      <c r="BU32" s="209"/>
      <c r="BV32" s="251" t="s">
        <v>2539</v>
      </c>
      <c r="BW32" s="223" t="s">
        <v>2540</v>
      </c>
      <c r="BX32" s="210">
        <v>1</v>
      </c>
      <c r="BY32" s="210">
        <v>2</v>
      </c>
      <c r="BZ32" s="525">
        <v>0.5</v>
      </c>
      <c r="CA32" s="251" t="s">
        <v>2541</v>
      </c>
      <c r="CB32" s="223" t="s">
        <v>2542</v>
      </c>
      <c r="CC32" s="251" t="s">
        <v>2543</v>
      </c>
      <c r="CE32" s="307">
        <f t="shared" si="6"/>
        <v>1</v>
      </c>
      <c r="CF32" s="307">
        <f t="shared" si="6"/>
        <v>2</v>
      </c>
      <c r="CG32" s="306">
        <f t="shared" si="7"/>
        <v>0.5</v>
      </c>
      <c r="CH32" s="306">
        <f>+CG32</f>
        <v>0.5</v>
      </c>
      <c r="CI32" s="306">
        <f t="shared" si="9"/>
        <v>1</v>
      </c>
      <c r="CJ32" s="306">
        <f t="shared" si="10"/>
        <v>0.5</v>
      </c>
      <c r="CK32" s="206"/>
    </row>
    <row r="33" spans="1:89" s="150" customFormat="1" ht="248.25" customHeight="1" x14ac:dyDescent="0.25">
      <c r="A33" s="152"/>
      <c r="B33" s="144" t="s">
        <v>116</v>
      </c>
      <c r="C33" s="144" t="s">
        <v>41</v>
      </c>
      <c r="D33" s="145" t="s">
        <v>78</v>
      </c>
      <c r="E33" s="146" t="s">
        <v>2544</v>
      </c>
      <c r="F33" s="215" t="s">
        <v>2545</v>
      </c>
      <c r="G33" s="145" t="s">
        <v>2546</v>
      </c>
      <c r="H33" s="145" t="s">
        <v>2547</v>
      </c>
      <c r="I33" s="145" t="s">
        <v>2548</v>
      </c>
      <c r="J33" s="147" t="s">
        <v>2005</v>
      </c>
      <c r="K33" s="145" t="s">
        <v>2549</v>
      </c>
      <c r="L33" s="145" t="s">
        <v>2550</v>
      </c>
      <c r="M33" s="145" t="s">
        <v>2551</v>
      </c>
      <c r="N33" s="144" t="s">
        <v>2009</v>
      </c>
      <c r="O33" s="145" t="s">
        <v>2550</v>
      </c>
      <c r="P33" s="146" t="s">
        <v>1814</v>
      </c>
      <c r="Q33" s="512" t="s">
        <v>30</v>
      </c>
      <c r="R33" s="154">
        <v>0.61699999999999999</v>
      </c>
      <c r="S33" s="154" t="s">
        <v>2009</v>
      </c>
      <c r="T33" s="154">
        <v>0.6</v>
      </c>
      <c r="U33" s="328"/>
      <c r="V33" s="328"/>
      <c r="W33" s="327"/>
      <c r="X33" s="326" t="s">
        <v>2552</v>
      </c>
      <c r="Y33" s="151" t="s">
        <v>2527</v>
      </c>
      <c r="Z33" s="328"/>
      <c r="AA33" s="328"/>
      <c r="AB33" s="327"/>
      <c r="AC33" s="326" t="s">
        <v>2553</v>
      </c>
      <c r="AD33" s="526" t="s">
        <v>2554</v>
      </c>
      <c r="AE33" s="211"/>
      <c r="AF33" s="210"/>
      <c r="AG33" s="209"/>
      <c r="AH33" s="326" t="s">
        <v>2555</v>
      </c>
      <c r="AI33" s="151" t="s">
        <v>2131</v>
      </c>
      <c r="AJ33" s="210"/>
      <c r="AK33" s="210"/>
      <c r="AL33" s="209"/>
      <c r="AM33" s="151" t="s">
        <v>2556</v>
      </c>
      <c r="AN33" s="151" t="s">
        <v>2133</v>
      </c>
      <c r="AO33" s="211"/>
      <c r="AP33" s="210"/>
      <c r="AQ33" s="209"/>
      <c r="AR33" s="151" t="s">
        <v>2557</v>
      </c>
      <c r="AS33" s="151" t="s">
        <v>2135</v>
      </c>
      <c r="AT33" s="210"/>
      <c r="AU33" s="210"/>
      <c r="AV33" s="209"/>
      <c r="AW33" s="151" t="s">
        <v>2558</v>
      </c>
      <c r="AX33" s="151" t="s">
        <v>2137</v>
      </c>
      <c r="AY33" s="211"/>
      <c r="AZ33" s="210"/>
      <c r="BA33" s="209"/>
      <c r="BB33" s="324" t="s">
        <v>2559</v>
      </c>
      <c r="BC33" s="151" t="s">
        <v>2139</v>
      </c>
      <c r="BD33" s="210"/>
      <c r="BE33" s="210"/>
      <c r="BF33" s="209"/>
      <c r="BG33" s="324" t="s">
        <v>2560</v>
      </c>
      <c r="BH33" s="151" t="s">
        <v>2535</v>
      </c>
      <c r="BI33" s="381"/>
      <c r="BJ33" s="378"/>
      <c r="BK33" s="378"/>
      <c r="BL33" s="251" t="s">
        <v>2561</v>
      </c>
      <c r="BM33" s="325" t="s">
        <v>2562</v>
      </c>
      <c r="BN33" s="223"/>
      <c r="BO33" s="223"/>
      <c r="BP33" s="217"/>
      <c r="BQ33" s="251" t="s">
        <v>2563</v>
      </c>
      <c r="BR33" s="223" t="s">
        <v>2145</v>
      </c>
      <c r="BS33" s="211"/>
      <c r="BT33" s="210"/>
      <c r="BU33" s="209"/>
      <c r="BV33" s="251" t="s">
        <v>2564</v>
      </c>
      <c r="BW33" s="223" t="s">
        <v>2540</v>
      </c>
      <c r="BX33" s="210">
        <v>300</v>
      </c>
      <c r="BY33" s="210">
        <v>498</v>
      </c>
      <c r="BZ33" s="209">
        <f>+BX33/BY33</f>
        <v>0.60240963855421692</v>
      </c>
      <c r="CA33" s="223" t="s">
        <v>2565</v>
      </c>
      <c r="CB33" s="223" t="s">
        <v>2542</v>
      </c>
      <c r="CC33" s="251" t="s">
        <v>2566</v>
      </c>
      <c r="CE33" s="307">
        <f>+U33+Z33+AE33+AJ33+AO33+AT33+AY33+BD33+BI33+BN33+BS33+BX33</f>
        <v>300</v>
      </c>
      <c r="CF33" s="307">
        <f>+V33+AA33+AF33+AK33+AP33+AU33+AZ33+BE33+BJ33+BO33+BT33+BY33</f>
        <v>498</v>
      </c>
      <c r="CG33" s="306">
        <f t="shared" si="7"/>
        <v>0.60240963855421692</v>
      </c>
      <c r="CH33" s="306">
        <f>+CG33</f>
        <v>0.60240963855421692</v>
      </c>
      <c r="CI33" s="306">
        <f t="shared" si="9"/>
        <v>0.6</v>
      </c>
      <c r="CJ33" s="306">
        <f t="shared" si="10"/>
        <v>1.0040160642570282</v>
      </c>
      <c r="CK33" s="206"/>
    </row>
    <row r="34" spans="1:89" s="150" customFormat="1" ht="252.75" customHeight="1" x14ac:dyDescent="0.25">
      <c r="B34" s="144" t="s">
        <v>2567</v>
      </c>
      <c r="C34" s="144" t="s">
        <v>1816</v>
      </c>
      <c r="D34" s="145" t="s">
        <v>91</v>
      </c>
      <c r="E34" s="146" t="s">
        <v>2568</v>
      </c>
      <c r="F34" s="215" t="s">
        <v>2569</v>
      </c>
      <c r="G34" s="145" t="s">
        <v>2570</v>
      </c>
      <c r="H34" s="145" t="s">
        <v>2571</v>
      </c>
      <c r="I34" s="145" t="s">
        <v>2572</v>
      </c>
      <c r="J34" s="147" t="s">
        <v>2122</v>
      </c>
      <c r="K34" s="145" t="s">
        <v>2573</v>
      </c>
      <c r="L34" s="145" t="s">
        <v>2574</v>
      </c>
      <c r="M34" s="145" t="s">
        <v>2575</v>
      </c>
      <c r="N34" s="144" t="s">
        <v>2009</v>
      </c>
      <c r="O34" s="145" t="s">
        <v>2576</v>
      </c>
      <c r="P34" s="146" t="s">
        <v>1810</v>
      </c>
      <c r="Q34" s="512" t="s">
        <v>30</v>
      </c>
      <c r="R34" s="154">
        <v>0.81</v>
      </c>
      <c r="S34" s="154" t="s">
        <v>2009</v>
      </c>
      <c r="T34" s="154">
        <v>0.9</v>
      </c>
      <c r="U34" s="209">
        <v>0.88</v>
      </c>
      <c r="V34" s="209">
        <v>0.9</v>
      </c>
      <c r="W34" s="209">
        <f>+U34/V34</f>
        <v>0.97777777777777775</v>
      </c>
      <c r="X34" s="217" t="s">
        <v>2577</v>
      </c>
      <c r="Y34" s="222" t="s">
        <v>2578</v>
      </c>
      <c r="Z34" s="209">
        <v>0.93</v>
      </c>
      <c r="AA34" s="209">
        <v>0.9</v>
      </c>
      <c r="AB34" s="209">
        <f>+Z34/AA34</f>
        <v>1.0333333333333334</v>
      </c>
      <c r="AC34" s="217" t="s">
        <v>2579</v>
      </c>
      <c r="AD34" s="217" t="s">
        <v>2580</v>
      </c>
      <c r="AE34" s="323">
        <v>0.87</v>
      </c>
      <c r="AF34" s="209">
        <v>0.9</v>
      </c>
      <c r="AG34" s="209">
        <f t="shared" ref="AG34" si="17">+AE34/AF34</f>
        <v>0.96666666666666667</v>
      </c>
      <c r="AH34" s="222" t="s">
        <v>2581</v>
      </c>
      <c r="AI34" s="217" t="s">
        <v>2582</v>
      </c>
      <c r="AJ34" s="209">
        <v>0.91</v>
      </c>
      <c r="AK34" s="209">
        <v>0.9</v>
      </c>
      <c r="AL34" s="209">
        <f t="shared" ref="AL34" si="18">+AJ34/AK34</f>
        <v>1.0111111111111111</v>
      </c>
      <c r="AM34" s="208" t="s">
        <v>2583</v>
      </c>
      <c r="AN34" s="217" t="s">
        <v>2584</v>
      </c>
      <c r="AO34" s="323">
        <v>0.89</v>
      </c>
      <c r="AP34" s="209">
        <v>0.9</v>
      </c>
      <c r="AQ34" s="209">
        <f t="shared" ref="AQ34" si="19">+AO34/AP34</f>
        <v>0.98888888888888893</v>
      </c>
      <c r="AR34" s="217" t="s">
        <v>2585</v>
      </c>
      <c r="AS34" s="217" t="s">
        <v>2371</v>
      </c>
      <c r="AT34" s="209">
        <v>0.87</v>
      </c>
      <c r="AU34" s="209">
        <v>0.9</v>
      </c>
      <c r="AV34" s="209">
        <f t="shared" ref="AV34" si="20">+AT34/AU34</f>
        <v>0.96666666666666667</v>
      </c>
      <c r="AW34" s="217" t="s">
        <v>2586</v>
      </c>
      <c r="AX34" s="217" t="s">
        <v>2587</v>
      </c>
      <c r="AY34" s="209">
        <v>0.93</v>
      </c>
      <c r="AZ34" s="209">
        <v>0.9</v>
      </c>
      <c r="BA34" s="209">
        <f t="shared" ref="BA34" si="21">+AY34/AZ34</f>
        <v>1.0333333333333334</v>
      </c>
      <c r="BB34" s="222" t="s">
        <v>2588</v>
      </c>
      <c r="BC34" s="217" t="s">
        <v>2463</v>
      </c>
      <c r="BD34" s="209">
        <v>0.93</v>
      </c>
      <c r="BE34" s="209">
        <v>0.9</v>
      </c>
      <c r="BF34" s="209">
        <f t="shared" ref="BF34" si="22">+BD34/BE34</f>
        <v>1.0333333333333334</v>
      </c>
      <c r="BG34" s="222" t="s">
        <v>2589</v>
      </c>
      <c r="BH34" s="217" t="s">
        <v>2465</v>
      </c>
      <c r="BI34" s="209">
        <v>0.93</v>
      </c>
      <c r="BJ34" s="209">
        <v>0.9</v>
      </c>
      <c r="BK34" s="209">
        <f t="shared" ref="BK34" si="23">+BI34/BJ34</f>
        <v>1.0333333333333334</v>
      </c>
      <c r="BL34" s="212" t="s">
        <v>2590</v>
      </c>
      <c r="BM34" s="217" t="s">
        <v>2591</v>
      </c>
      <c r="BN34" s="209">
        <v>0.94</v>
      </c>
      <c r="BO34" s="209">
        <v>0.9</v>
      </c>
      <c r="BP34" s="209">
        <f>+BN34/BO34</f>
        <v>1.0444444444444443</v>
      </c>
      <c r="BQ34" s="217" t="s">
        <v>2592</v>
      </c>
      <c r="BR34" s="217" t="s">
        <v>2593</v>
      </c>
      <c r="BS34" s="209">
        <v>0.95</v>
      </c>
      <c r="BT34" s="209">
        <v>0.9</v>
      </c>
      <c r="BU34" s="209">
        <f>BS34/BT34</f>
        <v>1.0555555555555556</v>
      </c>
      <c r="BV34" s="217" t="s">
        <v>2594</v>
      </c>
      <c r="BW34" s="217" t="s">
        <v>2443</v>
      </c>
      <c r="BX34" s="209">
        <v>0.94</v>
      </c>
      <c r="BY34" s="209">
        <v>0.9</v>
      </c>
      <c r="BZ34" s="209">
        <f>+BX34/BY34</f>
        <v>1.0444444444444443</v>
      </c>
      <c r="CA34" s="217" t="s">
        <v>2595</v>
      </c>
      <c r="CB34" s="217" t="s">
        <v>2596</v>
      </c>
      <c r="CC34" s="217" t="s">
        <v>2597</v>
      </c>
      <c r="CE34" s="207">
        <f>(U34+Z34+AE34+AJ34+AO34+AT34+AY34+BD34+BI34)/9</f>
        <v>0.9044444444444445</v>
      </c>
      <c r="CF34" s="207">
        <f>T34</f>
        <v>0.9</v>
      </c>
      <c r="CG34" s="207">
        <f>+CE34/CF34</f>
        <v>1.0049382716049382</v>
      </c>
      <c r="CH34" s="207">
        <f>CE34</f>
        <v>0.9044444444444445</v>
      </c>
      <c r="CI34" s="207">
        <f>+T34</f>
        <v>0.9</v>
      </c>
      <c r="CJ34" s="207">
        <f>+CH34/CI34</f>
        <v>1.0049382716049382</v>
      </c>
      <c r="CK34" s="206"/>
    </row>
    <row r="35" spans="1:89" s="150" customFormat="1" ht="255.75" customHeight="1" x14ac:dyDescent="0.25">
      <c r="B35" s="144" t="s">
        <v>2567</v>
      </c>
      <c r="C35" s="144" t="s">
        <v>106</v>
      </c>
      <c r="D35" s="145" t="s">
        <v>91</v>
      </c>
      <c r="E35" s="146" t="s">
        <v>2598</v>
      </c>
      <c r="F35" s="215" t="s">
        <v>2599</v>
      </c>
      <c r="G35" s="145" t="s">
        <v>2600</v>
      </c>
      <c r="H35" s="145" t="s">
        <v>2601</v>
      </c>
      <c r="I35" s="145" t="s">
        <v>2602</v>
      </c>
      <c r="J35" s="147" t="s">
        <v>2122</v>
      </c>
      <c r="K35" s="145" t="s">
        <v>2603</v>
      </c>
      <c r="L35" s="145" t="s">
        <v>2574</v>
      </c>
      <c r="M35" s="145" t="s">
        <v>2604</v>
      </c>
      <c r="N35" s="144" t="s">
        <v>2009</v>
      </c>
      <c r="O35" s="145" t="s">
        <v>2605</v>
      </c>
      <c r="P35" s="146" t="s">
        <v>1810</v>
      </c>
      <c r="Q35" s="512" t="s">
        <v>30</v>
      </c>
      <c r="R35" s="154">
        <v>0.91</v>
      </c>
      <c r="S35" s="154" t="s">
        <v>2009</v>
      </c>
      <c r="T35" s="154">
        <v>0.95</v>
      </c>
      <c r="U35" s="209">
        <v>0.89</v>
      </c>
      <c r="V35" s="209">
        <v>0.95</v>
      </c>
      <c r="W35" s="209">
        <f>+U35/V35</f>
        <v>0.93684210526315792</v>
      </c>
      <c r="X35" s="222" t="s">
        <v>2606</v>
      </c>
      <c r="Y35" s="291" t="s">
        <v>2607</v>
      </c>
      <c r="Z35" s="209">
        <v>0.91</v>
      </c>
      <c r="AA35" s="209">
        <v>0.95</v>
      </c>
      <c r="AB35" s="209">
        <f>+Z35/AA35</f>
        <v>0.95789473684210535</v>
      </c>
      <c r="AC35" s="217" t="s">
        <v>2608</v>
      </c>
      <c r="AD35" s="291" t="s">
        <v>2607</v>
      </c>
      <c r="AE35" s="209">
        <v>0.89</v>
      </c>
      <c r="AF35" s="209">
        <v>0.95</v>
      </c>
      <c r="AG35" s="209">
        <f>+AE35/AF35</f>
        <v>0.93684210526315792</v>
      </c>
      <c r="AH35" s="217" t="s">
        <v>2609</v>
      </c>
      <c r="AI35" s="291" t="s">
        <v>2610</v>
      </c>
      <c r="AJ35" s="209">
        <v>0.95</v>
      </c>
      <c r="AK35" s="209">
        <v>0.95</v>
      </c>
      <c r="AL35" s="209">
        <v>1</v>
      </c>
      <c r="AM35" s="217" t="s">
        <v>2611</v>
      </c>
      <c r="AN35" s="291" t="s">
        <v>2612</v>
      </c>
      <c r="AO35" s="209">
        <v>0.91</v>
      </c>
      <c r="AP35" s="209">
        <v>0.95</v>
      </c>
      <c r="AQ35" s="209">
        <f>+AO35/AP35</f>
        <v>0.95789473684210535</v>
      </c>
      <c r="AR35" s="222" t="s">
        <v>2613</v>
      </c>
      <c r="AS35" s="291" t="s">
        <v>2614</v>
      </c>
      <c r="AT35" s="209">
        <v>0.85</v>
      </c>
      <c r="AU35" s="209">
        <v>0.95</v>
      </c>
      <c r="AV35" s="209">
        <v>0.9</v>
      </c>
      <c r="AW35" s="217" t="s">
        <v>2615</v>
      </c>
      <c r="AX35" s="291" t="s">
        <v>2616</v>
      </c>
      <c r="AY35" s="209">
        <v>0.95</v>
      </c>
      <c r="AZ35" s="209">
        <v>0.95</v>
      </c>
      <c r="BA35" s="209">
        <v>1</v>
      </c>
      <c r="BB35" s="222" t="s">
        <v>2617</v>
      </c>
      <c r="BC35" s="291" t="s">
        <v>2618</v>
      </c>
      <c r="BD35" s="209">
        <v>0.92</v>
      </c>
      <c r="BE35" s="209">
        <v>0.95</v>
      </c>
      <c r="BF35" s="209">
        <f>+BD35/BE35</f>
        <v>0.96842105263157907</v>
      </c>
      <c r="BG35" s="222" t="s">
        <v>2619</v>
      </c>
      <c r="BH35" s="291" t="s">
        <v>2465</v>
      </c>
      <c r="BI35" s="209">
        <v>0.91</v>
      </c>
      <c r="BJ35" s="209">
        <v>0.95</v>
      </c>
      <c r="BK35" s="209">
        <v>0.95</v>
      </c>
      <c r="BL35" s="217" t="s">
        <v>2620</v>
      </c>
      <c r="BM35" s="291" t="s">
        <v>2591</v>
      </c>
      <c r="BN35" s="209">
        <v>0.92</v>
      </c>
      <c r="BO35" s="209">
        <v>0.95</v>
      </c>
      <c r="BP35" s="209">
        <f>+BN35/BO35</f>
        <v>0.96842105263157907</v>
      </c>
      <c r="BQ35" s="217" t="s">
        <v>2621</v>
      </c>
      <c r="BR35" s="527" t="s">
        <v>2622</v>
      </c>
      <c r="BS35" s="209">
        <v>0.92</v>
      </c>
      <c r="BT35" s="209">
        <v>0.95</v>
      </c>
      <c r="BU35" s="209">
        <f>+BS35/BT35</f>
        <v>0.96842105263157907</v>
      </c>
      <c r="BV35" s="217" t="s">
        <v>2623</v>
      </c>
      <c r="BW35" s="527" t="s">
        <v>2624</v>
      </c>
      <c r="BX35" s="209">
        <v>0.9</v>
      </c>
      <c r="BY35" s="209">
        <v>0.95</v>
      </c>
      <c r="BZ35" s="209">
        <v>0.95</v>
      </c>
      <c r="CA35" s="217" t="s">
        <v>2625</v>
      </c>
      <c r="CB35" s="217" t="s">
        <v>2596</v>
      </c>
      <c r="CC35" s="217" t="s">
        <v>2626</v>
      </c>
      <c r="CE35" s="207">
        <f>(+U35+Z35+AE35+AJ35+AO35+AT35+AY35+BD35+BI35+BN35+BS35+BX35)/12</f>
        <v>0.91</v>
      </c>
      <c r="CF35" s="207">
        <f>(+V35+AA35+AF35+AK35+AP35+AU35+AZ35+BE35+BJ35+BO35+BT35+BY35)/12</f>
        <v>0.94999999999999984</v>
      </c>
      <c r="CG35" s="207">
        <f>+CE35/CF35</f>
        <v>0.95789473684210547</v>
      </c>
      <c r="CH35" s="207">
        <f>CG35</f>
        <v>0.95789473684210547</v>
      </c>
      <c r="CI35" s="207">
        <f>+T35</f>
        <v>0.95</v>
      </c>
      <c r="CJ35" s="207">
        <f>+CH35/CI35</f>
        <v>1.0083102493074796</v>
      </c>
      <c r="CK35" s="206"/>
    </row>
    <row r="36" spans="1:89" s="152" customFormat="1" ht="251.25" customHeight="1" x14ac:dyDescent="0.25">
      <c r="B36" s="144" t="s">
        <v>137</v>
      </c>
      <c r="C36" s="144" t="s">
        <v>1999</v>
      </c>
      <c r="D36" s="145" t="s">
        <v>2627</v>
      </c>
      <c r="E36" s="146" t="s">
        <v>2628</v>
      </c>
      <c r="F36" s="215" t="s">
        <v>2629</v>
      </c>
      <c r="G36" s="145" t="s">
        <v>2630</v>
      </c>
      <c r="H36" s="145" t="s">
        <v>2631</v>
      </c>
      <c r="I36" s="145" t="s">
        <v>2632</v>
      </c>
      <c r="J36" s="147" t="s">
        <v>2039</v>
      </c>
      <c r="K36" s="145" t="s">
        <v>2633</v>
      </c>
      <c r="L36" s="145" t="s">
        <v>2634</v>
      </c>
      <c r="M36" s="145" t="s">
        <v>2635</v>
      </c>
      <c r="N36" s="144" t="s">
        <v>2009</v>
      </c>
      <c r="O36" s="145" t="s">
        <v>2636</v>
      </c>
      <c r="P36" s="146" t="s">
        <v>1831</v>
      </c>
      <c r="Q36" s="512" t="s">
        <v>30</v>
      </c>
      <c r="R36" s="154">
        <v>0.7</v>
      </c>
      <c r="S36" s="154" t="s">
        <v>2009</v>
      </c>
      <c r="T36" s="154">
        <v>0.72</v>
      </c>
      <c r="U36" s="210"/>
      <c r="V36" s="210"/>
      <c r="W36" s="209"/>
      <c r="X36" s="145" t="s">
        <v>2637</v>
      </c>
      <c r="Y36" s="145" t="s">
        <v>2249</v>
      </c>
      <c r="Z36" s="210"/>
      <c r="AA36" s="210"/>
      <c r="AB36" s="209"/>
      <c r="AC36" s="145" t="s">
        <v>2638</v>
      </c>
      <c r="AD36" s="145" t="s">
        <v>2639</v>
      </c>
      <c r="AE36" s="211"/>
      <c r="AF36" s="210"/>
      <c r="AG36" s="209"/>
      <c r="AH36" s="145" t="s">
        <v>2640</v>
      </c>
      <c r="AI36" s="145" t="s">
        <v>2641</v>
      </c>
      <c r="AJ36" s="145"/>
      <c r="AK36" s="145"/>
      <c r="AL36" s="145"/>
      <c r="AM36" s="145" t="s">
        <v>2642</v>
      </c>
      <c r="AN36" s="145" t="s">
        <v>2643</v>
      </c>
      <c r="AO36" s="145"/>
      <c r="AP36" s="145"/>
      <c r="AQ36" s="145"/>
      <c r="AR36" s="145" t="s">
        <v>2644</v>
      </c>
      <c r="AS36" s="145" t="s">
        <v>2645</v>
      </c>
      <c r="AT36" s="210"/>
      <c r="AU36" s="210"/>
      <c r="AV36" s="209"/>
      <c r="AW36" s="145" t="s">
        <v>2646</v>
      </c>
      <c r="AX36" s="145" t="s">
        <v>2647</v>
      </c>
      <c r="AY36" s="211"/>
      <c r="AZ36" s="210"/>
      <c r="BA36" s="209"/>
      <c r="BB36" s="145" t="s">
        <v>2648</v>
      </c>
      <c r="BC36" s="145" t="s">
        <v>2649</v>
      </c>
      <c r="BD36" s="145"/>
      <c r="BE36" s="145"/>
      <c r="BF36" s="145"/>
      <c r="BG36" s="145" t="s">
        <v>2650</v>
      </c>
      <c r="BH36" s="145" t="s">
        <v>2651</v>
      </c>
      <c r="BI36" s="211">
        <v>168</v>
      </c>
      <c r="BJ36" s="210">
        <v>180</v>
      </c>
      <c r="BK36" s="209">
        <f t="shared" ref="BK36:BK41" si="24">+BI36/BJ36</f>
        <v>0.93333333333333335</v>
      </c>
      <c r="BL36" s="145" t="s">
        <v>2652</v>
      </c>
      <c r="BM36" s="145" t="s">
        <v>2653</v>
      </c>
      <c r="BN36" s="210"/>
      <c r="BO36" s="210"/>
      <c r="BP36" s="209"/>
      <c r="BQ36" s="145" t="s">
        <v>2654</v>
      </c>
      <c r="BR36" s="145" t="s">
        <v>2655</v>
      </c>
      <c r="BS36" s="211"/>
      <c r="BT36" s="210"/>
      <c r="BU36" s="209"/>
      <c r="BV36" s="145" t="s">
        <v>2656</v>
      </c>
      <c r="BW36" s="145" t="s">
        <v>2657</v>
      </c>
      <c r="BX36" s="210"/>
      <c r="BY36" s="210"/>
      <c r="BZ36" s="209"/>
      <c r="CA36" s="145" t="s">
        <v>2658</v>
      </c>
      <c r="CB36" s="217" t="s">
        <v>2659</v>
      </c>
      <c r="CC36" s="145" t="s">
        <v>2660</v>
      </c>
      <c r="CE36" s="286">
        <f>+BI36</f>
        <v>168</v>
      </c>
      <c r="CF36" s="286">
        <f>+BJ36</f>
        <v>180</v>
      </c>
      <c r="CG36" s="277">
        <f t="shared" ref="CG36:CG41" si="25">+CE36/CF36</f>
        <v>0.93333333333333335</v>
      </c>
      <c r="CH36" s="277">
        <f>+CG36</f>
        <v>0.93333333333333335</v>
      </c>
      <c r="CI36" s="277">
        <f>T36</f>
        <v>0.72</v>
      </c>
      <c r="CJ36" s="277">
        <f>+CH36/CI36</f>
        <v>1.2962962962962963</v>
      </c>
      <c r="CK36" s="286"/>
    </row>
    <row r="37" spans="1:89" s="152" customFormat="1" ht="304.5" customHeight="1" x14ac:dyDescent="0.25">
      <c r="B37" s="144" t="s">
        <v>137</v>
      </c>
      <c r="C37" s="144" t="s">
        <v>1999</v>
      </c>
      <c r="D37" s="145" t="s">
        <v>65</v>
      </c>
      <c r="E37" s="146" t="s">
        <v>2661</v>
      </c>
      <c r="F37" s="215" t="s">
        <v>2629</v>
      </c>
      <c r="G37" s="145" t="s">
        <v>2662</v>
      </c>
      <c r="H37" s="145" t="s">
        <v>2663</v>
      </c>
      <c r="I37" s="145" t="s">
        <v>2664</v>
      </c>
      <c r="J37" s="147" t="s">
        <v>2122</v>
      </c>
      <c r="K37" s="145" t="s">
        <v>2665</v>
      </c>
      <c r="L37" s="145" t="s">
        <v>2666</v>
      </c>
      <c r="M37" s="145" t="s">
        <v>2667</v>
      </c>
      <c r="N37" s="144" t="s">
        <v>2009</v>
      </c>
      <c r="O37" s="145" t="s">
        <v>2668</v>
      </c>
      <c r="P37" s="146" t="s">
        <v>1831</v>
      </c>
      <c r="Q37" s="512" t="s">
        <v>30</v>
      </c>
      <c r="R37" s="154">
        <v>0.88</v>
      </c>
      <c r="S37" s="154" t="s">
        <v>2009</v>
      </c>
      <c r="T37" s="154" t="s">
        <v>2669</v>
      </c>
      <c r="U37" s="210" t="s">
        <v>2670</v>
      </c>
      <c r="V37" s="210"/>
      <c r="W37" s="209"/>
      <c r="X37" s="145" t="s">
        <v>2671</v>
      </c>
      <c r="Y37" s="145" t="s">
        <v>2249</v>
      </c>
      <c r="Z37" s="210"/>
      <c r="AA37" s="210"/>
      <c r="AB37" s="209"/>
      <c r="AC37" s="145" t="s">
        <v>2672</v>
      </c>
      <c r="AD37" s="145" t="s">
        <v>2673</v>
      </c>
      <c r="AE37" s="211">
        <v>456</v>
      </c>
      <c r="AF37" s="210">
        <v>462</v>
      </c>
      <c r="AG37" s="209">
        <f t="shared" ref="AG37:AG44" si="26">+AE37/AF37</f>
        <v>0.98701298701298701</v>
      </c>
      <c r="AH37" s="145" t="s">
        <v>2674</v>
      </c>
      <c r="AI37" s="145" t="s">
        <v>2641</v>
      </c>
      <c r="AJ37" s="145"/>
      <c r="AK37" s="145"/>
      <c r="AL37" s="145"/>
      <c r="AM37" s="145" t="s">
        <v>2675</v>
      </c>
      <c r="AN37" s="145" t="s">
        <v>2643</v>
      </c>
      <c r="AO37" s="145"/>
      <c r="AP37" s="145"/>
      <c r="AQ37" s="145"/>
      <c r="AR37" s="145" t="s">
        <v>2676</v>
      </c>
      <c r="AS37" s="145" t="s">
        <v>2677</v>
      </c>
      <c r="AT37" s="210">
        <v>355</v>
      </c>
      <c r="AU37" s="210">
        <v>369</v>
      </c>
      <c r="AV37" s="209">
        <f t="shared" ref="AV37:AV44" si="27">+AT37/AU37</f>
        <v>0.96205962059620598</v>
      </c>
      <c r="AW37" s="145" t="s">
        <v>2678</v>
      </c>
      <c r="AX37" s="145" t="s">
        <v>2679</v>
      </c>
      <c r="AY37" s="211"/>
      <c r="AZ37" s="210"/>
      <c r="BA37" s="209"/>
      <c r="BB37" s="145" t="s">
        <v>2680</v>
      </c>
      <c r="BC37" s="145" t="s">
        <v>2681</v>
      </c>
      <c r="BD37" s="145"/>
      <c r="BE37" s="145"/>
      <c r="BF37" s="145"/>
      <c r="BG37" s="145" t="s">
        <v>2682</v>
      </c>
      <c r="BH37" s="145" t="s">
        <v>2651</v>
      </c>
      <c r="BI37" s="211">
        <v>1870</v>
      </c>
      <c r="BJ37" s="210">
        <v>1899</v>
      </c>
      <c r="BK37" s="209">
        <f t="shared" si="24"/>
        <v>0.98472880463401791</v>
      </c>
      <c r="BL37" s="145" t="s">
        <v>2683</v>
      </c>
      <c r="BM37" s="145" t="s">
        <v>2653</v>
      </c>
      <c r="BN37" s="210"/>
      <c r="BO37" s="210"/>
      <c r="BP37" s="209"/>
      <c r="BQ37" s="145" t="s">
        <v>2684</v>
      </c>
      <c r="BR37" s="145" t="s">
        <v>2655</v>
      </c>
      <c r="BS37" s="211"/>
      <c r="BT37" s="210"/>
      <c r="BU37" s="209"/>
      <c r="BV37" s="145" t="s">
        <v>2685</v>
      </c>
      <c r="BW37" s="145" t="s">
        <v>2657</v>
      </c>
      <c r="BX37" s="210">
        <v>2535</v>
      </c>
      <c r="BY37" s="210">
        <v>2597</v>
      </c>
      <c r="BZ37" s="209">
        <f t="shared" ref="BZ37:BZ41" si="28">+BX37/BY37</f>
        <v>0.97612629957643438</v>
      </c>
      <c r="CA37" s="145" t="s">
        <v>2686</v>
      </c>
      <c r="CB37" s="151" t="s">
        <v>2687</v>
      </c>
      <c r="CC37" s="145" t="s">
        <v>2688</v>
      </c>
      <c r="CE37" s="288">
        <f>+AE37+AT37+BI37</f>
        <v>2681</v>
      </c>
      <c r="CF37" s="288">
        <f>+AF37+AU37+BJ37</f>
        <v>2730</v>
      </c>
      <c r="CG37" s="277">
        <f t="shared" si="25"/>
        <v>0.982051282051282</v>
      </c>
      <c r="CH37" s="277">
        <f>+CG37</f>
        <v>0.982051282051282</v>
      </c>
      <c r="CI37" s="277">
        <v>0.88</v>
      </c>
      <c r="CJ37" s="277">
        <f>+CH37/CI37</f>
        <v>1.1159673659673659</v>
      </c>
      <c r="CK37" s="286"/>
    </row>
    <row r="38" spans="1:89" s="152" customFormat="1" ht="252" customHeight="1" x14ac:dyDescent="0.25">
      <c r="B38" s="144" t="s">
        <v>137</v>
      </c>
      <c r="C38" s="144" t="s">
        <v>1999</v>
      </c>
      <c r="D38" s="145" t="s">
        <v>65</v>
      </c>
      <c r="E38" s="146" t="s">
        <v>2689</v>
      </c>
      <c r="F38" s="215" t="s">
        <v>2629</v>
      </c>
      <c r="G38" s="145" t="s">
        <v>2690</v>
      </c>
      <c r="H38" s="145" t="s">
        <v>2691</v>
      </c>
      <c r="I38" s="145" t="s">
        <v>2692</v>
      </c>
      <c r="J38" s="147" t="s">
        <v>2122</v>
      </c>
      <c r="K38" s="145" t="s">
        <v>2693</v>
      </c>
      <c r="L38" s="145" t="s">
        <v>2694</v>
      </c>
      <c r="M38" s="145" t="s">
        <v>2695</v>
      </c>
      <c r="N38" s="144" t="s">
        <v>2009</v>
      </c>
      <c r="O38" s="145" t="s">
        <v>2696</v>
      </c>
      <c r="P38" s="146" t="s">
        <v>1831</v>
      </c>
      <c r="Q38" s="512" t="s">
        <v>60</v>
      </c>
      <c r="R38" s="154">
        <v>1</v>
      </c>
      <c r="S38" s="154" t="s">
        <v>2009</v>
      </c>
      <c r="T38" s="154">
        <v>1</v>
      </c>
      <c r="U38" s="210"/>
      <c r="V38" s="210"/>
      <c r="W38" s="209"/>
      <c r="X38" s="145" t="s">
        <v>2671</v>
      </c>
      <c r="Y38" s="145" t="s">
        <v>2249</v>
      </c>
      <c r="Z38" s="210"/>
      <c r="AA38" s="210"/>
      <c r="AB38" s="209"/>
      <c r="AC38" s="145" t="s">
        <v>2697</v>
      </c>
      <c r="AD38" s="145" t="s">
        <v>2673</v>
      </c>
      <c r="AE38" s="210">
        <v>791</v>
      </c>
      <c r="AF38" s="210">
        <v>1790</v>
      </c>
      <c r="AG38" s="209">
        <f t="shared" si="26"/>
        <v>0.44189944134078213</v>
      </c>
      <c r="AH38" s="145" t="s">
        <v>2698</v>
      </c>
      <c r="AI38" s="145" t="s">
        <v>2699</v>
      </c>
      <c r="AJ38" s="210"/>
      <c r="AK38" s="210"/>
      <c r="AL38" s="209"/>
      <c r="AM38" s="145" t="s">
        <v>2700</v>
      </c>
      <c r="AN38" s="145" t="s">
        <v>2643</v>
      </c>
      <c r="AO38" s="211"/>
      <c r="AP38" s="210"/>
      <c r="AQ38" s="209"/>
      <c r="AR38" s="145" t="s">
        <v>2701</v>
      </c>
      <c r="AS38" s="145" t="s">
        <v>2677</v>
      </c>
      <c r="AT38" s="258">
        <v>1788</v>
      </c>
      <c r="AU38" s="258">
        <v>1788</v>
      </c>
      <c r="AV38" s="209">
        <f t="shared" si="27"/>
        <v>1</v>
      </c>
      <c r="AW38" s="145" t="s">
        <v>2702</v>
      </c>
      <c r="AX38" s="145" t="s">
        <v>2703</v>
      </c>
      <c r="AY38" s="211"/>
      <c r="AZ38" s="210"/>
      <c r="BA38" s="209"/>
      <c r="BB38" s="145" t="s">
        <v>2704</v>
      </c>
      <c r="BC38" s="145" t="s">
        <v>2681</v>
      </c>
      <c r="BD38" s="210"/>
      <c r="BE38" s="210"/>
      <c r="BF38" s="209"/>
      <c r="BG38" s="145" t="s">
        <v>2705</v>
      </c>
      <c r="BH38" s="145" t="s">
        <v>2651</v>
      </c>
      <c r="BI38" s="258">
        <v>1818</v>
      </c>
      <c r="BJ38" s="258">
        <v>1818</v>
      </c>
      <c r="BK38" s="209">
        <f t="shared" si="24"/>
        <v>1</v>
      </c>
      <c r="BL38" s="145" t="s">
        <v>2706</v>
      </c>
      <c r="BM38" s="145" t="s">
        <v>2653</v>
      </c>
      <c r="BN38" s="210"/>
      <c r="BO38" s="210"/>
      <c r="BP38" s="209"/>
      <c r="BQ38" s="145" t="s">
        <v>2707</v>
      </c>
      <c r="BR38" s="145" t="s">
        <v>2655</v>
      </c>
      <c r="BS38" s="211"/>
      <c r="BT38" s="210"/>
      <c r="BU38" s="209"/>
      <c r="BV38" s="145" t="s">
        <v>2708</v>
      </c>
      <c r="BW38" s="145" t="s">
        <v>2657</v>
      </c>
      <c r="BX38" s="210">
        <v>1300.6666666666667</v>
      </c>
      <c r="BY38" s="210">
        <v>1826</v>
      </c>
      <c r="BZ38" s="209">
        <v>0</v>
      </c>
      <c r="CA38" s="145" t="s">
        <v>2709</v>
      </c>
      <c r="CB38" s="151" t="s">
        <v>2710</v>
      </c>
      <c r="CC38" s="145" t="s">
        <v>2711</v>
      </c>
      <c r="CE38" s="286">
        <f>AE38+AT38+BI38+BX38</f>
        <v>5697.666666666667</v>
      </c>
      <c r="CF38" s="286">
        <f>AE38+AU38+BJ38+BY38</f>
        <v>6223</v>
      </c>
      <c r="CG38" s="277">
        <f t="shared" si="25"/>
        <v>0.91558198082382569</v>
      </c>
      <c r="CH38" s="277">
        <f>+CG38</f>
        <v>0.91558198082382569</v>
      </c>
      <c r="CI38" s="277">
        <f>+T38</f>
        <v>1</v>
      </c>
      <c r="CJ38" s="277">
        <f>+CH38/CI38</f>
        <v>0.91558198082382569</v>
      </c>
      <c r="CK38" s="286"/>
    </row>
    <row r="39" spans="1:89" s="152" customFormat="1" ht="251.25" customHeight="1" x14ac:dyDescent="0.25">
      <c r="B39" s="144" t="s">
        <v>137</v>
      </c>
      <c r="C39" s="144" t="s">
        <v>1999</v>
      </c>
      <c r="D39" s="145" t="s">
        <v>65</v>
      </c>
      <c r="E39" s="146" t="s">
        <v>2712</v>
      </c>
      <c r="F39" s="215" t="s">
        <v>2629</v>
      </c>
      <c r="G39" s="145" t="s">
        <v>2713</v>
      </c>
      <c r="H39" s="145" t="s">
        <v>2714</v>
      </c>
      <c r="I39" s="145" t="s">
        <v>2715</v>
      </c>
      <c r="J39" s="147" t="s">
        <v>2122</v>
      </c>
      <c r="K39" s="145" t="s">
        <v>2716</v>
      </c>
      <c r="L39" s="145" t="s">
        <v>2717</v>
      </c>
      <c r="M39" s="145" t="s">
        <v>2718</v>
      </c>
      <c r="N39" s="144" t="s">
        <v>2009</v>
      </c>
      <c r="O39" s="145" t="s">
        <v>2719</v>
      </c>
      <c r="P39" s="146" t="s">
        <v>1810</v>
      </c>
      <c r="Q39" s="512" t="s">
        <v>30</v>
      </c>
      <c r="R39" s="154" t="s">
        <v>2720</v>
      </c>
      <c r="S39" s="154" t="s">
        <v>2009</v>
      </c>
      <c r="T39" s="154">
        <v>1.7999999999999999E-2</v>
      </c>
      <c r="U39" s="210">
        <v>7</v>
      </c>
      <c r="V39" s="210">
        <v>6402</v>
      </c>
      <c r="W39" s="287">
        <f>+U39/V39</f>
        <v>1.0934083099031554E-3</v>
      </c>
      <c r="X39" s="145" t="s">
        <v>2721</v>
      </c>
      <c r="Y39" s="145" t="s">
        <v>2249</v>
      </c>
      <c r="Z39" s="210">
        <v>24</v>
      </c>
      <c r="AA39" s="210">
        <v>6833</v>
      </c>
      <c r="AB39" s="287">
        <f>+Z39/AA39</f>
        <v>3.5123664569003364E-3</v>
      </c>
      <c r="AC39" s="145" t="s">
        <v>2722</v>
      </c>
      <c r="AD39" s="145" t="s">
        <v>2249</v>
      </c>
      <c r="AE39" s="210">
        <v>22</v>
      </c>
      <c r="AF39" s="210">
        <v>7780</v>
      </c>
      <c r="AG39" s="287">
        <f t="shared" si="26"/>
        <v>2.8277634961439589E-3</v>
      </c>
      <c r="AH39" s="145" t="s">
        <v>2723</v>
      </c>
      <c r="AI39" s="145" t="s">
        <v>2641</v>
      </c>
      <c r="AJ39" s="210">
        <v>34</v>
      </c>
      <c r="AK39" s="210">
        <v>8435</v>
      </c>
      <c r="AL39" s="287">
        <f>+AJ39/AK39</f>
        <v>4.0308239478363964E-3</v>
      </c>
      <c r="AM39" s="145" t="s">
        <v>2724</v>
      </c>
      <c r="AN39" s="145" t="s">
        <v>2643</v>
      </c>
      <c r="AO39" s="210">
        <v>23</v>
      </c>
      <c r="AP39" s="210">
        <v>9254</v>
      </c>
      <c r="AQ39" s="287">
        <f>+AO39/AP39</f>
        <v>2.4854117138534688E-3</v>
      </c>
      <c r="AR39" s="145" t="s">
        <v>2725</v>
      </c>
      <c r="AS39" s="145" t="s">
        <v>2677</v>
      </c>
      <c r="AT39" s="210">
        <v>36</v>
      </c>
      <c r="AU39" s="210">
        <v>10014</v>
      </c>
      <c r="AV39" s="287">
        <f t="shared" si="27"/>
        <v>3.5949670461354103E-3</v>
      </c>
      <c r="AW39" s="145" t="s">
        <v>2726</v>
      </c>
      <c r="AX39" s="145" t="s">
        <v>2679</v>
      </c>
      <c r="AY39" s="211">
        <v>39</v>
      </c>
      <c r="AZ39" s="210">
        <v>10013</v>
      </c>
      <c r="BA39" s="287">
        <f>+AY39/AZ39</f>
        <v>3.8949365824428243E-3</v>
      </c>
      <c r="BB39" s="145" t="s">
        <v>2727</v>
      </c>
      <c r="BC39" s="145" t="s">
        <v>2681</v>
      </c>
      <c r="BD39" s="210">
        <v>49</v>
      </c>
      <c r="BE39" s="210">
        <v>9963</v>
      </c>
      <c r="BF39" s="287">
        <f>+BD39/BE39</f>
        <v>4.9181973301214493E-3</v>
      </c>
      <c r="BG39" s="145" t="s">
        <v>2728</v>
      </c>
      <c r="BH39" s="145" t="s">
        <v>2651</v>
      </c>
      <c r="BI39" s="211">
        <v>52</v>
      </c>
      <c r="BJ39" s="210">
        <v>9955</v>
      </c>
      <c r="BK39" s="287">
        <f t="shared" si="24"/>
        <v>5.2235057759919641E-3</v>
      </c>
      <c r="BL39" s="145" t="s">
        <v>2729</v>
      </c>
      <c r="BM39" s="145" t="s">
        <v>2653</v>
      </c>
      <c r="BN39" s="210">
        <v>36</v>
      </c>
      <c r="BO39" s="210">
        <v>9907</v>
      </c>
      <c r="BP39" s="287">
        <f t="shared" ref="BP39" si="29">+BN39/BO39</f>
        <v>3.6337942868678711E-3</v>
      </c>
      <c r="BQ39" s="145" t="s">
        <v>2730</v>
      </c>
      <c r="BR39" s="145" t="s">
        <v>2655</v>
      </c>
      <c r="BS39" s="211">
        <v>34</v>
      </c>
      <c r="BT39" s="210">
        <v>9793</v>
      </c>
      <c r="BU39" s="287">
        <f t="shared" ref="BU39" si="30">+BS39/BT39</f>
        <v>3.4718676605738795E-3</v>
      </c>
      <c r="BV39" s="145" t="s">
        <v>2731</v>
      </c>
      <c r="BW39" s="145" t="s">
        <v>2657</v>
      </c>
      <c r="BX39" s="210">
        <v>20</v>
      </c>
      <c r="BY39" s="210">
        <v>8736</v>
      </c>
      <c r="BZ39" s="287">
        <f t="shared" si="28"/>
        <v>2.2893772893772895E-3</v>
      </c>
      <c r="CA39" s="145" t="s">
        <v>2732</v>
      </c>
      <c r="CB39" s="145" t="s">
        <v>2733</v>
      </c>
      <c r="CC39" s="145" t="s">
        <v>2734</v>
      </c>
      <c r="CE39" s="286">
        <f>+(U39+Z39+AE39+AJ39+AO39+AT39+AY39+BD39+BI39+BN39+BS39+BX39)/12</f>
        <v>31.333333333333332</v>
      </c>
      <c r="CF39" s="286">
        <f>+(V39+AA39+AF39+AK39+AP39+AU39+BJ39+AZ39+BE39+BO39+BT39+BY39)/12</f>
        <v>8923.75</v>
      </c>
      <c r="CG39" s="321">
        <f t="shared" si="25"/>
        <v>3.5112293972078255E-3</v>
      </c>
      <c r="CH39" s="321">
        <f>+CG39</f>
        <v>3.5112293972078255E-3</v>
      </c>
      <c r="CI39" s="322">
        <f>+T39</f>
        <v>1.7999999999999999E-2</v>
      </c>
      <c r="CJ39" s="277">
        <v>1</v>
      </c>
      <c r="CK39" s="286"/>
    </row>
    <row r="40" spans="1:89" s="152" customFormat="1" ht="286.5" customHeight="1" x14ac:dyDescent="0.25">
      <c r="B40" s="144" t="s">
        <v>137</v>
      </c>
      <c r="C40" s="144" t="s">
        <v>1999</v>
      </c>
      <c r="D40" s="145" t="s">
        <v>2627</v>
      </c>
      <c r="E40" s="146" t="s">
        <v>2735</v>
      </c>
      <c r="F40" s="215" t="s">
        <v>2629</v>
      </c>
      <c r="G40" s="145" t="s">
        <v>2736</v>
      </c>
      <c r="H40" s="145" t="s">
        <v>2737</v>
      </c>
      <c r="I40" s="145" t="s">
        <v>2738</v>
      </c>
      <c r="J40" s="147" t="s">
        <v>2122</v>
      </c>
      <c r="K40" s="145" t="s">
        <v>2739</v>
      </c>
      <c r="L40" s="145" t="s">
        <v>2740</v>
      </c>
      <c r="M40" s="145" t="s">
        <v>2741</v>
      </c>
      <c r="N40" s="144" t="s">
        <v>2009</v>
      </c>
      <c r="O40" s="145" t="s">
        <v>2742</v>
      </c>
      <c r="P40" s="146" t="s">
        <v>1831</v>
      </c>
      <c r="Q40" s="512" t="s">
        <v>30</v>
      </c>
      <c r="R40" s="154" t="s">
        <v>2743</v>
      </c>
      <c r="S40" s="154" t="s">
        <v>2009</v>
      </c>
      <c r="T40" s="154" t="s">
        <v>2744</v>
      </c>
      <c r="U40" s="210"/>
      <c r="V40" s="210"/>
      <c r="W40" s="209"/>
      <c r="X40" s="145" t="s">
        <v>2745</v>
      </c>
      <c r="Y40" s="145" t="s">
        <v>2673</v>
      </c>
      <c r="Z40" s="210"/>
      <c r="AA40" s="210"/>
      <c r="AB40" s="209"/>
      <c r="AC40" s="145" t="s">
        <v>2746</v>
      </c>
      <c r="AD40" s="145" t="s">
        <v>2673</v>
      </c>
      <c r="AE40" s="211">
        <v>3395</v>
      </c>
      <c r="AF40" s="210">
        <v>442262</v>
      </c>
      <c r="AG40" s="287">
        <f t="shared" si="26"/>
        <v>7.6764451840764074E-3</v>
      </c>
      <c r="AH40" s="145" t="s">
        <v>2747</v>
      </c>
      <c r="AI40" s="145" t="s">
        <v>2641</v>
      </c>
      <c r="AJ40" s="210"/>
      <c r="AK40" s="210"/>
      <c r="AL40" s="209"/>
      <c r="AM40" s="145" t="s">
        <v>2748</v>
      </c>
      <c r="AN40" s="145" t="s">
        <v>2643</v>
      </c>
      <c r="AO40" s="211"/>
      <c r="AP40" s="210"/>
      <c r="AQ40" s="209"/>
      <c r="AR40" s="145" t="s">
        <v>2749</v>
      </c>
      <c r="AS40" s="208" t="s">
        <v>2677</v>
      </c>
      <c r="AT40" s="210">
        <v>3029</v>
      </c>
      <c r="AU40" s="210">
        <v>546444</v>
      </c>
      <c r="AV40" s="287">
        <f t="shared" si="27"/>
        <v>5.5431114624737397E-3</v>
      </c>
      <c r="AW40" s="250" t="s">
        <v>2750</v>
      </c>
      <c r="AX40" s="250" t="s">
        <v>2679</v>
      </c>
      <c r="AY40" s="211"/>
      <c r="AZ40" s="210"/>
      <c r="BA40" s="209"/>
      <c r="BB40" s="250" t="s">
        <v>2751</v>
      </c>
      <c r="BC40" s="250" t="s">
        <v>2681</v>
      </c>
      <c r="BD40" s="210"/>
      <c r="BE40" s="210"/>
      <c r="BF40" s="209"/>
      <c r="BG40" s="250" t="s">
        <v>2752</v>
      </c>
      <c r="BH40" s="250" t="s">
        <v>2651</v>
      </c>
      <c r="BI40" s="211">
        <v>2856</v>
      </c>
      <c r="BJ40" s="210">
        <v>608525</v>
      </c>
      <c r="BK40" s="287">
        <f t="shared" si="24"/>
        <v>4.6933158046095066E-3</v>
      </c>
      <c r="BL40" s="250" t="s">
        <v>2753</v>
      </c>
      <c r="BM40" s="250" t="s">
        <v>2653</v>
      </c>
      <c r="BN40" s="210"/>
      <c r="BO40" s="210"/>
      <c r="BP40" s="209"/>
      <c r="BQ40" s="250" t="s">
        <v>2754</v>
      </c>
      <c r="BR40" s="250" t="s">
        <v>2655</v>
      </c>
      <c r="BS40" s="250"/>
      <c r="BT40" s="250"/>
      <c r="BU40" s="250"/>
      <c r="BV40" s="250" t="s">
        <v>2755</v>
      </c>
      <c r="BW40" s="250" t="s">
        <v>2657</v>
      </c>
      <c r="BX40" s="210">
        <v>2222</v>
      </c>
      <c r="BY40" s="210">
        <v>569891</v>
      </c>
      <c r="BZ40" s="287">
        <f t="shared" si="28"/>
        <v>3.8989912105999217E-3</v>
      </c>
      <c r="CA40" s="250" t="s">
        <v>2756</v>
      </c>
      <c r="CB40" s="145" t="s">
        <v>2757</v>
      </c>
      <c r="CC40" s="250" t="s">
        <v>2758</v>
      </c>
      <c r="CE40" s="286">
        <f>+(AE40+AT40+BI40+BX40)/4</f>
        <v>2875.5</v>
      </c>
      <c r="CF40" s="286">
        <f>+(AF40+AU40+BJ40+BY40)/4</f>
        <v>541780.5</v>
      </c>
      <c r="CG40" s="321">
        <f t="shared" si="25"/>
        <v>5.3074999930783776E-3</v>
      </c>
      <c r="CH40" s="321">
        <f>+CG40</f>
        <v>5.3074999930783776E-3</v>
      </c>
      <c r="CI40" s="321" t="str">
        <f>+T40</f>
        <v xml:space="preserve">
1,6%
</v>
      </c>
      <c r="CJ40" s="277">
        <v>1</v>
      </c>
      <c r="CK40" s="286"/>
    </row>
    <row r="41" spans="1:89" s="152" customFormat="1" ht="242.25" customHeight="1" x14ac:dyDescent="0.25">
      <c r="B41" s="144" t="s">
        <v>137</v>
      </c>
      <c r="C41" s="144" t="s">
        <v>1999</v>
      </c>
      <c r="D41" s="145" t="s">
        <v>2627</v>
      </c>
      <c r="E41" s="146" t="s">
        <v>2759</v>
      </c>
      <c r="F41" s="215" t="s">
        <v>2760</v>
      </c>
      <c r="G41" s="145" t="s">
        <v>2761</v>
      </c>
      <c r="H41" s="145" t="s">
        <v>2762</v>
      </c>
      <c r="I41" s="145" t="s">
        <v>2763</v>
      </c>
      <c r="J41" s="147" t="s">
        <v>2122</v>
      </c>
      <c r="K41" s="145" t="s">
        <v>2764</v>
      </c>
      <c r="L41" s="145" t="s">
        <v>2765</v>
      </c>
      <c r="M41" s="145" t="s">
        <v>2766</v>
      </c>
      <c r="N41" s="144" t="s">
        <v>2009</v>
      </c>
      <c r="O41" s="145" t="s">
        <v>2767</v>
      </c>
      <c r="P41" s="146" t="s">
        <v>1831</v>
      </c>
      <c r="Q41" s="512" t="s">
        <v>30</v>
      </c>
      <c r="R41" s="154" t="s">
        <v>2768</v>
      </c>
      <c r="S41" s="154" t="s">
        <v>2009</v>
      </c>
      <c r="T41" s="154" t="s">
        <v>2768</v>
      </c>
      <c r="U41" s="210"/>
      <c r="V41" s="210"/>
      <c r="W41" s="209"/>
      <c r="X41" s="145" t="s">
        <v>2769</v>
      </c>
      <c r="Y41" s="145" t="s">
        <v>2673</v>
      </c>
      <c r="Z41" s="210"/>
      <c r="AA41" s="210"/>
      <c r="AB41" s="209"/>
      <c r="AC41" s="145" t="s">
        <v>2770</v>
      </c>
      <c r="AD41" s="145" t="s">
        <v>2673</v>
      </c>
      <c r="AE41" s="211">
        <v>1793</v>
      </c>
      <c r="AF41" s="210">
        <v>2175</v>
      </c>
      <c r="AG41" s="209">
        <f t="shared" si="26"/>
        <v>0.82436781609195398</v>
      </c>
      <c r="AH41" s="145" t="s">
        <v>2771</v>
      </c>
      <c r="AI41" s="145" t="s">
        <v>2772</v>
      </c>
      <c r="AJ41" s="210"/>
      <c r="AK41" s="210"/>
      <c r="AL41" s="209"/>
      <c r="AM41" s="145" t="s">
        <v>2773</v>
      </c>
      <c r="AN41" s="145" t="s">
        <v>2643</v>
      </c>
      <c r="AO41" s="145"/>
      <c r="AP41" s="145"/>
      <c r="AQ41" s="145"/>
      <c r="AR41" s="145" t="s">
        <v>2774</v>
      </c>
      <c r="AS41" s="145" t="s">
        <v>2677</v>
      </c>
      <c r="AT41" s="210">
        <v>1795</v>
      </c>
      <c r="AU41" s="210">
        <v>2185</v>
      </c>
      <c r="AV41" s="209">
        <f t="shared" si="27"/>
        <v>0.82151029748283755</v>
      </c>
      <c r="AW41" s="250" t="s">
        <v>2775</v>
      </c>
      <c r="AX41" s="250" t="s">
        <v>2776</v>
      </c>
      <c r="AY41" s="212"/>
      <c r="AZ41" s="212"/>
      <c r="BA41" s="212"/>
      <c r="BB41" s="250" t="s">
        <v>2777</v>
      </c>
      <c r="BC41" s="250" t="s">
        <v>2681</v>
      </c>
      <c r="BD41" s="210"/>
      <c r="BE41" s="210"/>
      <c r="BF41" s="209"/>
      <c r="BG41" s="250" t="s">
        <v>2778</v>
      </c>
      <c r="BH41" s="250" t="s">
        <v>2651</v>
      </c>
      <c r="BI41" s="211">
        <v>1812</v>
      </c>
      <c r="BJ41" s="210">
        <v>2185</v>
      </c>
      <c r="BK41" s="209">
        <f t="shared" si="24"/>
        <v>0.82929061784897029</v>
      </c>
      <c r="BL41" s="250" t="s">
        <v>2779</v>
      </c>
      <c r="BM41" s="250" t="s">
        <v>2653</v>
      </c>
      <c r="BN41" s="210"/>
      <c r="BO41" s="210"/>
      <c r="BP41" s="209"/>
      <c r="BQ41" s="250" t="s">
        <v>2780</v>
      </c>
      <c r="BR41" s="250" t="s">
        <v>2655</v>
      </c>
      <c r="BS41" s="250"/>
      <c r="BT41" s="250"/>
      <c r="BU41" s="250"/>
      <c r="BV41" s="250" t="s">
        <v>2781</v>
      </c>
      <c r="BW41" s="250" t="s">
        <v>2657</v>
      </c>
      <c r="BX41" s="210">
        <v>1822</v>
      </c>
      <c r="BY41" s="210">
        <v>2185</v>
      </c>
      <c r="BZ41" s="209">
        <f t="shared" si="28"/>
        <v>0.83386727688787188</v>
      </c>
      <c r="CA41" s="250" t="s">
        <v>2782</v>
      </c>
      <c r="CB41" s="145" t="s">
        <v>2783</v>
      </c>
      <c r="CC41" s="250" t="s">
        <v>2784</v>
      </c>
      <c r="CE41" s="288">
        <f>+AE41+AT41+BI41+BX41</f>
        <v>7222</v>
      </c>
      <c r="CF41" s="288">
        <f>+AF41+AU41+BJ41+BY41</f>
        <v>8730</v>
      </c>
      <c r="CG41" s="277">
        <f t="shared" si="25"/>
        <v>0.82726231386025195</v>
      </c>
      <c r="CH41" s="277">
        <v>0.82</v>
      </c>
      <c r="CI41" s="277">
        <v>0.82</v>
      </c>
      <c r="CJ41" s="277">
        <f>+CH41/CI41</f>
        <v>1</v>
      </c>
      <c r="CK41" s="286"/>
    </row>
    <row r="42" spans="1:89" s="152" customFormat="1" ht="241.5" customHeight="1" x14ac:dyDescent="0.25">
      <c r="B42" s="144" t="s">
        <v>137</v>
      </c>
      <c r="C42" s="144" t="s">
        <v>138</v>
      </c>
      <c r="D42" s="145" t="s">
        <v>65</v>
      </c>
      <c r="E42" s="146" t="s">
        <v>2785</v>
      </c>
      <c r="F42" s="215" t="s">
        <v>2629</v>
      </c>
      <c r="G42" s="145" t="s">
        <v>2786</v>
      </c>
      <c r="H42" s="145" t="s">
        <v>2787</v>
      </c>
      <c r="I42" s="145" t="s">
        <v>2788</v>
      </c>
      <c r="J42" s="147" t="s">
        <v>2122</v>
      </c>
      <c r="K42" s="145" t="s">
        <v>2789</v>
      </c>
      <c r="L42" s="145" t="s">
        <v>2790</v>
      </c>
      <c r="M42" s="145" t="s">
        <v>2791</v>
      </c>
      <c r="N42" s="144" t="s">
        <v>2009</v>
      </c>
      <c r="O42" s="145" t="s">
        <v>2792</v>
      </c>
      <c r="P42" s="146" t="s">
        <v>1831</v>
      </c>
      <c r="Q42" s="512" t="s">
        <v>60</v>
      </c>
      <c r="R42" s="154">
        <v>0.97</v>
      </c>
      <c r="S42" s="154" t="s">
        <v>2009</v>
      </c>
      <c r="T42" s="154">
        <v>0.98</v>
      </c>
      <c r="U42" s="210"/>
      <c r="V42" s="210"/>
      <c r="W42" s="209"/>
      <c r="X42" s="250" t="s">
        <v>2793</v>
      </c>
      <c r="Y42" s="250" t="s">
        <v>2249</v>
      </c>
      <c r="Z42" s="210"/>
      <c r="AA42" s="210"/>
      <c r="AB42" s="209"/>
      <c r="AC42" s="250" t="s">
        <v>2794</v>
      </c>
      <c r="AD42" s="250" t="s">
        <v>2249</v>
      </c>
      <c r="AE42" s="211">
        <v>60605231340</v>
      </c>
      <c r="AF42" s="210">
        <v>66684784950</v>
      </c>
      <c r="AG42" s="209">
        <f t="shared" si="26"/>
        <v>0.90883147310801971</v>
      </c>
      <c r="AH42" s="250" t="s">
        <v>2795</v>
      </c>
      <c r="AI42" s="250" t="s">
        <v>2796</v>
      </c>
      <c r="AJ42" s="210"/>
      <c r="AK42" s="210"/>
      <c r="AL42" s="209"/>
      <c r="AM42" s="250" t="s">
        <v>2797</v>
      </c>
      <c r="AN42" s="250" t="s">
        <v>2798</v>
      </c>
      <c r="AO42" s="211"/>
      <c r="AP42" s="210"/>
      <c r="AQ42" s="209"/>
      <c r="AR42" s="250" t="s">
        <v>2799</v>
      </c>
      <c r="AS42" s="250" t="s">
        <v>2287</v>
      </c>
      <c r="AT42" s="211">
        <v>154949415065</v>
      </c>
      <c r="AU42" s="210">
        <v>161724207594</v>
      </c>
      <c r="AV42" s="209">
        <f t="shared" si="27"/>
        <v>0.9581089768205403</v>
      </c>
      <c r="AW42" s="250" t="s">
        <v>2800</v>
      </c>
      <c r="AX42" s="250" t="s">
        <v>2801</v>
      </c>
      <c r="AY42" s="211"/>
      <c r="AZ42" s="210"/>
      <c r="BA42" s="209"/>
      <c r="BB42" s="250" t="s">
        <v>2802</v>
      </c>
      <c r="BC42" s="250" t="s">
        <v>2803</v>
      </c>
      <c r="BD42" s="210"/>
      <c r="BE42" s="210"/>
      <c r="BF42" s="209"/>
      <c r="BG42" s="250" t="s">
        <v>2804</v>
      </c>
      <c r="BH42" s="250" t="s">
        <v>2805</v>
      </c>
      <c r="BI42" s="210">
        <v>238892599469</v>
      </c>
      <c r="BJ42" s="210">
        <v>246701112688</v>
      </c>
      <c r="BK42" s="209">
        <f>+BI42/BJ42</f>
        <v>0.96834828536474693</v>
      </c>
      <c r="BL42" s="250" t="s">
        <v>2806</v>
      </c>
      <c r="BM42" s="250" t="s">
        <v>2807</v>
      </c>
      <c r="BN42" s="210"/>
      <c r="BO42" s="210"/>
      <c r="BP42" s="209"/>
      <c r="BQ42" s="250" t="s">
        <v>2808</v>
      </c>
      <c r="BR42" s="250" t="s">
        <v>2809</v>
      </c>
      <c r="BS42" s="211"/>
      <c r="BT42" s="210"/>
      <c r="BU42" s="209"/>
      <c r="BV42" s="250" t="s">
        <v>2810</v>
      </c>
      <c r="BW42" s="250" t="s">
        <v>2811</v>
      </c>
      <c r="BX42" s="210">
        <v>352541236243</v>
      </c>
      <c r="BY42" s="210">
        <v>373954372484</v>
      </c>
      <c r="BZ42" s="209">
        <f>+BX42/BY42</f>
        <v>0.94273863921215095</v>
      </c>
      <c r="CA42" s="250" t="s">
        <v>2812</v>
      </c>
      <c r="CB42" s="250" t="s">
        <v>2813</v>
      </c>
      <c r="CC42" s="250" t="s">
        <v>2814</v>
      </c>
      <c r="CE42" s="288">
        <f>+BX42</f>
        <v>352541236243</v>
      </c>
      <c r="CF42" s="288">
        <f>+BY42</f>
        <v>373954372484</v>
      </c>
      <c r="CG42" s="277">
        <f>+CE42/CF42</f>
        <v>0.94273863921215095</v>
      </c>
      <c r="CH42" s="277">
        <f>+CG42</f>
        <v>0.94273863921215095</v>
      </c>
      <c r="CI42" s="277">
        <f>+T42</f>
        <v>0.98</v>
      </c>
      <c r="CJ42" s="277">
        <f>+CH42/CI42</f>
        <v>0.96197820327770511</v>
      </c>
      <c r="CK42" s="286"/>
    </row>
    <row r="43" spans="1:89" s="152" customFormat="1" ht="243.75" customHeight="1" x14ac:dyDescent="0.25">
      <c r="B43" s="144" t="s">
        <v>137</v>
      </c>
      <c r="C43" s="144" t="s">
        <v>138</v>
      </c>
      <c r="D43" s="145" t="s">
        <v>65</v>
      </c>
      <c r="E43" s="146" t="s">
        <v>2815</v>
      </c>
      <c r="F43" s="215" t="s">
        <v>2629</v>
      </c>
      <c r="G43" s="145" t="s">
        <v>2816</v>
      </c>
      <c r="H43" s="145" t="s">
        <v>2817</v>
      </c>
      <c r="I43" s="145" t="s">
        <v>2818</v>
      </c>
      <c r="J43" s="147" t="s">
        <v>2122</v>
      </c>
      <c r="K43" s="145" t="s">
        <v>2819</v>
      </c>
      <c r="L43" s="145" t="s">
        <v>2820</v>
      </c>
      <c r="M43" s="145" t="s">
        <v>2821</v>
      </c>
      <c r="N43" s="144" t="s">
        <v>2009</v>
      </c>
      <c r="O43" s="145" t="s">
        <v>2822</v>
      </c>
      <c r="P43" s="146" t="s">
        <v>1810</v>
      </c>
      <c r="Q43" s="512" t="s">
        <v>30</v>
      </c>
      <c r="R43" s="154">
        <v>0.94</v>
      </c>
      <c r="S43" s="154" t="s">
        <v>2009</v>
      </c>
      <c r="T43" s="154">
        <v>1</v>
      </c>
      <c r="U43" s="210">
        <v>6</v>
      </c>
      <c r="V43" s="210">
        <v>6</v>
      </c>
      <c r="W43" s="209">
        <f>+U43/V43</f>
        <v>1</v>
      </c>
      <c r="X43" s="250" t="s">
        <v>2823</v>
      </c>
      <c r="Y43" s="250" t="s">
        <v>2824</v>
      </c>
      <c r="Z43" s="210">
        <v>21</v>
      </c>
      <c r="AA43" s="210">
        <v>22</v>
      </c>
      <c r="AB43" s="209">
        <f>+Z43/AA43</f>
        <v>0.95454545454545459</v>
      </c>
      <c r="AC43" s="250" t="s">
        <v>2825</v>
      </c>
      <c r="AD43" s="250" t="s">
        <v>2249</v>
      </c>
      <c r="AE43" s="211">
        <v>22</v>
      </c>
      <c r="AF43" s="210">
        <v>22</v>
      </c>
      <c r="AG43" s="209">
        <f t="shared" si="26"/>
        <v>1</v>
      </c>
      <c r="AH43" s="250" t="s">
        <v>2826</v>
      </c>
      <c r="AI43" s="250" t="s">
        <v>2827</v>
      </c>
      <c r="AJ43" s="211">
        <v>23</v>
      </c>
      <c r="AK43" s="210">
        <v>23</v>
      </c>
      <c r="AL43" s="209">
        <f>+AJ43/AK43</f>
        <v>1</v>
      </c>
      <c r="AM43" s="250" t="s">
        <v>2828</v>
      </c>
      <c r="AN43" s="250" t="s">
        <v>2798</v>
      </c>
      <c r="AO43" s="211">
        <v>22</v>
      </c>
      <c r="AP43" s="210">
        <v>22</v>
      </c>
      <c r="AQ43" s="209">
        <f>+AO43/AP43</f>
        <v>1</v>
      </c>
      <c r="AR43" s="250" t="s">
        <v>2826</v>
      </c>
      <c r="AS43" s="250" t="s">
        <v>2287</v>
      </c>
      <c r="AT43" s="211">
        <v>24</v>
      </c>
      <c r="AU43" s="210">
        <v>24</v>
      </c>
      <c r="AV43" s="209">
        <f t="shared" si="27"/>
        <v>1</v>
      </c>
      <c r="AW43" s="250" t="s">
        <v>2829</v>
      </c>
      <c r="AX43" s="250" t="s">
        <v>2830</v>
      </c>
      <c r="AY43" s="211">
        <v>23</v>
      </c>
      <c r="AZ43" s="210">
        <v>23</v>
      </c>
      <c r="BA43" s="209">
        <f>+AZ43/AY43</f>
        <v>1</v>
      </c>
      <c r="BB43" s="250" t="s">
        <v>2828</v>
      </c>
      <c r="BC43" s="250" t="s">
        <v>2831</v>
      </c>
      <c r="BD43" s="211">
        <v>23</v>
      </c>
      <c r="BE43" s="210">
        <v>23</v>
      </c>
      <c r="BF43" s="209">
        <f>+BE43/BD43</f>
        <v>1</v>
      </c>
      <c r="BG43" s="250" t="s">
        <v>2828</v>
      </c>
      <c r="BH43" s="250" t="s">
        <v>2832</v>
      </c>
      <c r="BI43" s="211">
        <v>23</v>
      </c>
      <c r="BJ43" s="210">
        <v>23</v>
      </c>
      <c r="BK43" s="209">
        <f>+BI43/BJ43</f>
        <v>1</v>
      </c>
      <c r="BL43" s="250" t="s">
        <v>2828</v>
      </c>
      <c r="BM43" s="250" t="s">
        <v>2807</v>
      </c>
      <c r="BN43" s="211">
        <v>23</v>
      </c>
      <c r="BO43" s="210">
        <v>23</v>
      </c>
      <c r="BP43" s="209">
        <f>+BN43/BO43</f>
        <v>1</v>
      </c>
      <c r="BQ43" s="250" t="s">
        <v>2828</v>
      </c>
      <c r="BR43" s="250" t="s">
        <v>2809</v>
      </c>
      <c r="BS43" s="211">
        <v>22</v>
      </c>
      <c r="BT43" s="210">
        <v>22</v>
      </c>
      <c r="BU43" s="209">
        <f>+BS43/BT43</f>
        <v>1</v>
      </c>
      <c r="BV43" s="250" t="s">
        <v>2826</v>
      </c>
      <c r="BW43" s="250" t="s">
        <v>2811</v>
      </c>
      <c r="BX43" s="210">
        <v>24</v>
      </c>
      <c r="BY43" s="210">
        <v>24</v>
      </c>
      <c r="BZ43" s="209">
        <f>+BX43/BY43</f>
        <v>1</v>
      </c>
      <c r="CA43" s="250" t="s">
        <v>2833</v>
      </c>
      <c r="CB43" s="250" t="s">
        <v>2834</v>
      </c>
      <c r="CC43" s="250" t="s">
        <v>2835</v>
      </c>
      <c r="CE43" s="286">
        <f>+U43+Z43+AE43+AJ43+AO43+AT43+AY43+BD43+BI43+BN43+BS43+BX43</f>
        <v>256</v>
      </c>
      <c r="CF43" s="286">
        <f>+V43+AA43+AF43+AK43+AP43+AU43+AZ43+BE43+BJ43+BO43+BT43+BY43</f>
        <v>257</v>
      </c>
      <c r="CG43" s="277">
        <f>+CE43/CF43</f>
        <v>0.99610894941634243</v>
      </c>
      <c r="CH43" s="277">
        <f>+CG43</f>
        <v>0.99610894941634243</v>
      </c>
      <c r="CI43" s="277">
        <f>+T43</f>
        <v>1</v>
      </c>
      <c r="CJ43" s="277">
        <f>+CH43/CI43</f>
        <v>0.99610894941634243</v>
      </c>
      <c r="CK43" s="286"/>
    </row>
    <row r="44" spans="1:89" s="150" customFormat="1" ht="300" x14ac:dyDescent="0.25">
      <c r="A44" s="152"/>
      <c r="B44" s="144" t="s">
        <v>147</v>
      </c>
      <c r="C44" s="144" t="s">
        <v>1999</v>
      </c>
      <c r="D44" s="145" t="s">
        <v>91</v>
      </c>
      <c r="E44" s="146" t="s">
        <v>2836</v>
      </c>
      <c r="F44" s="215" t="s">
        <v>2569</v>
      </c>
      <c r="G44" s="145" t="s">
        <v>2837</v>
      </c>
      <c r="H44" s="145" t="s">
        <v>2838</v>
      </c>
      <c r="I44" s="145" t="s">
        <v>2839</v>
      </c>
      <c r="J44" s="147" t="s">
        <v>2005</v>
      </c>
      <c r="K44" s="145" t="s">
        <v>2840</v>
      </c>
      <c r="L44" s="145" t="s">
        <v>2841</v>
      </c>
      <c r="M44" s="145" t="s">
        <v>2842</v>
      </c>
      <c r="N44" s="144" t="s">
        <v>2009</v>
      </c>
      <c r="O44" s="145" t="s">
        <v>2843</v>
      </c>
      <c r="P44" s="146" t="s">
        <v>1831</v>
      </c>
      <c r="Q44" s="512" t="s">
        <v>60</v>
      </c>
      <c r="R44" s="154">
        <v>1</v>
      </c>
      <c r="S44" s="154" t="s">
        <v>2009</v>
      </c>
      <c r="T44" s="154">
        <v>1</v>
      </c>
      <c r="U44" s="209"/>
      <c r="V44" s="209"/>
      <c r="W44" s="209"/>
      <c r="X44" s="250" t="s">
        <v>2844</v>
      </c>
      <c r="Y44" s="250" t="s">
        <v>2845</v>
      </c>
      <c r="Z44" s="250"/>
      <c r="AA44" s="250"/>
      <c r="AB44" s="250"/>
      <c r="AC44" s="250" t="s">
        <v>2846</v>
      </c>
      <c r="AD44" s="250" t="s">
        <v>2845</v>
      </c>
      <c r="AE44" s="209">
        <v>0.25</v>
      </c>
      <c r="AF44" s="209">
        <v>0.25</v>
      </c>
      <c r="AG44" s="209">
        <f t="shared" si="26"/>
        <v>1</v>
      </c>
      <c r="AH44" s="250" t="s">
        <v>2847</v>
      </c>
      <c r="AI44" s="250" t="s">
        <v>2848</v>
      </c>
      <c r="AJ44" s="209"/>
      <c r="AK44" s="209"/>
      <c r="AL44" s="209"/>
      <c r="AM44" s="250" t="s">
        <v>2849</v>
      </c>
      <c r="AN44" s="250" t="s">
        <v>2850</v>
      </c>
      <c r="AO44" s="250"/>
      <c r="AP44" s="250"/>
      <c r="AQ44" s="250"/>
      <c r="AR44" s="250" t="s">
        <v>2851</v>
      </c>
      <c r="AS44" s="250" t="s">
        <v>2852</v>
      </c>
      <c r="AT44" s="209">
        <v>0.55000000000000004</v>
      </c>
      <c r="AU44" s="209">
        <v>0.55000000000000004</v>
      </c>
      <c r="AV44" s="209">
        <f t="shared" si="27"/>
        <v>1</v>
      </c>
      <c r="AW44" s="250" t="s">
        <v>2853</v>
      </c>
      <c r="AX44" s="250" t="s">
        <v>2854</v>
      </c>
      <c r="AY44" s="209"/>
      <c r="AZ44" s="210"/>
      <c r="BA44" s="209"/>
      <c r="BB44" s="250" t="s">
        <v>2855</v>
      </c>
      <c r="BC44" s="250" t="s">
        <v>2856</v>
      </c>
      <c r="BD44" s="210"/>
      <c r="BE44" s="210"/>
      <c r="BF44" s="209"/>
      <c r="BG44" s="250" t="s">
        <v>2857</v>
      </c>
      <c r="BH44" s="250" t="s">
        <v>2858</v>
      </c>
      <c r="BI44" s="209">
        <v>0.76</v>
      </c>
      <c r="BJ44" s="209">
        <v>0.76</v>
      </c>
      <c r="BK44" s="209">
        <f>BI44/BJ44</f>
        <v>1</v>
      </c>
      <c r="BL44" s="250" t="s">
        <v>2859</v>
      </c>
      <c r="BM44" s="250" t="s">
        <v>2860</v>
      </c>
      <c r="BN44" s="250"/>
      <c r="BO44" s="250"/>
      <c r="BP44" s="250"/>
      <c r="BQ44" s="250" t="s">
        <v>2861</v>
      </c>
      <c r="BR44" s="250" t="s">
        <v>2860</v>
      </c>
      <c r="BS44" s="210"/>
      <c r="BT44" s="210"/>
      <c r="BU44" s="209"/>
      <c r="BV44" s="250" t="s">
        <v>2862</v>
      </c>
      <c r="BW44" s="250" t="s">
        <v>2863</v>
      </c>
      <c r="BX44" s="209">
        <v>1</v>
      </c>
      <c r="BY44" s="209">
        <v>1</v>
      </c>
      <c r="BZ44" s="209">
        <f>BX44/BY44</f>
        <v>1</v>
      </c>
      <c r="CA44" s="250" t="s">
        <v>2864</v>
      </c>
      <c r="CB44" s="250" t="s">
        <v>2596</v>
      </c>
      <c r="CC44" s="528" t="s">
        <v>2865</v>
      </c>
      <c r="CE44" s="207">
        <f>BX44</f>
        <v>1</v>
      </c>
      <c r="CF44" s="207">
        <f>BY44</f>
        <v>1</v>
      </c>
      <c r="CG44" s="207">
        <f t="shared" si="7"/>
        <v>1</v>
      </c>
      <c r="CH44" s="207">
        <f>CE44</f>
        <v>1</v>
      </c>
      <c r="CI44" s="207">
        <f t="shared" si="9"/>
        <v>1</v>
      </c>
      <c r="CJ44" s="207">
        <f t="shared" si="10"/>
        <v>1</v>
      </c>
      <c r="CK44" s="206"/>
    </row>
    <row r="45" spans="1:89" s="150" customFormat="1" ht="273.75" customHeight="1" x14ac:dyDescent="0.25">
      <c r="B45" s="144" t="s">
        <v>2866</v>
      </c>
      <c r="C45" s="144" t="s">
        <v>1999</v>
      </c>
      <c r="D45" s="145" t="s">
        <v>91</v>
      </c>
      <c r="E45" s="146" t="s">
        <v>2867</v>
      </c>
      <c r="F45" s="215" t="s">
        <v>2868</v>
      </c>
      <c r="G45" s="145" t="s">
        <v>2869</v>
      </c>
      <c r="H45" s="145" t="s">
        <v>2870</v>
      </c>
      <c r="I45" s="145" t="s">
        <v>2871</v>
      </c>
      <c r="J45" s="147" t="s">
        <v>2122</v>
      </c>
      <c r="K45" s="145" t="s">
        <v>2872</v>
      </c>
      <c r="L45" s="145" t="s">
        <v>2873</v>
      </c>
      <c r="M45" s="145" t="s">
        <v>2874</v>
      </c>
      <c r="N45" s="144" t="s">
        <v>2009</v>
      </c>
      <c r="O45" s="145" t="s">
        <v>2873</v>
      </c>
      <c r="P45" s="146" t="s">
        <v>2180</v>
      </c>
      <c r="Q45" s="512" t="s">
        <v>60</v>
      </c>
      <c r="R45" s="154">
        <v>0.26</v>
      </c>
      <c r="S45" s="154" t="s">
        <v>2009</v>
      </c>
      <c r="T45" s="154">
        <v>1</v>
      </c>
      <c r="U45" s="278"/>
      <c r="V45" s="278"/>
      <c r="W45" s="221"/>
      <c r="X45" s="145" t="s">
        <v>2875</v>
      </c>
      <c r="Y45" s="145" t="s">
        <v>2249</v>
      </c>
      <c r="Z45" s="278"/>
      <c r="AA45" s="278"/>
      <c r="AB45" s="221"/>
      <c r="AC45" s="145" t="s">
        <v>2876</v>
      </c>
      <c r="AD45" s="145" t="s">
        <v>2249</v>
      </c>
      <c r="AE45" s="278"/>
      <c r="AF45" s="278"/>
      <c r="AG45" s="221"/>
      <c r="AH45" s="145" t="s">
        <v>2877</v>
      </c>
      <c r="AI45" s="145" t="s">
        <v>2878</v>
      </c>
      <c r="AJ45" s="278"/>
      <c r="AK45" s="278"/>
      <c r="AL45" s="221"/>
      <c r="AM45" s="145" t="s">
        <v>2879</v>
      </c>
      <c r="AN45" s="145" t="s">
        <v>2880</v>
      </c>
      <c r="AO45" s="278"/>
      <c r="AP45" s="278"/>
      <c r="AQ45" s="221"/>
      <c r="AR45" s="220" t="s">
        <v>2881</v>
      </c>
      <c r="AS45" s="311" t="s">
        <v>2882</v>
      </c>
      <c r="AT45" s="153">
        <v>17</v>
      </c>
      <c r="AU45" s="153">
        <v>45</v>
      </c>
      <c r="AV45" s="221">
        <f>AT45/AU45</f>
        <v>0.37777777777777777</v>
      </c>
      <c r="AW45" s="220" t="s">
        <v>2883</v>
      </c>
      <c r="AX45" s="220" t="s">
        <v>2884</v>
      </c>
      <c r="AY45" s="153"/>
      <c r="AZ45" s="278"/>
      <c r="BA45" s="221"/>
      <c r="BB45" s="220" t="s">
        <v>2885</v>
      </c>
      <c r="BC45" s="220" t="s">
        <v>2886</v>
      </c>
      <c r="BD45" s="278"/>
      <c r="BE45" s="278"/>
      <c r="BF45" s="221"/>
      <c r="BG45" s="320" t="s">
        <v>2887</v>
      </c>
      <c r="BH45" s="315" t="s">
        <v>2888</v>
      </c>
      <c r="BI45" s="278"/>
      <c r="BJ45" s="278"/>
      <c r="BK45" s="221"/>
      <c r="BL45" s="320" t="s">
        <v>2889</v>
      </c>
      <c r="BM45" s="315" t="s">
        <v>2890</v>
      </c>
      <c r="BN45" s="278"/>
      <c r="BO45" s="278"/>
      <c r="BP45" s="221"/>
      <c r="BQ45" s="217" t="s">
        <v>2891</v>
      </c>
      <c r="BR45" s="217" t="s">
        <v>2892</v>
      </c>
      <c r="BS45" s="278"/>
      <c r="BT45" s="278"/>
      <c r="BU45" s="221"/>
      <c r="BV45" s="217" t="s">
        <v>2893</v>
      </c>
      <c r="BW45" s="217" t="s">
        <v>2894</v>
      </c>
      <c r="BX45" s="278">
        <v>28</v>
      </c>
      <c r="BY45" s="278">
        <v>45</v>
      </c>
      <c r="BZ45" s="221">
        <f>+BX45/BY45</f>
        <v>0.62222222222222223</v>
      </c>
      <c r="CA45" s="217" t="s">
        <v>2895</v>
      </c>
      <c r="CB45" s="217" t="s">
        <v>2896</v>
      </c>
      <c r="CC45" s="217" t="s">
        <v>2897</v>
      </c>
      <c r="CE45" s="307">
        <f>+AT45+BX45</f>
        <v>45</v>
      </c>
      <c r="CF45" s="307">
        <f>+AU45</f>
        <v>45</v>
      </c>
      <c r="CG45" s="306">
        <f t="shared" si="7"/>
        <v>1</v>
      </c>
      <c r="CH45" s="306">
        <f t="shared" ref="CH45:CH100" si="31">+CG45</f>
        <v>1</v>
      </c>
      <c r="CI45" s="306">
        <f t="shared" si="9"/>
        <v>1</v>
      </c>
      <c r="CJ45" s="306">
        <f t="shared" si="10"/>
        <v>1</v>
      </c>
      <c r="CK45" s="307"/>
    </row>
    <row r="46" spans="1:89" s="204" customFormat="1" ht="300" x14ac:dyDescent="0.25">
      <c r="B46" s="144" t="s">
        <v>2866</v>
      </c>
      <c r="C46" s="144" t="s">
        <v>1999</v>
      </c>
      <c r="D46" s="145" t="s">
        <v>91</v>
      </c>
      <c r="E46" s="146" t="s">
        <v>2898</v>
      </c>
      <c r="F46" s="215" t="s">
        <v>2899</v>
      </c>
      <c r="G46" s="145" t="s">
        <v>2900</v>
      </c>
      <c r="H46" s="145" t="s">
        <v>2901</v>
      </c>
      <c r="I46" s="145" t="s">
        <v>2902</v>
      </c>
      <c r="J46" s="147" t="s">
        <v>2005</v>
      </c>
      <c r="K46" s="145" t="s">
        <v>2903</v>
      </c>
      <c r="L46" s="145" t="s">
        <v>2904</v>
      </c>
      <c r="M46" s="145" t="s">
        <v>2905</v>
      </c>
      <c r="N46" s="144" t="s">
        <v>2009</v>
      </c>
      <c r="O46" s="145" t="s">
        <v>2906</v>
      </c>
      <c r="P46" s="146" t="s">
        <v>1810</v>
      </c>
      <c r="Q46" s="512" t="s">
        <v>60</v>
      </c>
      <c r="R46" s="154">
        <v>0.61</v>
      </c>
      <c r="S46" s="154" t="s">
        <v>2009</v>
      </c>
      <c r="T46" s="154">
        <v>0.7</v>
      </c>
      <c r="U46" s="252"/>
      <c r="V46" s="252"/>
      <c r="W46" s="154">
        <v>0</v>
      </c>
      <c r="X46" s="145" t="s">
        <v>2907</v>
      </c>
      <c r="Y46" s="145" t="s">
        <v>2908</v>
      </c>
      <c r="Z46" s="252">
        <v>11</v>
      </c>
      <c r="AA46" s="252">
        <v>455.75</v>
      </c>
      <c r="AB46" s="154">
        <f>+Z46/AA46</f>
        <v>2.4136039495337356E-2</v>
      </c>
      <c r="AC46" s="145" t="s">
        <v>2909</v>
      </c>
      <c r="AD46" s="145" t="s">
        <v>2910</v>
      </c>
      <c r="AE46" s="252">
        <v>543.5</v>
      </c>
      <c r="AF46" s="252">
        <v>2159.75</v>
      </c>
      <c r="AG46" s="154">
        <f>AE46/AF46</f>
        <v>0.2516494964694988</v>
      </c>
      <c r="AH46" s="145" t="s">
        <v>2911</v>
      </c>
      <c r="AI46" s="145" t="s">
        <v>2912</v>
      </c>
      <c r="AJ46" s="252">
        <v>1759</v>
      </c>
      <c r="AK46" s="252">
        <v>3809</v>
      </c>
      <c r="AL46" s="154">
        <f>AJ46/AK46</f>
        <v>0.46180099763717514</v>
      </c>
      <c r="AM46" s="145" t="s">
        <v>2913</v>
      </c>
      <c r="AN46" s="145" t="s">
        <v>2914</v>
      </c>
      <c r="AO46" s="278">
        <v>2140</v>
      </c>
      <c r="AP46" s="252">
        <v>4999</v>
      </c>
      <c r="AQ46" s="154">
        <f>AO46/AP46</f>
        <v>0.42808561712342469</v>
      </c>
      <c r="AR46" s="220" t="s">
        <v>2915</v>
      </c>
      <c r="AS46" s="220" t="s">
        <v>2916</v>
      </c>
      <c r="AT46" s="252">
        <v>2315</v>
      </c>
      <c r="AU46" s="252">
        <v>5391</v>
      </c>
      <c r="AV46" s="221">
        <f>AT46/AU46</f>
        <v>0.42941940270821738</v>
      </c>
      <c r="AW46" s="220" t="s">
        <v>2917</v>
      </c>
      <c r="AX46" s="220" t="s">
        <v>2918</v>
      </c>
      <c r="AY46" s="258">
        <v>3369</v>
      </c>
      <c r="AZ46" s="258">
        <v>6605</v>
      </c>
      <c r="BA46" s="149">
        <f>AY46/AZ46</f>
        <v>0.51006813020439057</v>
      </c>
      <c r="BB46" s="220" t="s">
        <v>2919</v>
      </c>
      <c r="BC46" s="220" t="s">
        <v>2920</v>
      </c>
      <c r="BD46" s="258">
        <v>3956</v>
      </c>
      <c r="BE46" s="258">
        <v>8221</v>
      </c>
      <c r="BF46" s="149">
        <f>BD46/BE46</f>
        <v>0.48120666585573529</v>
      </c>
      <c r="BG46" s="270" t="s">
        <v>2921</v>
      </c>
      <c r="BH46" s="270" t="s">
        <v>2888</v>
      </c>
      <c r="BI46" s="267">
        <v>4496</v>
      </c>
      <c r="BJ46" s="267">
        <v>9411</v>
      </c>
      <c r="BK46" s="241">
        <v>0.48</v>
      </c>
      <c r="BL46" s="270" t="s">
        <v>2922</v>
      </c>
      <c r="BM46" s="270" t="s">
        <v>2923</v>
      </c>
      <c r="BN46" s="252">
        <v>5056</v>
      </c>
      <c r="BO46" s="252">
        <v>10307</v>
      </c>
      <c r="BP46" s="154">
        <f>BN46/BO46</f>
        <v>0.49054040943048416</v>
      </c>
      <c r="BQ46" s="217" t="s">
        <v>2924</v>
      </c>
      <c r="BR46" s="217" t="s">
        <v>2925</v>
      </c>
      <c r="BS46" s="319">
        <v>6589</v>
      </c>
      <c r="BT46" s="319">
        <v>13192</v>
      </c>
      <c r="BU46" s="221">
        <f>BS46/BT46</f>
        <v>0.49946937537901759</v>
      </c>
      <c r="BV46" s="217" t="s">
        <v>2926</v>
      </c>
      <c r="BW46" s="217" t="s">
        <v>2894</v>
      </c>
      <c r="BX46" s="278">
        <v>7216</v>
      </c>
      <c r="BY46" s="278">
        <v>13964</v>
      </c>
      <c r="BZ46" s="221">
        <v>0.51675737610999717</v>
      </c>
      <c r="CA46" s="217" t="s">
        <v>2927</v>
      </c>
      <c r="CB46" s="217" t="s">
        <v>2928</v>
      </c>
      <c r="CC46" s="217" t="s">
        <v>2929</v>
      </c>
      <c r="CE46" s="307">
        <f>+BX46</f>
        <v>7216</v>
      </c>
      <c r="CF46" s="307">
        <f>+BY46</f>
        <v>13964</v>
      </c>
      <c r="CG46" s="306">
        <f t="shared" si="7"/>
        <v>0.51675737610999717</v>
      </c>
      <c r="CH46" s="306">
        <f t="shared" si="31"/>
        <v>0.51675737610999717</v>
      </c>
      <c r="CI46" s="306">
        <f t="shared" si="9"/>
        <v>0.7</v>
      </c>
      <c r="CJ46" s="306">
        <f t="shared" si="10"/>
        <v>0.73822482301428172</v>
      </c>
      <c r="CK46" s="307"/>
    </row>
    <row r="47" spans="1:89" s="150" customFormat="1" ht="250.5" customHeight="1" x14ac:dyDescent="0.25">
      <c r="A47" s="152"/>
      <c r="B47" s="144" t="s">
        <v>177</v>
      </c>
      <c r="C47" s="144" t="s">
        <v>1999</v>
      </c>
      <c r="D47" s="145" t="s">
        <v>91</v>
      </c>
      <c r="E47" s="146" t="s">
        <v>2930</v>
      </c>
      <c r="F47" s="215" t="s">
        <v>2931</v>
      </c>
      <c r="G47" s="145" t="s">
        <v>2932</v>
      </c>
      <c r="H47" s="145" t="s">
        <v>2933</v>
      </c>
      <c r="I47" s="145" t="s">
        <v>2934</v>
      </c>
      <c r="J47" s="147" t="s">
        <v>2122</v>
      </c>
      <c r="K47" s="145" t="s">
        <v>2935</v>
      </c>
      <c r="L47" s="145" t="s">
        <v>2936</v>
      </c>
      <c r="M47" s="145" t="s">
        <v>2937</v>
      </c>
      <c r="N47" s="144" t="s">
        <v>2938</v>
      </c>
      <c r="O47" s="145" t="s">
        <v>2939</v>
      </c>
      <c r="P47" s="146" t="s">
        <v>1810</v>
      </c>
      <c r="Q47" s="512" t="s">
        <v>30</v>
      </c>
      <c r="R47" s="154">
        <v>0.90728566590186488</v>
      </c>
      <c r="S47" s="154" t="s">
        <v>2009</v>
      </c>
      <c r="T47" s="154">
        <v>1</v>
      </c>
      <c r="U47" s="258">
        <v>52239674410</v>
      </c>
      <c r="V47" s="258">
        <v>63038021381</v>
      </c>
      <c r="W47" s="149">
        <f>+U47/V47</f>
        <v>0.82870104843971704</v>
      </c>
      <c r="X47" s="222" t="s">
        <v>2940</v>
      </c>
      <c r="Y47" s="274" t="s">
        <v>2941</v>
      </c>
      <c r="Z47" s="258">
        <v>75693298562</v>
      </c>
      <c r="AA47" s="258">
        <v>87082865688</v>
      </c>
      <c r="AB47" s="149">
        <f t="shared" ref="AB47:AB48" si="32">+Z47/AA47</f>
        <v>0.86921001007469745</v>
      </c>
      <c r="AC47" s="222" t="s">
        <v>2942</v>
      </c>
      <c r="AD47" s="270" t="s">
        <v>2941</v>
      </c>
      <c r="AE47" s="211">
        <v>100403608176</v>
      </c>
      <c r="AF47" s="210">
        <v>140047282180</v>
      </c>
      <c r="AG47" s="149">
        <f t="shared" ref="AG47:AG48" si="33">+AE47/AF47</f>
        <v>0.71692650234335309</v>
      </c>
      <c r="AH47" s="222" t="s">
        <v>2943</v>
      </c>
      <c r="AI47" s="270" t="s">
        <v>2944</v>
      </c>
      <c r="AJ47" s="258">
        <v>126861868893</v>
      </c>
      <c r="AK47" s="258">
        <v>131268271517</v>
      </c>
      <c r="AL47" s="149">
        <f t="shared" ref="AL47:AL48" si="34">+AJ47/AK47</f>
        <v>0.96643208162126715</v>
      </c>
      <c r="AM47" s="222" t="s">
        <v>2945</v>
      </c>
      <c r="AN47" s="270" t="s">
        <v>2946</v>
      </c>
      <c r="AO47" s="210">
        <v>130871170260</v>
      </c>
      <c r="AP47" s="210">
        <v>139956464689</v>
      </c>
      <c r="AQ47" s="149">
        <f t="shared" ref="AQ47" si="35">+AO47/AP47</f>
        <v>0.93508485335644476</v>
      </c>
      <c r="AR47" s="222" t="s">
        <v>2947</v>
      </c>
      <c r="AS47" s="270" t="s">
        <v>2078</v>
      </c>
      <c r="AT47" s="210">
        <v>157387812536</v>
      </c>
      <c r="AU47" s="210">
        <v>157816799841</v>
      </c>
      <c r="AV47" s="149">
        <f t="shared" ref="AV47" si="36">+AT47/AU47</f>
        <v>0.99728173866513448</v>
      </c>
      <c r="AW47" s="222" t="s">
        <v>2948</v>
      </c>
      <c r="AX47" s="270" t="s">
        <v>2949</v>
      </c>
      <c r="AY47" s="211">
        <v>165212871817</v>
      </c>
      <c r="AZ47" s="210">
        <v>175472433134</v>
      </c>
      <c r="BA47" s="149">
        <f t="shared" ref="BA47" si="37">+AY47/AZ47</f>
        <v>0.94153177719280123</v>
      </c>
      <c r="BB47" s="222" t="s">
        <v>2950</v>
      </c>
      <c r="BC47" s="270" t="s">
        <v>2082</v>
      </c>
      <c r="BD47" s="210">
        <v>152037759910</v>
      </c>
      <c r="BE47" s="210">
        <v>161551411348</v>
      </c>
      <c r="BF47" s="149">
        <f t="shared" ref="BF47" si="38">+BD47/BE47</f>
        <v>0.94111068817896915</v>
      </c>
      <c r="BG47" s="222" t="s">
        <v>2951</v>
      </c>
      <c r="BH47" s="270" t="s">
        <v>2952</v>
      </c>
      <c r="BI47" s="211">
        <v>155640082735</v>
      </c>
      <c r="BJ47" s="210">
        <v>164769631151</v>
      </c>
      <c r="BK47" s="149">
        <f t="shared" ref="BK47" si="39">+BI47/BJ47</f>
        <v>0.94459204434563915</v>
      </c>
      <c r="BL47" s="222" t="s">
        <v>2953</v>
      </c>
      <c r="BM47" s="270" t="s">
        <v>2954</v>
      </c>
      <c r="BN47" s="211">
        <v>176137740320</v>
      </c>
      <c r="BO47" s="210">
        <v>181003878987</v>
      </c>
      <c r="BP47" s="149">
        <f t="shared" ref="BP47" si="40">+BN47/BO47</f>
        <v>0.97311583213446218</v>
      </c>
      <c r="BQ47" s="222" t="s">
        <v>2955</v>
      </c>
      <c r="BR47" s="270" t="s">
        <v>2956</v>
      </c>
      <c r="BS47" s="211">
        <v>172271864168</v>
      </c>
      <c r="BT47" s="210">
        <v>174546166845</v>
      </c>
      <c r="BU47" s="149">
        <f t="shared" ref="BU47" si="41">+BS47/BT47</f>
        <v>0.98697019408613185</v>
      </c>
      <c r="BV47" s="222" t="s">
        <v>2957</v>
      </c>
      <c r="BW47" s="270" t="s">
        <v>2958</v>
      </c>
      <c r="BX47" s="211">
        <v>267798463003</v>
      </c>
      <c r="BY47" s="210">
        <v>267798463003</v>
      </c>
      <c r="BZ47" s="149">
        <f t="shared" ref="BZ47" si="42">+BX47/BY47</f>
        <v>1</v>
      </c>
      <c r="CA47" s="222" t="s">
        <v>2959</v>
      </c>
      <c r="CB47" s="270" t="s">
        <v>2352</v>
      </c>
      <c r="CC47" s="217" t="s">
        <v>2960</v>
      </c>
      <c r="CE47" s="224">
        <f>(U47+Z47+AE47+AJ47+AO47+AT47+AY47+BD47+BI47+BN47+BS47+BX47)/12</f>
        <v>144379684565.83334</v>
      </c>
      <c r="CF47" s="224">
        <f>(V47+AA47+AF47+AK47+AP47+AU47+AZ47+BE47+BJ47+BO47+BT47+BY47)/12</f>
        <v>153695974147</v>
      </c>
      <c r="CG47" s="207">
        <f t="shared" si="7"/>
        <v>0.93938494724490151</v>
      </c>
      <c r="CH47" s="207">
        <f t="shared" si="31"/>
        <v>0.93938494724490151</v>
      </c>
      <c r="CI47" s="207">
        <f t="shared" si="9"/>
        <v>1</v>
      </c>
      <c r="CJ47" s="207">
        <f t="shared" si="10"/>
        <v>0.93938494724490151</v>
      </c>
      <c r="CK47" s="206"/>
    </row>
    <row r="48" spans="1:89" s="150" customFormat="1" ht="250.5" customHeight="1" x14ac:dyDescent="0.25">
      <c r="A48" s="152"/>
      <c r="B48" s="144" t="s">
        <v>177</v>
      </c>
      <c r="C48" s="144" t="s">
        <v>1999</v>
      </c>
      <c r="D48" s="145" t="s">
        <v>91</v>
      </c>
      <c r="E48" s="146" t="s">
        <v>2961</v>
      </c>
      <c r="F48" s="215" t="s">
        <v>2931</v>
      </c>
      <c r="G48" s="145" t="s">
        <v>2962</v>
      </c>
      <c r="H48" s="145" t="s">
        <v>2963</v>
      </c>
      <c r="I48" s="145" t="s">
        <v>2964</v>
      </c>
      <c r="J48" s="147" t="s">
        <v>2122</v>
      </c>
      <c r="K48" s="145" t="s">
        <v>2965</v>
      </c>
      <c r="L48" s="145" t="s">
        <v>2966</v>
      </c>
      <c r="M48" s="145" t="s">
        <v>2967</v>
      </c>
      <c r="N48" s="144" t="s">
        <v>2938</v>
      </c>
      <c r="O48" s="145" t="s">
        <v>2968</v>
      </c>
      <c r="P48" s="146" t="s">
        <v>1810</v>
      </c>
      <c r="Q48" s="512" t="s">
        <v>30</v>
      </c>
      <c r="R48" s="154">
        <v>0.8</v>
      </c>
      <c r="S48" s="154" t="s">
        <v>2009</v>
      </c>
      <c r="T48" s="154">
        <v>1</v>
      </c>
      <c r="U48" s="258">
        <v>16</v>
      </c>
      <c r="V48" s="258">
        <v>16</v>
      </c>
      <c r="W48" s="149">
        <f>+U48/V48</f>
        <v>1</v>
      </c>
      <c r="X48" s="222" t="s">
        <v>2969</v>
      </c>
      <c r="Y48" s="274" t="s">
        <v>2941</v>
      </c>
      <c r="Z48" s="258">
        <v>17</v>
      </c>
      <c r="AA48" s="258">
        <v>17</v>
      </c>
      <c r="AB48" s="149">
        <f t="shared" si="32"/>
        <v>1</v>
      </c>
      <c r="AC48" s="222" t="s">
        <v>2970</v>
      </c>
      <c r="AD48" s="270" t="s">
        <v>2941</v>
      </c>
      <c r="AE48" s="211">
        <v>18</v>
      </c>
      <c r="AF48" s="210">
        <v>18</v>
      </c>
      <c r="AG48" s="149">
        <f t="shared" si="33"/>
        <v>1</v>
      </c>
      <c r="AH48" s="222" t="s">
        <v>2971</v>
      </c>
      <c r="AI48" s="270" t="s">
        <v>2944</v>
      </c>
      <c r="AJ48" s="258">
        <v>19</v>
      </c>
      <c r="AK48" s="258">
        <v>19</v>
      </c>
      <c r="AL48" s="149">
        <f t="shared" si="34"/>
        <v>1</v>
      </c>
      <c r="AM48" s="222" t="s">
        <v>2972</v>
      </c>
      <c r="AN48" s="270" t="s">
        <v>2946</v>
      </c>
      <c r="AO48" s="211">
        <v>18</v>
      </c>
      <c r="AP48" s="210">
        <v>18</v>
      </c>
      <c r="AQ48" s="149">
        <f>+AO48/AP48</f>
        <v>1</v>
      </c>
      <c r="AR48" s="222" t="s">
        <v>2973</v>
      </c>
      <c r="AS48" s="270" t="s">
        <v>2078</v>
      </c>
      <c r="AT48" s="211">
        <v>18</v>
      </c>
      <c r="AU48" s="210">
        <v>18</v>
      </c>
      <c r="AV48" s="149">
        <f>+AT48/AU48</f>
        <v>1</v>
      </c>
      <c r="AW48" s="222" t="s">
        <v>2974</v>
      </c>
      <c r="AX48" s="270" t="s">
        <v>2949</v>
      </c>
      <c r="AY48" s="211">
        <v>18</v>
      </c>
      <c r="AZ48" s="210">
        <v>18</v>
      </c>
      <c r="BA48" s="149">
        <f>+AY48/AZ48</f>
        <v>1</v>
      </c>
      <c r="BB48" s="222" t="s">
        <v>2975</v>
      </c>
      <c r="BC48" s="270" t="s">
        <v>2082</v>
      </c>
      <c r="BD48" s="210">
        <v>17</v>
      </c>
      <c r="BE48" s="210">
        <v>17</v>
      </c>
      <c r="BF48" s="149">
        <f>+BD48/BE48</f>
        <v>1</v>
      </c>
      <c r="BG48" s="222" t="s">
        <v>2976</v>
      </c>
      <c r="BH48" s="217" t="s">
        <v>2977</v>
      </c>
      <c r="BI48" s="210">
        <v>17</v>
      </c>
      <c r="BJ48" s="210">
        <v>17</v>
      </c>
      <c r="BK48" s="149">
        <f>+BI48/BJ48</f>
        <v>1</v>
      </c>
      <c r="BL48" s="222" t="s">
        <v>2978</v>
      </c>
      <c r="BM48" s="270" t="s">
        <v>2954</v>
      </c>
      <c r="BN48" s="210">
        <v>18</v>
      </c>
      <c r="BO48" s="210">
        <v>18</v>
      </c>
      <c r="BP48" s="149">
        <f>+BN48/BO48</f>
        <v>1</v>
      </c>
      <c r="BQ48" s="222" t="s">
        <v>2979</v>
      </c>
      <c r="BR48" s="270" t="s">
        <v>2956</v>
      </c>
      <c r="BS48" s="211">
        <v>17</v>
      </c>
      <c r="BT48" s="210">
        <v>17</v>
      </c>
      <c r="BU48" s="149">
        <f>+BS48/BT48</f>
        <v>1</v>
      </c>
      <c r="BV48" s="222" t="s">
        <v>2980</v>
      </c>
      <c r="BW48" s="270" t="s">
        <v>2958</v>
      </c>
      <c r="BX48" s="211">
        <v>17</v>
      </c>
      <c r="BY48" s="210">
        <v>17</v>
      </c>
      <c r="BZ48" s="149">
        <f>+BX48/BY48</f>
        <v>1</v>
      </c>
      <c r="CA48" s="222" t="s">
        <v>2981</v>
      </c>
      <c r="CB48" s="270" t="s">
        <v>2352</v>
      </c>
      <c r="CC48" s="217" t="s">
        <v>2982</v>
      </c>
      <c r="CE48" s="224">
        <f>(U48+Z48+AE48+AJ48+AO48+AT48+AY48+BD48+BI48+BN48+BS48+BX48)/12</f>
        <v>17.5</v>
      </c>
      <c r="CF48" s="224">
        <f>(V48+AA48+AF48+AK48+AP48+AU48+AZ48+BE48+BJ48+BO48+BT48+BY48)/12</f>
        <v>17.5</v>
      </c>
      <c r="CG48" s="207">
        <f t="shared" si="7"/>
        <v>1</v>
      </c>
      <c r="CH48" s="207">
        <f t="shared" si="31"/>
        <v>1</v>
      </c>
      <c r="CI48" s="207">
        <f t="shared" si="9"/>
        <v>1</v>
      </c>
      <c r="CJ48" s="207">
        <f t="shared" si="10"/>
        <v>1</v>
      </c>
      <c r="CK48" s="206"/>
    </row>
    <row r="49" spans="1:89" s="152" customFormat="1" ht="250.5" customHeight="1" x14ac:dyDescent="0.25">
      <c r="B49" s="148" t="s">
        <v>187</v>
      </c>
      <c r="C49" s="148" t="s">
        <v>1999</v>
      </c>
      <c r="D49" s="145" t="s">
        <v>65</v>
      </c>
      <c r="E49" s="146" t="s">
        <v>2983</v>
      </c>
      <c r="F49" s="215" t="s">
        <v>2984</v>
      </c>
      <c r="G49" s="145" t="s">
        <v>2985</v>
      </c>
      <c r="H49" s="145" t="s">
        <v>2986</v>
      </c>
      <c r="I49" s="145" t="s">
        <v>2987</v>
      </c>
      <c r="J49" s="147" t="s">
        <v>2122</v>
      </c>
      <c r="K49" s="145" t="s">
        <v>2988</v>
      </c>
      <c r="L49" s="145" t="s">
        <v>2989</v>
      </c>
      <c r="M49" s="145" t="s">
        <v>2990</v>
      </c>
      <c r="N49" s="144" t="s">
        <v>2009</v>
      </c>
      <c r="O49" s="145" t="s">
        <v>2991</v>
      </c>
      <c r="P49" s="146" t="s">
        <v>2180</v>
      </c>
      <c r="Q49" s="512" t="s">
        <v>30</v>
      </c>
      <c r="R49" s="154">
        <v>0.95</v>
      </c>
      <c r="S49" s="154" t="s">
        <v>2009</v>
      </c>
      <c r="T49" s="154">
        <v>1</v>
      </c>
      <c r="U49" s="210"/>
      <c r="V49" s="210"/>
      <c r="W49" s="209"/>
      <c r="X49" s="222" t="s">
        <v>2992</v>
      </c>
      <c r="Y49" s="274" t="s">
        <v>2993</v>
      </c>
      <c r="Z49" s="210"/>
      <c r="AA49" s="210"/>
      <c r="AB49" s="209"/>
      <c r="AC49" s="318" t="s">
        <v>2994</v>
      </c>
      <c r="AD49" s="318" t="s">
        <v>2993</v>
      </c>
      <c r="AE49" s="211"/>
      <c r="AF49" s="210"/>
      <c r="AG49" s="209"/>
      <c r="AH49" s="318" t="s">
        <v>2995</v>
      </c>
      <c r="AI49" s="318" t="s">
        <v>2996</v>
      </c>
      <c r="AJ49" s="210"/>
      <c r="AK49" s="210"/>
      <c r="AL49" s="209"/>
      <c r="AM49" s="318" t="s">
        <v>2997</v>
      </c>
      <c r="AN49" s="318" t="s">
        <v>2998</v>
      </c>
      <c r="AO49" s="318"/>
      <c r="AP49" s="318"/>
      <c r="AQ49" s="318"/>
      <c r="AR49" s="318" t="s">
        <v>2999</v>
      </c>
      <c r="AS49" s="318" t="s">
        <v>2677</v>
      </c>
      <c r="AT49" s="210">
        <v>18</v>
      </c>
      <c r="AU49" s="210">
        <v>18</v>
      </c>
      <c r="AV49" s="209">
        <f>AT49/AU49*100%</f>
        <v>1</v>
      </c>
      <c r="AW49" s="217" t="s">
        <v>3000</v>
      </c>
      <c r="AX49" s="217" t="s">
        <v>3001</v>
      </c>
      <c r="AY49" s="211"/>
      <c r="AZ49" s="210"/>
      <c r="BA49" s="209"/>
      <c r="BB49" s="222" t="s">
        <v>3002</v>
      </c>
      <c r="BC49" s="222" t="s">
        <v>3003</v>
      </c>
      <c r="BD49" s="210"/>
      <c r="BE49" s="210"/>
      <c r="BF49" s="209"/>
      <c r="BG49" s="222" t="s">
        <v>3004</v>
      </c>
      <c r="BH49" s="217" t="s">
        <v>3005</v>
      </c>
      <c r="BI49" s="211"/>
      <c r="BJ49" s="210"/>
      <c r="BK49" s="209"/>
      <c r="BL49" s="222" t="s">
        <v>3006</v>
      </c>
      <c r="BM49" s="222" t="s">
        <v>3007</v>
      </c>
      <c r="BN49" s="210"/>
      <c r="BO49" s="210"/>
      <c r="BP49" s="209"/>
      <c r="BQ49" s="222" t="s">
        <v>3008</v>
      </c>
      <c r="BR49" s="222" t="s">
        <v>3009</v>
      </c>
      <c r="BS49" s="222"/>
      <c r="BT49" s="222"/>
      <c r="BU49" s="222"/>
      <c r="BV49" s="222" t="s">
        <v>3010</v>
      </c>
      <c r="BW49" s="222" t="s">
        <v>3011</v>
      </c>
      <c r="BX49" s="210">
        <v>15</v>
      </c>
      <c r="BY49" s="210">
        <v>15</v>
      </c>
      <c r="BZ49" s="209">
        <f>BX49/BY49*100%</f>
        <v>1</v>
      </c>
      <c r="CA49" s="222" t="s">
        <v>3012</v>
      </c>
      <c r="CB49" s="222" t="s">
        <v>3013</v>
      </c>
      <c r="CC49" s="217" t="s">
        <v>3014</v>
      </c>
      <c r="CE49" s="286">
        <f>+AT49+BX49</f>
        <v>33</v>
      </c>
      <c r="CF49" s="286">
        <f>+AU49+BY49</f>
        <v>33</v>
      </c>
      <c r="CG49" s="277">
        <f t="shared" si="7"/>
        <v>1</v>
      </c>
      <c r="CH49" s="277">
        <f t="shared" si="31"/>
        <v>1</v>
      </c>
      <c r="CI49" s="277">
        <f t="shared" si="9"/>
        <v>1</v>
      </c>
      <c r="CJ49" s="277">
        <f t="shared" si="10"/>
        <v>1</v>
      </c>
      <c r="CK49" s="286"/>
    </row>
    <row r="50" spans="1:89" s="152" customFormat="1" ht="288" x14ac:dyDescent="0.25">
      <c r="B50" s="148" t="s">
        <v>187</v>
      </c>
      <c r="C50" s="148" t="s">
        <v>1816</v>
      </c>
      <c r="D50" s="145" t="s">
        <v>65</v>
      </c>
      <c r="E50" s="146" t="s">
        <v>3015</v>
      </c>
      <c r="F50" s="215" t="s">
        <v>2984</v>
      </c>
      <c r="G50" s="145" t="s">
        <v>3016</v>
      </c>
      <c r="H50" s="145" t="s">
        <v>3017</v>
      </c>
      <c r="I50" s="145" t="s">
        <v>3018</v>
      </c>
      <c r="J50" s="147" t="s">
        <v>2005</v>
      </c>
      <c r="K50" s="145" t="s">
        <v>3019</v>
      </c>
      <c r="L50" s="145" t="s">
        <v>3020</v>
      </c>
      <c r="M50" s="145" t="s">
        <v>3021</v>
      </c>
      <c r="N50" s="144" t="s">
        <v>2009</v>
      </c>
      <c r="O50" s="145" t="s">
        <v>3022</v>
      </c>
      <c r="P50" s="146" t="s">
        <v>2180</v>
      </c>
      <c r="Q50" s="512" t="s">
        <v>30</v>
      </c>
      <c r="R50" s="154">
        <v>0.84</v>
      </c>
      <c r="S50" s="154" t="s">
        <v>2009</v>
      </c>
      <c r="T50" s="154">
        <v>0.9</v>
      </c>
      <c r="U50" s="210"/>
      <c r="V50" s="210"/>
      <c r="W50" s="209"/>
      <c r="X50" s="222" t="s">
        <v>3023</v>
      </c>
      <c r="Y50" s="274" t="s">
        <v>3024</v>
      </c>
      <c r="Z50" s="210"/>
      <c r="AA50" s="210"/>
      <c r="AB50" s="209"/>
      <c r="AC50" s="217" t="s">
        <v>3025</v>
      </c>
      <c r="AD50" s="318" t="s">
        <v>3024</v>
      </c>
      <c r="AE50" s="211"/>
      <c r="AF50" s="210"/>
      <c r="AG50" s="209"/>
      <c r="AH50" s="318" t="s">
        <v>3026</v>
      </c>
      <c r="AI50" s="318" t="s">
        <v>3027</v>
      </c>
      <c r="AJ50" s="210"/>
      <c r="AK50" s="210"/>
      <c r="AL50" s="209"/>
      <c r="AM50" s="318" t="s">
        <v>3028</v>
      </c>
      <c r="AN50" s="318" t="s">
        <v>2998</v>
      </c>
      <c r="AO50" s="318"/>
      <c r="AP50" s="318"/>
      <c r="AQ50" s="318"/>
      <c r="AR50" s="318" t="s">
        <v>3029</v>
      </c>
      <c r="AS50" s="318" t="s">
        <v>2677</v>
      </c>
      <c r="AT50" s="210">
        <v>358</v>
      </c>
      <c r="AU50" s="210">
        <v>406</v>
      </c>
      <c r="AV50" s="209">
        <f>AT50/AU50*100%</f>
        <v>0.88177339901477836</v>
      </c>
      <c r="AW50" s="217" t="s">
        <v>3030</v>
      </c>
      <c r="AX50" s="208" t="s">
        <v>3001</v>
      </c>
      <c r="AY50" s="211"/>
      <c r="AZ50" s="210"/>
      <c r="BA50" s="209"/>
      <c r="BB50" s="222" t="s">
        <v>3031</v>
      </c>
      <c r="BC50" s="222" t="s">
        <v>3003</v>
      </c>
      <c r="BD50" s="210"/>
      <c r="BE50" s="210"/>
      <c r="BF50" s="209"/>
      <c r="BG50" s="222" t="s">
        <v>3032</v>
      </c>
      <c r="BH50" s="217" t="s">
        <v>3005</v>
      </c>
      <c r="BI50" s="211"/>
      <c r="BJ50" s="210"/>
      <c r="BK50" s="209"/>
      <c r="BL50" s="222" t="s">
        <v>3033</v>
      </c>
      <c r="BM50" s="222" t="s">
        <v>3007</v>
      </c>
      <c r="BN50" s="210"/>
      <c r="BO50" s="210"/>
      <c r="BP50" s="209"/>
      <c r="BQ50" s="222" t="s">
        <v>3034</v>
      </c>
      <c r="BR50" s="222" t="s">
        <v>3009</v>
      </c>
      <c r="BS50" s="222"/>
      <c r="BT50" s="222"/>
      <c r="BU50" s="222"/>
      <c r="BV50" s="222" t="s">
        <v>3035</v>
      </c>
      <c r="BW50" s="222" t="s">
        <v>3011</v>
      </c>
      <c r="BX50" s="210">
        <v>676</v>
      </c>
      <c r="BY50" s="210">
        <v>664</v>
      </c>
      <c r="BZ50" s="209">
        <f>BX50/BY50*100%</f>
        <v>1.0180722891566265</v>
      </c>
      <c r="CA50" s="222" t="s">
        <v>3036</v>
      </c>
      <c r="CB50" s="222" t="s">
        <v>3013</v>
      </c>
      <c r="CC50" s="217" t="s">
        <v>3037</v>
      </c>
      <c r="CE50" s="286">
        <f>+AT50+BX50</f>
        <v>1034</v>
      </c>
      <c r="CF50" s="286">
        <f>+AU50+BY50</f>
        <v>1070</v>
      </c>
      <c r="CG50" s="277">
        <f t="shared" si="7"/>
        <v>0.96635514018691593</v>
      </c>
      <c r="CH50" s="277">
        <f t="shared" si="31"/>
        <v>0.96635514018691593</v>
      </c>
      <c r="CI50" s="277">
        <f t="shared" si="9"/>
        <v>0.9</v>
      </c>
      <c r="CJ50" s="277">
        <f t="shared" si="10"/>
        <v>1.0737279335410177</v>
      </c>
      <c r="CK50" s="286"/>
    </row>
    <row r="51" spans="1:89" s="152" customFormat="1" ht="251.25" customHeight="1" x14ac:dyDescent="0.25">
      <c r="B51" s="148" t="s">
        <v>187</v>
      </c>
      <c r="C51" s="148" t="s">
        <v>1816</v>
      </c>
      <c r="D51" s="145" t="s">
        <v>65</v>
      </c>
      <c r="E51" s="146" t="s">
        <v>3038</v>
      </c>
      <c r="F51" s="215" t="s">
        <v>2984</v>
      </c>
      <c r="G51" s="145" t="s">
        <v>3039</v>
      </c>
      <c r="H51" s="145" t="s">
        <v>3040</v>
      </c>
      <c r="I51" s="145" t="s">
        <v>3041</v>
      </c>
      <c r="J51" s="147" t="s">
        <v>2005</v>
      </c>
      <c r="K51" s="145" t="s">
        <v>3042</v>
      </c>
      <c r="L51" s="145" t="s">
        <v>3043</v>
      </c>
      <c r="M51" s="145" t="s">
        <v>3044</v>
      </c>
      <c r="N51" s="144" t="s">
        <v>2009</v>
      </c>
      <c r="O51" s="145" t="s">
        <v>3045</v>
      </c>
      <c r="P51" s="146" t="s">
        <v>1810</v>
      </c>
      <c r="Q51" s="512" t="s">
        <v>30</v>
      </c>
      <c r="R51" s="154">
        <v>0.72</v>
      </c>
      <c r="S51" s="154" t="s">
        <v>2009</v>
      </c>
      <c r="T51" s="154">
        <v>0.9</v>
      </c>
      <c r="U51" s="210">
        <v>54</v>
      </c>
      <c r="V51" s="210">
        <v>56</v>
      </c>
      <c r="W51" s="209">
        <f>U51/V51*100%</f>
        <v>0.9642857142857143</v>
      </c>
      <c r="X51" s="222" t="s">
        <v>3046</v>
      </c>
      <c r="Y51" s="274" t="s">
        <v>3047</v>
      </c>
      <c r="Z51" s="210">
        <v>59</v>
      </c>
      <c r="AA51" s="210">
        <v>61</v>
      </c>
      <c r="AB51" s="209">
        <f>Z51/AA51*100%</f>
        <v>0.96721311475409832</v>
      </c>
      <c r="AC51" s="250" t="s">
        <v>3048</v>
      </c>
      <c r="AD51" s="250" t="s">
        <v>3049</v>
      </c>
      <c r="AE51" s="211">
        <v>65</v>
      </c>
      <c r="AF51" s="210">
        <v>69</v>
      </c>
      <c r="AG51" s="209">
        <f>AE51/AF51*100%</f>
        <v>0.94202898550724634</v>
      </c>
      <c r="AH51" s="250" t="s">
        <v>3050</v>
      </c>
      <c r="AI51" s="250" t="s">
        <v>2996</v>
      </c>
      <c r="AJ51" s="210">
        <v>53</v>
      </c>
      <c r="AK51" s="210">
        <v>54</v>
      </c>
      <c r="AL51" s="209">
        <f>AJ51/AK51*100%</f>
        <v>0.98148148148148151</v>
      </c>
      <c r="AM51" s="274" t="s">
        <v>3051</v>
      </c>
      <c r="AN51" s="274" t="s">
        <v>2998</v>
      </c>
      <c r="AO51" s="211">
        <v>67</v>
      </c>
      <c r="AP51" s="210">
        <v>68</v>
      </c>
      <c r="AQ51" s="209">
        <f>AO51/AP51*100%</f>
        <v>0.98529411764705888</v>
      </c>
      <c r="AR51" s="274" t="s">
        <v>3052</v>
      </c>
      <c r="AS51" s="274" t="s">
        <v>2677</v>
      </c>
      <c r="AT51" s="210">
        <v>61</v>
      </c>
      <c r="AU51" s="210">
        <v>62</v>
      </c>
      <c r="AV51" s="209">
        <f>AT51/AU51*100%</f>
        <v>0.9838709677419355</v>
      </c>
      <c r="AW51" s="250" t="s">
        <v>3053</v>
      </c>
      <c r="AX51" s="250" t="s">
        <v>3054</v>
      </c>
      <c r="AY51" s="211">
        <v>42</v>
      </c>
      <c r="AZ51" s="210">
        <v>43</v>
      </c>
      <c r="BA51" s="209">
        <f>AY51/AZ51*100%</f>
        <v>0.97674418604651159</v>
      </c>
      <c r="BB51" s="270" t="s">
        <v>3055</v>
      </c>
      <c r="BC51" s="270" t="s">
        <v>3003</v>
      </c>
      <c r="BD51" s="210">
        <v>73</v>
      </c>
      <c r="BE51" s="210">
        <v>77</v>
      </c>
      <c r="BF51" s="209">
        <f>BD51/BE51*100%</f>
        <v>0.94805194805194803</v>
      </c>
      <c r="BG51" s="270" t="s">
        <v>3056</v>
      </c>
      <c r="BH51" s="270" t="s">
        <v>3005</v>
      </c>
      <c r="BI51" s="211">
        <v>42</v>
      </c>
      <c r="BJ51" s="210">
        <v>43</v>
      </c>
      <c r="BK51" s="209">
        <f>BI51/BJ51*100%</f>
        <v>0.97674418604651159</v>
      </c>
      <c r="BL51" s="222" t="s">
        <v>3057</v>
      </c>
      <c r="BM51" s="222" t="s">
        <v>3007</v>
      </c>
      <c r="BN51" s="210">
        <v>53</v>
      </c>
      <c r="BO51" s="210">
        <v>53</v>
      </c>
      <c r="BP51" s="209">
        <f>BN51/BO51*100%</f>
        <v>1</v>
      </c>
      <c r="BQ51" s="222" t="s">
        <v>3058</v>
      </c>
      <c r="BR51" s="270" t="s">
        <v>3009</v>
      </c>
      <c r="BS51" s="211">
        <v>41</v>
      </c>
      <c r="BT51" s="210">
        <v>44</v>
      </c>
      <c r="BU51" s="209">
        <f>BS51/BT51*100%</f>
        <v>0.93181818181818177</v>
      </c>
      <c r="BV51" s="222" t="s">
        <v>3059</v>
      </c>
      <c r="BW51" s="222" t="s">
        <v>3011</v>
      </c>
      <c r="BX51" s="210">
        <v>39</v>
      </c>
      <c r="BY51" s="210">
        <v>39</v>
      </c>
      <c r="BZ51" s="209">
        <f>BX51/BY51*100%</f>
        <v>1</v>
      </c>
      <c r="CA51" s="222" t="s">
        <v>3060</v>
      </c>
      <c r="CB51" s="222" t="s">
        <v>3013</v>
      </c>
      <c r="CC51" s="217" t="s">
        <v>3061</v>
      </c>
      <c r="CE51" s="286">
        <f>+U51+Z51+AE51+AJ51+AO51+AT51+AY51+BD51+BI51+BN51+BS51+BX51</f>
        <v>649</v>
      </c>
      <c r="CF51" s="286">
        <f>+V51+AA51+AF51+AK51+AP51+AU51+AZ51+BE51+BJ51+BO51+BT51+BY51</f>
        <v>669</v>
      </c>
      <c r="CG51" s="277">
        <f t="shared" si="7"/>
        <v>0.97010463378176381</v>
      </c>
      <c r="CH51" s="277">
        <f t="shared" si="31"/>
        <v>0.97010463378176381</v>
      </c>
      <c r="CI51" s="277">
        <f t="shared" si="9"/>
        <v>0.9</v>
      </c>
      <c r="CJ51" s="277">
        <f t="shared" si="10"/>
        <v>1.077894037535293</v>
      </c>
      <c r="CK51" s="286"/>
    </row>
    <row r="52" spans="1:89" s="152" customFormat="1" ht="251.25" customHeight="1" x14ac:dyDescent="0.25">
      <c r="B52" s="148" t="s">
        <v>187</v>
      </c>
      <c r="C52" s="148" t="s">
        <v>1999</v>
      </c>
      <c r="D52" s="145" t="s">
        <v>65</v>
      </c>
      <c r="E52" s="146" t="s">
        <v>3062</v>
      </c>
      <c r="F52" s="215" t="s">
        <v>2984</v>
      </c>
      <c r="G52" s="145" t="s">
        <v>3063</v>
      </c>
      <c r="H52" s="145" t="s">
        <v>3064</v>
      </c>
      <c r="I52" s="145" t="s">
        <v>3065</v>
      </c>
      <c r="J52" s="147" t="s">
        <v>2122</v>
      </c>
      <c r="K52" s="145" t="s">
        <v>3066</v>
      </c>
      <c r="L52" s="145" t="s">
        <v>3067</v>
      </c>
      <c r="M52" s="145" t="s">
        <v>3068</v>
      </c>
      <c r="N52" s="144" t="s">
        <v>2009</v>
      </c>
      <c r="O52" s="145" t="s">
        <v>3069</v>
      </c>
      <c r="P52" s="146" t="s">
        <v>2180</v>
      </c>
      <c r="Q52" s="512" t="s">
        <v>30</v>
      </c>
      <c r="R52" s="154" t="s">
        <v>1816</v>
      </c>
      <c r="S52" s="154" t="s">
        <v>2009</v>
      </c>
      <c r="T52" s="154">
        <v>0.9</v>
      </c>
      <c r="U52" s="210"/>
      <c r="V52" s="210"/>
      <c r="W52" s="209"/>
      <c r="X52" s="222" t="s">
        <v>3070</v>
      </c>
      <c r="Y52" s="274" t="s">
        <v>2993</v>
      </c>
      <c r="Z52" s="210"/>
      <c r="AA52" s="210"/>
      <c r="AB52" s="209"/>
      <c r="AC52" s="250" t="s">
        <v>3071</v>
      </c>
      <c r="AD52" s="250" t="s">
        <v>2993</v>
      </c>
      <c r="AE52" s="211"/>
      <c r="AF52" s="210"/>
      <c r="AG52" s="209"/>
      <c r="AH52" s="250" t="s">
        <v>3072</v>
      </c>
      <c r="AI52" s="250" t="s">
        <v>2996</v>
      </c>
      <c r="AJ52" s="210"/>
      <c r="AK52" s="210"/>
      <c r="AL52" s="209"/>
      <c r="AM52" s="274" t="s">
        <v>3073</v>
      </c>
      <c r="AN52" s="274" t="s">
        <v>2998</v>
      </c>
      <c r="AO52" s="211"/>
      <c r="AP52" s="210"/>
      <c r="AQ52" s="209"/>
      <c r="AR52" s="274" t="s">
        <v>3074</v>
      </c>
      <c r="AS52" s="274" t="s">
        <v>2677</v>
      </c>
      <c r="AT52" s="210">
        <v>666</v>
      </c>
      <c r="AU52" s="210">
        <v>672</v>
      </c>
      <c r="AV52" s="209">
        <f>AT52/AU52*100%</f>
        <v>0.9910714285714286</v>
      </c>
      <c r="AW52" s="250" t="s">
        <v>3075</v>
      </c>
      <c r="AX52" s="250" t="s">
        <v>3076</v>
      </c>
      <c r="AY52" s="211"/>
      <c r="AZ52" s="210"/>
      <c r="BA52" s="209"/>
      <c r="BB52" s="270" t="s">
        <v>3077</v>
      </c>
      <c r="BC52" s="270" t="s">
        <v>3003</v>
      </c>
      <c r="BD52" s="210"/>
      <c r="BE52" s="210"/>
      <c r="BF52" s="209"/>
      <c r="BG52" s="270" t="s">
        <v>3078</v>
      </c>
      <c r="BH52" s="270" t="s">
        <v>3005</v>
      </c>
      <c r="BI52" s="211"/>
      <c r="BJ52" s="210"/>
      <c r="BK52" s="209"/>
      <c r="BL52" s="222" t="s">
        <v>3079</v>
      </c>
      <c r="BM52" s="222" t="s">
        <v>3007</v>
      </c>
      <c r="BN52" s="210"/>
      <c r="BO52" s="210"/>
      <c r="BP52" s="209"/>
      <c r="BQ52" s="222" t="s">
        <v>3080</v>
      </c>
      <c r="BR52" s="270" t="s">
        <v>3009</v>
      </c>
      <c r="BS52" s="211"/>
      <c r="BT52" s="210"/>
      <c r="BU52" s="209"/>
      <c r="BV52" s="222" t="s">
        <v>3081</v>
      </c>
      <c r="BW52" s="222" t="s">
        <v>3011</v>
      </c>
      <c r="BX52" s="210">
        <v>675</v>
      </c>
      <c r="BY52" s="210">
        <v>678</v>
      </c>
      <c r="BZ52" s="209">
        <f>BX52/BY52*100%</f>
        <v>0.99557522123893805</v>
      </c>
      <c r="CA52" s="222" t="s">
        <v>3082</v>
      </c>
      <c r="CB52" s="222" t="s">
        <v>3013</v>
      </c>
      <c r="CC52" s="217" t="s">
        <v>3083</v>
      </c>
      <c r="CE52" s="286">
        <f>+AT52+BX52</f>
        <v>1341</v>
      </c>
      <c r="CF52" s="286">
        <f>+AU52+BY52</f>
        <v>1350</v>
      </c>
      <c r="CG52" s="277">
        <f t="shared" si="7"/>
        <v>0.99333333333333329</v>
      </c>
      <c r="CH52" s="277">
        <f t="shared" si="31"/>
        <v>0.99333333333333329</v>
      </c>
      <c r="CI52" s="277">
        <f t="shared" si="9"/>
        <v>0.9</v>
      </c>
      <c r="CJ52" s="277">
        <f t="shared" si="10"/>
        <v>1.1037037037037036</v>
      </c>
      <c r="CK52" s="286"/>
    </row>
    <row r="53" spans="1:89" s="205" customFormat="1" ht="252" customHeight="1" x14ac:dyDescent="0.25">
      <c r="B53" s="144" t="s">
        <v>195</v>
      </c>
      <c r="C53" s="144" t="s">
        <v>1999</v>
      </c>
      <c r="D53" s="145" t="s">
        <v>65</v>
      </c>
      <c r="E53" s="146" t="s">
        <v>3084</v>
      </c>
      <c r="F53" s="215" t="s">
        <v>3085</v>
      </c>
      <c r="G53" s="145" t="s">
        <v>3086</v>
      </c>
      <c r="H53" s="145" t="s">
        <v>3087</v>
      </c>
      <c r="I53" s="145" t="s">
        <v>3088</v>
      </c>
      <c r="J53" s="147" t="s">
        <v>2122</v>
      </c>
      <c r="K53" s="145" t="s">
        <v>3089</v>
      </c>
      <c r="L53" s="145" t="s">
        <v>3090</v>
      </c>
      <c r="M53" s="145" t="s">
        <v>3091</v>
      </c>
      <c r="N53" s="144" t="s">
        <v>2009</v>
      </c>
      <c r="O53" s="145" t="s">
        <v>3092</v>
      </c>
      <c r="P53" s="146" t="s">
        <v>1810</v>
      </c>
      <c r="Q53" s="512" t="s">
        <v>30</v>
      </c>
      <c r="R53" s="154">
        <v>1</v>
      </c>
      <c r="S53" s="154" t="s">
        <v>2009</v>
      </c>
      <c r="T53" s="154">
        <v>1</v>
      </c>
      <c r="U53" s="258">
        <v>0</v>
      </c>
      <c r="V53" s="258">
        <v>0</v>
      </c>
      <c r="W53" s="149">
        <v>1</v>
      </c>
      <c r="X53" s="250" t="s">
        <v>3093</v>
      </c>
      <c r="Y53" s="250" t="s">
        <v>3094</v>
      </c>
      <c r="Z53" s="258">
        <v>9158</v>
      </c>
      <c r="AA53" s="258">
        <v>9158</v>
      </c>
      <c r="AB53" s="149">
        <f>Z53/AA53</f>
        <v>1</v>
      </c>
      <c r="AC53" s="250" t="s">
        <v>3095</v>
      </c>
      <c r="AD53" s="250" t="s">
        <v>3096</v>
      </c>
      <c r="AE53" s="258">
        <v>4337</v>
      </c>
      <c r="AF53" s="258">
        <v>4337</v>
      </c>
      <c r="AG53" s="149">
        <f>AE53/AF53</f>
        <v>1</v>
      </c>
      <c r="AH53" s="250" t="s">
        <v>3097</v>
      </c>
      <c r="AI53" s="274" t="s">
        <v>3098</v>
      </c>
      <c r="AJ53" s="258">
        <v>2949</v>
      </c>
      <c r="AK53" s="258">
        <v>2949</v>
      </c>
      <c r="AL53" s="149">
        <f>AJ53/AK53</f>
        <v>1</v>
      </c>
      <c r="AM53" s="250" t="s">
        <v>3099</v>
      </c>
      <c r="AN53" s="274" t="s">
        <v>3100</v>
      </c>
      <c r="AO53" s="258">
        <v>4300</v>
      </c>
      <c r="AP53" s="258">
        <v>4300</v>
      </c>
      <c r="AQ53" s="149">
        <f>AO53/AP53</f>
        <v>1</v>
      </c>
      <c r="AR53" s="250" t="s">
        <v>3101</v>
      </c>
      <c r="AS53" s="274" t="s">
        <v>3102</v>
      </c>
      <c r="AT53" s="258">
        <v>4871</v>
      </c>
      <c r="AU53" s="258">
        <v>4871</v>
      </c>
      <c r="AV53" s="149">
        <f t="shared" ref="AV53:AV58" si="43">AT53/AU53</f>
        <v>1</v>
      </c>
      <c r="AW53" s="250" t="s">
        <v>3103</v>
      </c>
      <c r="AX53" s="250" t="s">
        <v>3104</v>
      </c>
      <c r="AY53" s="268">
        <v>5017</v>
      </c>
      <c r="AZ53" s="268">
        <v>5017</v>
      </c>
      <c r="BA53" s="149">
        <v>1</v>
      </c>
      <c r="BB53" s="270" t="s">
        <v>3105</v>
      </c>
      <c r="BC53" s="270" t="s">
        <v>3106</v>
      </c>
      <c r="BD53" s="258">
        <v>5101</v>
      </c>
      <c r="BE53" s="258">
        <v>5101</v>
      </c>
      <c r="BF53" s="149">
        <v>1</v>
      </c>
      <c r="BG53" s="270" t="s">
        <v>3107</v>
      </c>
      <c r="BH53" s="270" t="s">
        <v>3108</v>
      </c>
      <c r="BI53" s="258">
        <v>4763</v>
      </c>
      <c r="BJ53" s="258">
        <v>4763</v>
      </c>
      <c r="BK53" s="149">
        <v>1</v>
      </c>
      <c r="BL53" s="270" t="s">
        <v>3109</v>
      </c>
      <c r="BM53" s="270" t="s">
        <v>3110</v>
      </c>
      <c r="BN53" s="268">
        <v>5924</v>
      </c>
      <c r="BO53" s="268">
        <v>5924</v>
      </c>
      <c r="BP53" s="149">
        <v>1</v>
      </c>
      <c r="BQ53" s="270" t="s">
        <v>3111</v>
      </c>
      <c r="BR53" s="270" t="s">
        <v>2145</v>
      </c>
      <c r="BS53" s="258">
        <v>5799</v>
      </c>
      <c r="BT53" s="258">
        <v>5799</v>
      </c>
      <c r="BU53" s="149">
        <v>1</v>
      </c>
      <c r="BV53" s="270" t="s">
        <v>3112</v>
      </c>
      <c r="BW53" s="270" t="s">
        <v>3113</v>
      </c>
      <c r="BX53" s="258">
        <v>4575</v>
      </c>
      <c r="BY53" s="258">
        <v>4575</v>
      </c>
      <c r="BZ53" s="149">
        <v>1</v>
      </c>
      <c r="CA53" s="270" t="s">
        <v>3114</v>
      </c>
      <c r="CB53" s="529" t="s">
        <v>3115</v>
      </c>
      <c r="CC53" s="528" t="s">
        <v>3116</v>
      </c>
      <c r="CE53" s="224">
        <f>+U53+Z53+AE53+AJ53+AO53+AT53+AY53+BD53+BI53+BN53+BS53+BX53</f>
        <v>56794</v>
      </c>
      <c r="CF53" s="224">
        <f>+V53+AA53+AF53+AK53+AP53+AU53+AZ53+BE53+BJ53+BO53+BT53+BY53</f>
        <v>56794</v>
      </c>
      <c r="CG53" s="309">
        <f t="shared" si="7"/>
        <v>1</v>
      </c>
      <c r="CH53" s="309">
        <f t="shared" si="31"/>
        <v>1</v>
      </c>
      <c r="CI53" s="309">
        <f t="shared" si="9"/>
        <v>1</v>
      </c>
      <c r="CJ53" s="309">
        <f t="shared" si="10"/>
        <v>1</v>
      </c>
      <c r="CK53" s="308"/>
    </row>
    <row r="54" spans="1:89" s="150" customFormat="1" ht="234.75" customHeight="1" x14ac:dyDescent="0.25">
      <c r="A54" s="152"/>
      <c r="B54" s="144" t="s">
        <v>195</v>
      </c>
      <c r="C54" s="144" t="s">
        <v>1999</v>
      </c>
      <c r="D54" s="145" t="s">
        <v>65</v>
      </c>
      <c r="E54" s="146" t="s">
        <v>3117</v>
      </c>
      <c r="F54" s="215" t="s">
        <v>3085</v>
      </c>
      <c r="G54" s="145" t="s">
        <v>3118</v>
      </c>
      <c r="H54" s="145" t="s">
        <v>3119</v>
      </c>
      <c r="I54" s="145" t="s">
        <v>3120</v>
      </c>
      <c r="J54" s="147" t="s">
        <v>2122</v>
      </c>
      <c r="K54" s="145" t="s">
        <v>3121</v>
      </c>
      <c r="L54" s="145" t="s">
        <v>3122</v>
      </c>
      <c r="M54" s="145" t="s">
        <v>3123</v>
      </c>
      <c r="N54" s="144" t="s">
        <v>2009</v>
      </c>
      <c r="O54" s="145" t="s">
        <v>3124</v>
      </c>
      <c r="P54" s="146" t="s">
        <v>1831</v>
      </c>
      <c r="Q54" s="512" t="s">
        <v>30</v>
      </c>
      <c r="R54" s="154">
        <v>1</v>
      </c>
      <c r="S54" s="154" t="s">
        <v>2009</v>
      </c>
      <c r="T54" s="154">
        <v>1</v>
      </c>
      <c r="U54" s="227"/>
      <c r="V54" s="227"/>
      <c r="W54" s="229"/>
      <c r="X54" s="250" t="s">
        <v>3125</v>
      </c>
      <c r="Y54" s="250" t="s">
        <v>3126</v>
      </c>
      <c r="Z54" s="227"/>
      <c r="AA54" s="227"/>
      <c r="AB54" s="229"/>
      <c r="AC54" s="250" t="s">
        <v>3127</v>
      </c>
      <c r="AD54" s="250" t="s">
        <v>3128</v>
      </c>
      <c r="AE54" s="278"/>
      <c r="AF54" s="278"/>
      <c r="AG54" s="221"/>
      <c r="AH54" s="250" t="s">
        <v>3129</v>
      </c>
      <c r="AI54" s="294" t="s">
        <v>3098</v>
      </c>
      <c r="AJ54" s="227"/>
      <c r="AK54" s="227"/>
      <c r="AL54" s="229"/>
      <c r="AM54" s="250" t="s">
        <v>3130</v>
      </c>
      <c r="AN54" s="294" t="s">
        <v>3100</v>
      </c>
      <c r="AO54" s="278"/>
      <c r="AP54" s="278"/>
      <c r="AQ54" s="221"/>
      <c r="AR54" s="294" t="s">
        <v>3131</v>
      </c>
      <c r="AS54" s="274" t="s">
        <v>3132</v>
      </c>
      <c r="AT54" s="252">
        <v>8</v>
      </c>
      <c r="AU54" s="252">
        <v>2</v>
      </c>
      <c r="AV54" s="154">
        <f t="shared" si="43"/>
        <v>4</v>
      </c>
      <c r="AW54" s="250" t="s">
        <v>3133</v>
      </c>
      <c r="AX54" s="250" t="s">
        <v>3134</v>
      </c>
      <c r="AY54" s="314"/>
      <c r="AZ54" s="313"/>
      <c r="BA54" s="213"/>
      <c r="BB54" s="270" t="s">
        <v>3135</v>
      </c>
      <c r="BC54" s="270" t="s">
        <v>3106</v>
      </c>
      <c r="BD54" s="227"/>
      <c r="BE54" s="227"/>
      <c r="BF54" s="229"/>
      <c r="BG54" s="270" t="s">
        <v>3136</v>
      </c>
      <c r="BH54" s="270" t="s">
        <v>3108</v>
      </c>
      <c r="BI54" s="211">
        <v>1</v>
      </c>
      <c r="BJ54" s="210">
        <v>1</v>
      </c>
      <c r="BK54" s="149">
        <v>1</v>
      </c>
      <c r="BL54" s="270" t="s">
        <v>3137</v>
      </c>
      <c r="BM54" s="270" t="s">
        <v>3138</v>
      </c>
      <c r="BN54" s="227"/>
      <c r="BO54" s="227"/>
      <c r="BP54" s="229"/>
      <c r="BQ54" s="270" t="s">
        <v>3139</v>
      </c>
      <c r="BR54" s="270" t="s">
        <v>2145</v>
      </c>
      <c r="BS54" s="312"/>
      <c r="BT54" s="278"/>
      <c r="BU54" s="221"/>
      <c r="BV54" s="270" t="s">
        <v>3140</v>
      </c>
      <c r="BW54" s="270" t="s">
        <v>2147</v>
      </c>
      <c r="BX54" s="278">
        <v>0</v>
      </c>
      <c r="BY54" s="278">
        <v>0</v>
      </c>
      <c r="BZ54" s="221">
        <v>1</v>
      </c>
      <c r="CA54" s="270" t="s">
        <v>3141</v>
      </c>
      <c r="CB54" s="529" t="s">
        <v>3142</v>
      </c>
      <c r="CC54" s="528" t="s">
        <v>3143</v>
      </c>
      <c r="CE54" s="307">
        <f>+U54+Z54+AE54+AJ54+AO54+AT54+AY54+BD54+BI54+BN54+BS54+BX54</f>
        <v>9</v>
      </c>
      <c r="CF54" s="307">
        <f>+CE54</f>
        <v>9</v>
      </c>
      <c r="CG54" s="306">
        <f t="shared" si="7"/>
        <v>1</v>
      </c>
      <c r="CH54" s="306">
        <f t="shared" si="31"/>
        <v>1</v>
      </c>
      <c r="CI54" s="306">
        <f t="shared" si="9"/>
        <v>1</v>
      </c>
      <c r="CJ54" s="306">
        <f t="shared" si="10"/>
        <v>1</v>
      </c>
      <c r="CK54" s="206"/>
    </row>
    <row r="55" spans="1:89" s="150" customFormat="1" ht="243" customHeight="1" x14ac:dyDescent="0.25">
      <c r="A55" s="152"/>
      <c r="B55" s="144" t="s">
        <v>195</v>
      </c>
      <c r="C55" s="144" t="s">
        <v>1999</v>
      </c>
      <c r="D55" s="145" t="s">
        <v>65</v>
      </c>
      <c r="E55" s="146" t="s">
        <v>3144</v>
      </c>
      <c r="F55" s="215" t="s">
        <v>3085</v>
      </c>
      <c r="G55" s="145" t="s">
        <v>3145</v>
      </c>
      <c r="H55" s="145" t="s">
        <v>3146</v>
      </c>
      <c r="I55" s="145" t="s">
        <v>3147</v>
      </c>
      <c r="J55" s="147" t="s">
        <v>2122</v>
      </c>
      <c r="K55" s="145" t="s">
        <v>3148</v>
      </c>
      <c r="L55" s="145" t="s">
        <v>3149</v>
      </c>
      <c r="M55" s="145" t="s">
        <v>3150</v>
      </c>
      <c r="N55" s="144" t="s">
        <v>2009</v>
      </c>
      <c r="O55" s="145" t="s">
        <v>3151</v>
      </c>
      <c r="P55" s="146" t="s">
        <v>1831</v>
      </c>
      <c r="Q55" s="512" t="s">
        <v>30</v>
      </c>
      <c r="R55" s="154">
        <v>0.8</v>
      </c>
      <c r="S55" s="154" t="s">
        <v>2009</v>
      </c>
      <c r="T55" s="154">
        <v>1</v>
      </c>
      <c r="U55" s="227"/>
      <c r="V55" s="227"/>
      <c r="W55" s="229"/>
      <c r="X55" s="250" t="s">
        <v>3152</v>
      </c>
      <c r="Y55" s="250" t="s">
        <v>3153</v>
      </c>
      <c r="Z55" s="227"/>
      <c r="AA55" s="227"/>
      <c r="AB55" s="229"/>
      <c r="AC55" s="250" t="s">
        <v>3154</v>
      </c>
      <c r="AD55" s="250" t="s">
        <v>3153</v>
      </c>
      <c r="AE55" s="278">
        <v>1896</v>
      </c>
      <c r="AF55" s="278">
        <v>1896</v>
      </c>
      <c r="AG55" s="154">
        <f>AE55/AF55</f>
        <v>1</v>
      </c>
      <c r="AH55" s="250" t="s">
        <v>3155</v>
      </c>
      <c r="AI55" s="315" t="s">
        <v>3098</v>
      </c>
      <c r="AJ55" s="227"/>
      <c r="AK55" s="227"/>
      <c r="AL55" s="229"/>
      <c r="AM55" s="250" t="s">
        <v>3156</v>
      </c>
      <c r="AN55" s="294" t="s">
        <v>3100</v>
      </c>
      <c r="AO55" s="278"/>
      <c r="AP55" s="278"/>
      <c r="AQ55" s="221"/>
      <c r="AR55" s="294" t="s">
        <v>3157</v>
      </c>
      <c r="AS55" s="294" t="s">
        <v>3132</v>
      </c>
      <c r="AT55" s="278">
        <v>1681</v>
      </c>
      <c r="AU55" s="278">
        <v>1681</v>
      </c>
      <c r="AV55" s="154">
        <f t="shared" si="43"/>
        <v>1</v>
      </c>
      <c r="AW55" s="310" t="s">
        <v>3158</v>
      </c>
      <c r="AX55" s="250" t="s">
        <v>3159</v>
      </c>
      <c r="AY55" s="314"/>
      <c r="AZ55" s="313"/>
      <c r="BA55" s="213"/>
      <c r="BB55" s="274" t="s">
        <v>3160</v>
      </c>
      <c r="BC55" s="274" t="s">
        <v>3106</v>
      </c>
      <c r="BD55" s="227"/>
      <c r="BE55" s="227"/>
      <c r="BF55" s="229"/>
      <c r="BG55" s="274" t="s">
        <v>3161</v>
      </c>
      <c r="BH55" s="270" t="s">
        <v>3108</v>
      </c>
      <c r="BI55" s="312">
        <v>6633</v>
      </c>
      <c r="BJ55" s="312">
        <v>6633</v>
      </c>
      <c r="BK55" s="154">
        <f>BI55/BJ55</f>
        <v>1</v>
      </c>
      <c r="BL55" s="270" t="s">
        <v>3162</v>
      </c>
      <c r="BM55" s="270" t="s">
        <v>3163</v>
      </c>
      <c r="BN55" s="227"/>
      <c r="BO55" s="227"/>
      <c r="BP55" s="316"/>
      <c r="BQ55" s="270" t="s">
        <v>3164</v>
      </c>
      <c r="BR55" s="270" t="s">
        <v>2145</v>
      </c>
      <c r="BS55" s="312"/>
      <c r="BT55" s="278"/>
      <c r="BU55" s="221"/>
      <c r="BV55" s="270" t="s">
        <v>3165</v>
      </c>
      <c r="BW55" s="270" t="s">
        <v>2147</v>
      </c>
      <c r="BX55" s="278">
        <v>24987</v>
      </c>
      <c r="BY55" s="278">
        <v>24987</v>
      </c>
      <c r="BZ55" s="221">
        <v>1</v>
      </c>
      <c r="CA55" s="270" t="s">
        <v>3166</v>
      </c>
      <c r="CB55" s="529" t="s">
        <v>3167</v>
      </c>
      <c r="CC55" s="528" t="s">
        <v>3168</v>
      </c>
      <c r="CE55" s="224">
        <f>+U55+Z55+AE55+AJ55+AO55+AT55+AY55+BD55+BI55+BN55+BS55+BX55</f>
        <v>35197</v>
      </c>
      <c r="CF55" s="224">
        <f t="shared" ref="CF55" si="44">+V55+AA55+AF55+AK55+AP55+AU55+AZ55+BE55+BJ55+BO55+BT55+BY55</f>
        <v>35197</v>
      </c>
      <c r="CG55" s="207">
        <f t="shared" si="7"/>
        <v>1</v>
      </c>
      <c r="CH55" s="207">
        <f t="shared" si="31"/>
        <v>1</v>
      </c>
      <c r="CI55" s="207">
        <f t="shared" si="9"/>
        <v>1</v>
      </c>
      <c r="CJ55" s="207">
        <f t="shared" si="10"/>
        <v>1</v>
      </c>
      <c r="CK55" s="206"/>
    </row>
    <row r="56" spans="1:89" s="150" customFormat="1" ht="228" x14ac:dyDescent="0.25">
      <c r="A56" s="152"/>
      <c r="B56" s="144" t="s">
        <v>195</v>
      </c>
      <c r="C56" s="144" t="s">
        <v>1999</v>
      </c>
      <c r="D56" s="145" t="s">
        <v>65</v>
      </c>
      <c r="E56" s="146" t="s">
        <v>3169</v>
      </c>
      <c r="F56" s="215" t="s">
        <v>3085</v>
      </c>
      <c r="G56" s="145" t="s">
        <v>3170</v>
      </c>
      <c r="H56" s="145" t="s">
        <v>3171</v>
      </c>
      <c r="I56" s="145" t="s">
        <v>3172</v>
      </c>
      <c r="J56" s="147" t="s">
        <v>2122</v>
      </c>
      <c r="K56" s="145" t="s">
        <v>3173</v>
      </c>
      <c r="L56" s="145" t="s">
        <v>3174</v>
      </c>
      <c r="M56" s="145" t="s">
        <v>3175</v>
      </c>
      <c r="N56" s="144" t="s">
        <v>2009</v>
      </c>
      <c r="O56" s="145" t="s">
        <v>3176</v>
      </c>
      <c r="P56" s="146" t="s">
        <v>1831</v>
      </c>
      <c r="Q56" s="512" t="s">
        <v>30</v>
      </c>
      <c r="R56" s="154">
        <v>1</v>
      </c>
      <c r="S56" s="154" t="s">
        <v>2009</v>
      </c>
      <c r="T56" s="154">
        <v>1</v>
      </c>
      <c r="U56" s="278"/>
      <c r="V56" s="278"/>
      <c r="W56" s="221"/>
      <c r="X56" s="250" t="s">
        <v>3177</v>
      </c>
      <c r="Y56" s="250" t="s">
        <v>3153</v>
      </c>
      <c r="Z56" s="278"/>
      <c r="AA56" s="278"/>
      <c r="AB56" s="221"/>
      <c r="AC56" s="250" t="s">
        <v>3178</v>
      </c>
      <c r="AD56" s="250" t="s">
        <v>3153</v>
      </c>
      <c r="AE56" s="278"/>
      <c r="AF56" s="278"/>
      <c r="AG56" s="221"/>
      <c r="AH56" s="250" t="s">
        <v>3179</v>
      </c>
      <c r="AI56" s="315" t="s">
        <v>3098</v>
      </c>
      <c r="AJ56" s="227"/>
      <c r="AK56" s="227"/>
      <c r="AL56" s="229"/>
      <c r="AM56" s="294" t="s">
        <v>3180</v>
      </c>
      <c r="AN56" s="294" t="s">
        <v>3100</v>
      </c>
      <c r="AO56" s="278"/>
      <c r="AP56" s="278"/>
      <c r="AQ56" s="221"/>
      <c r="AR56" s="294" t="s">
        <v>3181</v>
      </c>
      <c r="AS56" s="294" t="s">
        <v>3132</v>
      </c>
      <c r="AT56" s="278">
        <v>323</v>
      </c>
      <c r="AU56" s="278">
        <v>12</v>
      </c>
      <c r="AV56" s="154">
        <f t="shared" si="43"/>
        <v>26.916666666666668</v>
      </c>
      <c r="AW56" s="250" t="s">
        <v>3182</v>
      </c>
      <c r="AX56" s="250" t="s">
        <v>3183</v>
      </c>
      <c r="AY56" s="314"/>
      <c r="AZ56" s="313"/>
      <c r="BA56" s="213"/>
      <c r="BB56" s="274" t="s">
        <v>3184</v>
      </c>
      <c r="BC56" s="274" t="s">
        <v>3106</v>
      </c>
      <c r="BD56" s="227"/>
      <c r="BE56" s="227"/>
      <c r="BF56" s="229"/>
      <c r="BG56" s="274" t="s">
        <v>3185</v>
      </c>
      <c r="BH56" s="270" t="s">
        <v>3108</v>
      </c>
      <c r="BI56" s="210">
        <v>33</v>
      </c>
      <c r="BJ56" s="210">
        <v>33</v>
      </c>
      <c r="BK56" s="149">
        <v>1</v>
      </c>
      <c r="BL56" s="274" t="s">
        <v>3186</v>
      </c>
      <c r="BM56" s="270" t="s">
        <v>3187</v>
      </c>
      <c r="BN56" s="227"/>
      <c r="BO56" s="227"/>
      <c r="BP56" s="229"/>
      <c r="BQ56" s="274" t="s">
        <v>3188</v>
      </c>
      <c r="BR56" s="270" t="s">
        <v>2145</v>
      </c>
      <c r="BS56" s="312"/>
      <c r="BT56" s="278"/>
      <c r="BU56" s="221"/>
      <c r="BV56" s="274" t="s">
        <v>3189</v>
      </c>
      <c r="BW56" s="270" t="s">
        <v>2147</v>
      </c>
      <c r="BX56" s="278">
        <v>0</v>
      </c>
      <c r="BY56" s="278">
        <v>0</v>
      </c>
      <c r="BZ56" s="221">
        <v>1</v>
      </c>
      <c r="CA56" s="274" t="s">
        <v>3190</v>
      </c>
      <c r="CB56" s="530" t="s">
        <v>3191</v>
      </c>
      <c r="CC56" s="528" t="s">
        <v>3192</v>
      </c>
      <c r="CE56" s="307">
        <f>+AT56+BI56</f>
        <v>356</v>
      </c>
      <c r="CF56" s="307">
        <f>+CE56</f>
        <v>356</v>
      </c>
      <c r="CG56" s="306">
        <f t="shared" si="7"/>
        <v>1</v>
      </c>
      <c r="CH56" s="306">
        <f t="shared" si="31"/>
        <v>1</v>
      </c>
      <c r="CI56" s="306">
        <f t="shared" si="9"/>
        <v>1</v>
      </c>
      <c r="CJ56" s="306">
        <f t="shared" si="10"/>
        <v>1</v>
      </c>
      <c r="CK56" s="206"/>
    </row>
    <row r="57" spans="1:89" s="204" customFormat="1" ht="251.25" customHeight="1" x14ac:dyDescent="0.25">
      <c r="A57" s="205"/>
      <c r="B57" s="144" t="s">
        <v>203</v>
      </c>
      <c r="C57" s="144" t="s">
        <v>1999</v>
      </c>
      <c r="D57" s="145" t="s">
        <v>65</v>
      </c>
      <c r="E57" s="146" t="s">
        <v>3193</v>
      </c>
      <c r="F57" s="215" t="s">
        <v>3194</v>
      </c>
      <c r="G57" s="145" t="s">
        <v>3195</v>
      </c>
      <c r="H57" s="145" t="s">
        <v>3196</v>
      </c>
      <c r="I57" s="145" t="s">
        <v>3197</v>
      </c>
      <c r="J57" s="147" t="s">
        <v>2122</v>
      </c>
      <c r="K57" s="145" t="s">
        <v>3198</v>
      </c>
      <c r="L57" s="145" t="s">
        <v>3199</v>
      </c>
      <c r="M57" s="145" t="s">
        <v>3200</v>
      </c>
      <c r="N57" s="144" t="s">
        <v>2009</v>
      </c>
      <c r="O57" s="145" t="s">
        <v>3201</v>
      </c>
      <c r="P57" s="146" t="s">
        <v>1831</v>
      </c>
      <c r="Q57" s="512" t="s">
        <v>60</v>
      </c>
      <c r="R57" s="154">
        <v>1</v>
      </c>
      <c r="S57" s="154" t="s">
        <v>2009</v>
      </c>
      <c r="T57" s="154">
        <v>1</v>
      </c>
      <c r="U57" s="210"/>
      <c r="V57" s="210"/>
      <c r="W57" s="209"/>
      <c r="X57" s="145" t="s">
        <v>3202</v>
      </c>
      <c r="Y57" s="145" t="s">
        <v>3203</v>
      </c>
      <c r="Z57" s="210"/>
      <c r="AA57" s="210"/>
      <c r="AB57" s="209"/>
      <c r="AC57" s="145" t="s">
        <v>3204</v>
      </c>
      <c r="AD57" s="145" t="s">
        <v>3203</v>
      </c>
      <c r="AE57" s="210">
        <v>8</v>
      </c>
      <c r="AF57" s="210">
        <v>10</v>
      </c>
      <c r="AG57" s="209">
        <f>+AE57/AF57</f>
        <v>0.8</v>
      </c>
      <c r="AH57" s="145" t="s">
        <v>3205</v>
      </c>
      <c r="AI57" s="145" t="s">
        <v>3206</v>
      </c>
      <c r="AJ57" s="210"/>
      <c r="AK57" s="210"/>
      <c r="AL57" s="209"/>
      <c r="AM57" s="145" t="s">
        <v>3207</v>
      </c>
      <c r="AN57" s="145" t="s">
        <v>3100</v>
      </c>
      <c r="AO57" s="145"/>
      <c r="AP57" s="145"/>
      <c r="AQ57" s="145"/>
      <c r="AR57" s="145" t="s">
        <v>3208</v>
      </c>
      <c r="AS57" s="145" t="s">
        <v>3132</v>
      </c>
      <c r="AT57" s="210">
        <v>12</v>
      </c>
      <c r="AU57" s="210">
        <v>19</v>
      </c>
      <c r="AV57" s="209">
        <f t="shared" si="43"/>
        <v>0.63157894736842102</v>
      </c>
      <c r="AW57" s="145" t="s">
        <v>3209</v>
      </c>
      <c r="AX57" s="145" t="s">
        <v>3210</v>
      </c>
      <c r="AY57" s="145"/>
      <c r="AZ57" s="145"/>
      <c r="BA57" s="145"/>
      <c r="BB57" s="145" t="s">
        <v>3211</v>
      </c>
      <c r="BC57" s="145" t="s">
        <v>3212</v>
      </c>
      <c r="BD57" s="145"/>
      <c r="BE57" s="145"/>
      <c r="BF57" s="145"/>
      <c r="BG57" s="145" t="s">
        <v>3213</v>
      </c>
      <c r="BH57" s="145" t="s">
        <v>3108</v>
      </c>
      <c r="BI57" s="211">
        <v>34</v>
      </c>
      <c r="BJ57" s="210">
        <v>34</v>
      </c>
      <c r="BK57" s="209">
        <v>1</v>
      </c>
      <c r="BL57" s="274" t="s">
        <v>3214</v>
      </c>
      <c r="BM57" s="222" t="s">
        <v>3215</v>
      </c>
      <c r="BN57" s="210"/>
      <c r="BO57" s="210"/>
      <c r="BP57" s="209"/>
      <c r="BQ57" s="274" t="s">
        <v>3216</v>
      </c>
      <c r="BR57" s="217" t="s">
        <v>3217</v>
      </c>
      <c r="BS57" s="211"/>
      <c r="BT57" s="210"/>
      <c r="BU57" s="209"/>
      <c r="BV57" s="217" t="s">
        <v>3218</v>
      </c>
      <c r="BW57" s="217" t="s">
        <v>3219</v>
      </c>
      <c r="BX57" s="210">
        <v>54</v>
      </c>
      <c r="BY57" s="210">
        <v>54</v>
      </c>
      <c r="BZ57" s="209">
        <f>BX57/BY57</f>
        <v>1</v>
      </c>
      <c r="CA57" s="217" t="s">
        <v>3220</v>
      </c>
      <c r="CB57" s="217" t="s">
        <v>3221</v>
      </c>
      <c r="CC57" s="217" t="s">
        <v>3222</v>
      </c>
      <c r="CD57" s="150"/>
      <c r="CE57" s="206">
        <f>BX57</f>
        <v>54</v>
      </c>
      <c r="CF57" s="206">
        <f>BY57</f>
        <v>54</v>
      </c>
      <c r="CG57" s="207">
        <f t="shared" si="7"/>
        <v>1</v>
      </c>
      <c r="CH57" s="207">
        <f t="shared" si="31"/>
        <v>1</v>
      </c>
      <c r="CI57" s="207">
        <f t="shared" si="9"/>
        <v>1</v>
      </c>
      <c r="CJ57" s="207">
        <f t="shared" si="10"/>
        <v>1</v>
      </c>
      <c r="CK57" s="307"/>
    </row>
    <row r="58" spans="1:89" s="150" customFormat="1" ht="251.25" customHeight="1" x14ac:dyDescent="0.25">
      <c r="A58" s="152"/>
      <c r="B58" s="144" t="s">
        <v>203</v>
      </c>
      <c r="C58" s="144" t="s">
        <v>1999</v>
      </c>
      <c r="D58" s="145" t="s">
        <v>65</v>
      </c>
      <c r="E58" s="146" t="s">
        <v>3223</v>
      </c>
      <c r="F58" s="215" t="s">
        <v>3194</v>
      </c>
      <c r="G58" s="145" t="s">
        <v>3224</v>
      </c>
      <c r="H58" s="145" t="s">
        <v>3225</v>
      </c>
      <c r="I58" s="145" t="s">
        <v>3226</v>
      </c>
      <c r="J58" s="147" t="s">
        <v>2122</v>
      </c>
      <c r="K58" s="145" t="s">
        <v>3227</v>
      </c>
      <c r="L58" s="145" t="s">
        <v>3228</v>
      </c>
      <c r="M58" s="145" t="s">
        <v>3229</v>
      </c>
      <c r="N58" s="144" t="s">
        <v>2009</v>
      </c>
      <c r="O58" s="145" t="s">
        <v>3230</v>
      </c>
      <c r="P58" s="146" t="s">
        <v>1831</v>
      </c>
      <c r="Q58" s="512" t="s">
        <v>60</v>
      </c>
      <c r="R58" s="154" t="s">
        <v>1816</v>
      </c>
      <c r="S58" s="154" t="s">
        <v>2009</v>
      </c>
      <c r="T58" s="154">
        <v>1</v>
      </c>
      <c r="U58" s="210"/>
      <c r="V58" s="210"/>
      <c r="W58" s="209"/>
      <c r="X58" s="145" t="s">
        <v>3231</v>
      </c>
      <c r="Y58" s="145" t="s">
        <v>3232</v>
      </c>
      <c r="Z58" s="210"/>
      <c r="AA58" s="210"/>
      <c r="AB58" s="209"/>
      <c r="AC58" s="145" t="s">
        <v>3233</v>
      </c>
      <c r="AD58" s="145" t="s">
        <v>3232</v>
      </c>
      <c r="AE58" s="210">
        <v>177</v>
      </c>
      <c r="AF58" s="210">
        <v>262</v>
      </c>
      <c r="AG58" s="209">
        <f>+AE58/AF58</f>
        <v>0.67557251908396942</v>
      </c>
      <c r="AH58" s="145" t="s">
        <v>3234</v>
      </c>
      <c r="AI58" s="145" t="s">
        <v>3206</v>
      </c>
      <c r="AJ58" s="210"/>
      <c r="AK58" s="210"/>
      <c r="AL58" s="209"/>
      <c r="AM58" s="145" t="s">
        <v>3235</v>
      </c>
      <c r="AN58" s="145" t="s">
        <v>3100</v>
      </c>
      <c r="AO58" s="145"/>
      <c r="AP58" s="145"/>
      <c r="AQ58" s="145"/>
      <c r="AR58" s="145" t="s">
        <v>3236</v>
      </c>
      <c r="AS58" s="145" t="s">
        <v>3132</v>
      </c>
      <c r="AT58" s="258">
        <v>808</v>
      </c>
      <c r="AU58" s="258">
        <v>905</v>
      </c>
      <c r="AV58" s="149">
        <f t="shared" si="43"/>
        <v>0.89281767955801106</v>
      </c>
      <c r="AW58" s="145" t="s">
        <v>3237</v>
      </c>
      <c r="AX58" s="145" t="s">
        <v>3210</v>
      </c>
      <c r="AY58" s="145"/>
      <c r="AZ58" s="145"/>
      <c r="BA58" s="145"/>
      <c r="BB58" s="145" t="s">
        <v>3238</v>
      </c>
      <c r="BC58" s="145" t="s">
        <v>3212</v>
      </c>
      <c r="BD58" s="145"/>
      <c r="BE58" s="145"/>
      <c r="BF58" s="145"/>
      <c r="BG58" s="145" t="s">
        <v>3239</v>
      </c>
      <c r="BH58" s="145" t="s">
        <v>3108</v>
      </c>
      <c r="BI58" s="269">
        <v>1245</v>
      </c>
      <c r="BJ58" s="267">
        <v>1245</v>
      </c>
      <c r="BK58" s="241">
        <f>BI58/BJ58</f>
        <v>1</v>
      </c>
      <c r="BL58" s="222" t="s">
        <v>3240</v>
      </c>
      <c r="BM58" s="222" t="s">
        <v>3241</v>
      </c>
      <c r="BN58" s="210"/>
      <c r="BO58" s="210"/>
      <c r="BP58" s="209"/>
      <c r="BQ58" s="222" t="s">
        <v>3242</v>
      </c>
      <c r="BR58" s="217" t="s">
        <v>3217</v>
      </c>
      <c r="BS58" s="211"/>
      <c r="BT58" s="210"/>
      <c r="BU58" s="209"/>
      <c r="BV58" s="217" t="s">
        <v>3243</v>
      </c>
      <c r="BW58" s="217" t="s">
        <v>3219</v>
      </c>
      <c r="BX58" s="210">
        <v>1532</v>
      </c>
      <c r="BY58" s="210">
        <v>1532</v>
      </c>
      <c r="BZ58" s="209">
        <f>BX58/BY58</f>
        <v>1</v>
      </c>
      <c r="CA58" s="222" t="s">
        <v>3244</v>
      </c>
      <c r="CB58" s="270" t="s">
        <v>3245</v>
      </c>
      <c r="CC58" s="270" t="s">
        <v>3246</v>
      </c>
      <c r="CE58" s="224">
        <f>+BX58</f>
        <v>1532</v>
      </c>
      <c r="CF58" s="224">
        <f>+BY58</f>
        <v>1532</v>
      </c>
      <c r="CG58" s="207">
        <f t="shared" si="7"/>
        <v>1</v>
      </c>
      <c r="CH58" s="207">
        <f t="shared" si="31"/>
        <v>1</v>
      </c>
      <c r="CI58" s="207">
        <f t="shared" si="9"/>
        <v>1</v>
      </c>
      <c r="CJ58" s="207">
        <f t="shared" si="10"/>
        <v>1</v>
      </c>
      <c r="CK58" s="206"/>
    </row>
    <row r="59" spans="1:89" s="205" customFormat="1" ht="288" x14ac:dyDescent="0.25">
      <c r="B59" s="144" t="s">
        <v>212</v>
      </c>
      <c r="C59" s="144" t="s">
        <v>1999</v>
      </c>
      <c r="D59" s="145" t="s">
        <v>65</v>
      </c>
      <c r="E59" s="146" t="s">
        <v>3247</v>
      </c>
      <c r="F59" s="215" t="s">
        <v>3248</v>
      </c>
      <c r="G59" s="145" t="s">
        <v>3249</v>
      </c>
      <c r="H59" s="145" t="s">
        <v>3250</v>
      </c>
      <c r="I59" s="145" t="s">
        <v>3251</v>
      </c>
      <c r="J59" s="147" t="s">
        <v>2005</v>
      </c>
      <c r="K59" s="145" t="s">
        <v>3252</v>
      </c>
      <c r="L59" s="145" t="s">
        <v>3253</v>
      </c>
      <c r="M59" s="145" t="s">
        <v>3254</v>
      </c>
      <c r="N59" s="144" t="s">
        <v>2938</v>
      </c>
      <c r="O59" s="145" t="s">
        <v>3253</v>
      </c>
      <c r="P59" s="146" t="s">
        <v>1810</v>
      </c>
      <c r="Q59" s="512" t="s">
        <v>30</v>
      </c>
      <c r="R59" s="154">
        <v>1</v>
      </c>
      <c r="S59" s="154" t="s">
        <v>2009</v>
      </c>
      <c r="T59" s="154">
        <v>1</v>
      </c>
      <c r="U59" s="258">
        <v>7</v>
      </c>
      <c r="V59" s="258">
        <v>7</v>
      </c>
      <c r="W59" s="149">
        <v>1</v>
      </c>
      <c r="X59" s="270" t="s">
        <v>3255</v>
      </c>
      <c r="Y59" s="270" t="s">
        <v>3256</v>
      </c>
      <c r="Z59" s="258">
        <v>3</v>
      </c>
      <c r="AA59" s="258">
        <v>3</v>
      </c>
      <c r="AB59" s="149">
        <v>1</v>
      </c>
      <c r="AC59" s="270" t="s">
        <v>3257</v>
      </c>
      <c r="AD59" s="270" t="s">
        <v>3258</v>
      </c>
      <c r="AE59" s="268">
        <v>2</v>
      </c>
      <c r="AF59" s="258">
        <v>2</v>
      </c>
      <c r="AG59" s="149">
        <v>1</v>
      </c>
      <c r="AH59" s="270" t="s">
        <v>3259</v>
      </c>
      <c r="AI59" s="270" t="s">
        <v>3260</v>
      </c>
      <c r="AJ59" s="258">
        <v>5</v>
      </c>
      <c r="AK59" s="258">
        <v>5</v>
      </c>
      <c r="AL59" s="149">
        <v>1</v>
      </c>
      <c r="AM59" s="270" t="s">
        <v>3261</v>
      </c>
      <c r="AN59" s="270" t="s">
        <v>3262</v>
      </c>
      <c r="AO59" s="258">
        <v>3</v>
      </c>
      <c r="AP59" s="258">
        <v>3</v>
      </c>
      <c r="AQ59" s="149">
        <v>1</v>
      </c>
      <c r="AR59" s="270" t="s">
        <v>3263</v>
      </c>
      <c r="AS59" s="270" t="s">
        <v>2135</v>
      </c>
      <c r="AT59" s="258">
        <v>5</v>
      </c>
      <c r="AU59" s="258">
        <v>5</v>
      </c>
      <c r="AV59" s="149">
        <v>1</v>
      </c>
      <c r="AW59" s="270" t="s">
        <v>3264</v>
      </c>
      <c r="AX59" s="270" t="s">
        <v>2137</v>
      </c>
      <c r="AY59" s="258">
        <v>4</v>
      </c>
      <c r="AZ59" s="258">
        <v>4</v>
      </c>
      <c r="BA59" s="149">
        <v>1</v>
      </c>
      <c r="BB59" s="270" t="s">
        <v>3265</v>
      </c>
      <c r="BC59" s="270" t="s">
        <v>3266</v>
      </c>
      <c r="BD59" s="258">
        <v>3</v>
      </c>
      <c r="BE59" s="258">
        <v>3</v>
      </c>
      <c r="BF59" s="149">
        <v>1</v>
      </c>
      <c r="BG59" s="270" t="s">
        <v>3267</v>
      </c>
      <c r="BH59" s="270" t="s">
        <v>3268</v>
      </c>
      <c r="BI59" s="268">
        <v>4</v>
      </c>
      <c r="BJ59" s="258">
        <v>4</v>
      </c>
      <c r="BK59" s="149">
        <v>1</v>
      </c>
      <c r="BL59" s="270" t="s">
        <v>3269</v>
      </c>
      <c r="BM59" s="270" t="s">
        <v>3270</v>
      </c>
      <c r="BN59" s="258">
        <v>9</v>
      </c>
      <c r="BO59" s="258">
        <v>9</v>
      </c>
      <c r="BP59" s="149">
        <v>1</v>
      </c>
      <c r="BQ59" s="270" t="s">
        <v>3271</v>
      </c>
      <c r="BR59" s="270" t="s">
        <v>3272</v>
      </c>
      <c r="BS59" s="268">
        <v>1</v>
      </c>
      <c r="BT59" s="258">
        <v>1</v>
      </c>
      <c r="BU59" s="149">
        <v>1</v>
      </c>
      <c r="BV59" s="270" t="s">
        <v>3273</v>
      </c>
      <c r="BW59" s="270" t="s">
        <v>3274</v>
      </c>
      <c r="BX59" s="268">
        <v>1</v>
      </c>
      <c r="BY59" s="258">
        <v>1</v>
      </c>
      <c r="BZ59" s="149">
        <v>1</v>
      </c>
      <c r="CA59" s="270" t="s">
        <v>3275</v>
      </c>
      <c r="CB59" s="270" t="s">
        <v>3276</v>
      </c>
      <c r="CC59" s="270" t="s">
        <v>3277</v>
      </c>
      <c r="CE59" s="308">
        <f>+U59+Z59+AE59+AJ59+AO59+AT59+AY59+BD59+BI59+BN59+BS59+BX59</f>
        <v>47</v>
      </c>
      <c r="CF59" s="308">
        <f>+V59+AA59+AF59+AK59+AP59+AU59+AZ59+BE59+BJ59+BO59+BT59+BY59</f>
        <v>47</v>
      </c>
      <c r="CG59" s="309">
        <f t="shared" si="7"/>
        <v>1</v>
      </c>
      <c r="CH59" s="309">
        <f t="shared" si="31"/>
        <v>1</v>
      </c>
      <c r="CI59" s="309">
        <f t="shared" si="9"/>
        <v>1</v>
      </c>
      <c r="CJ59" s="309">
        <f t="shared" si="10"/>
        <v>1</v>
      </c>
      <c r="CK59" s="308"/>
    </row>
    <row r="60" spans="1:89" s="152" customFormat="1" ht="248.25" customHeight="1" x14ac:dyDescent="0.25">
      <c r="B60" s="148" t="s">
        <v>212</v>
      </c>
      <c r="C60" s="148" t="s">
        <v>106</v>
      </c>
      <c r="D60" s="151" t="s">
        <v>65</v>
      </c>
      <c r="E60" s="146" t="s">
        <v>3278</v>
      </c>
      <c r="F60" s="260" t="s">
        <v>3194</v>
      </c>
      <c r="G60" s="151" t="s">
        <v>3279</v>
      </c>
      <c r="H60" s="151" t="s">
        <v>3280</v>
      </c>
      <c r="I60" s="151" t="s">
        <v>3281</v>
      </c>
      <c r="J60" s="146" t="s">
        <v>2122</v>
      </c>
      <c r="K60" s="151" t="s">
        <v>3282</v>
      </c>
      <c r="L60" s="151" t="s">
        <v>3283</v>
      </c>
      <c r="M60" s="151" t="s">
        <v>3284</v>
      </c>
      <c r="N60" s="148" t="s">
        <v>2009</v>
      </c>
      <c r="O60" s="151" t="s">
        <v>3285</v>
      </c>
      <c r="P60" s="146" t="s">
        <v>1831</v>
      </c>
      <c r="Q60" s="531" t="s">
        <v>30</v>
      </c>
      <c r="R60" s="149">
        <v>0.92</v>
      </c>
      <c r="S60" s="149" t="s">
        <v>2009</v>
      </c>
      <c r="T60" s="149">
        <v>0.98</v>
      </c>
      <c r="U60" s="209"/>
      <c r="V60" s="209"/>
      <c r="W60" s="209"/>
      <c r="X60" s="222" t="s">
        <v>3286</v>
      </c>
      <c r="Y60" s="291" t="s">
        <v>3287</v>
      </c>
      <c r="Z60" s="210"/>
      <c r="AA60" s="210"/>
      <c r="AB60" s="209"/>
      <c r="AC60" s="217" t="s">
        <v>3288</v>
      </c>
      <c r="AD60" s="291" t="s">
        <v>3287</v>
      </c>
      <c r="AE60" s="209">
        <v>0.99</v>
      </c>
      <c r="AF60" s="209">
        <v>0.98</v>
      </c>
      <c r="AG60" s="209">
        <f>+AE60/AF60</f>
        <v>1.010204081632653</v>
      </c>
      <c r="AH60" s="219" t="s">
        <v>3289</v>
      </c>
      <c r="AI60" s="291" t="s">
        <v>2582</v>
      </c>
      <c r="AJ60" s="210"/>
      <c r="AK60" s="210"/>
      <c r="AL60" s="209"/>
      <c r="AM60" s="217" t="s">
        <v>3290</v>
      </c>
      <c r="AN60" s="291" t="s">
        <v>3291</v>
      </c>
      <c r="AO60" s="209"/>
      <c r="AP60" s="210"/>
      <c r="AQ60" s="209"/>
      <c r="AR60" s="217" t="s">
        <v>3292</v>
      </c>
      <c r="AS60" s="291" t="s">
        <v>2614</v>
      </c>
      <c r="AT60" s="209">
        <v>1</v>
      </c>
      <c r="AU60" s="209">
        <v>0.98</v>
      </c>
      <c r="AV60" s="209">
        <v>1.02</v>
      </c>
      <c r="AW60" s="219" t="s">
        <v>3293</v>
      </c>
      <c r="AX60" s="291" t="s">
        <v>2587</v>
      </c>
      <c r="AY60" s="209"/>
      <c r="AZ60" s="210"/>
      <c r="BA60" s="209"/>
      <c r="BB60" s="217" t="s">
        <v>3294</v>
      </c>
      <c r="BC60" s="291" t="s">
        <v>2618</v>
      </c>
      <c r="BD60" s="210"/>
      <c r="BE60" s="210"/>
      <c r="BF60" s="209"/>
      <c r="BG60" s="217" t="s">
        <v>3295</v>
      </c>
      <c r="BH60" s="291" t="s">
        <v>2465</v>
      </c>
      <c r="BI60" s="209">
        <v>1</v>
      </c>
      <c r="BJ60" s="209">
        <v>0.98</v>
      </c>
      <c r="BK60" s="209">
        <v>1.02</v>
      </c>
      <c r="BL60" s="222" t="s">
        <v>3296</v>
      </c>
      <c r="BM60" s="291" t="s">
        <v>2591</v>
      </c>
      <c r="BN60" s="210"/>
      <c r="BO60" s="210"/>
      <c r="BP60" s="209"/>
      <c r="BQ60" s="222" t="s">
        <v>3297</v>
      </c>
      <c r="BR60" s="208" t="s">
        <v>2622</v>
      </c>
      <c r="BS60" s="211"/>
      <c r="BT60" s="210"/>
      <c r="BU60" s="209"/>
      <c r="BV60" s="222" t="s">
        <v>3298</v>
      </c>
      <c r="BW60" s="527" t="s">
        <v>2624</v>
      </c>
      <c r="BX60" s="209">
        <v>1</v>
      </c>
      <c r="BY60" s="209">
        <v>0.98</v>
      </c>
      <c r="BZ60" s="209">
        <v>1.02</v>
      </c>
      <c r="CA60" s="222" t="s">
        <v>3299</v>
      </c>
      <c r="CB60" s="217" t="s">
        <v>2596</v>
      </c>
      <c r="CC60" s="270" t="s">
        <v>3300</v>
      </c>
      <c r="CE60" s="277">
        <f>(+U60+Z60+AE60+AJ60+AO60+AT60+AY60+BD60+BI60+BN60+BS60+BX60)/6</f>
        <v>0.66500000000000004</v>
      </c>
      <c r="CF60" s="277">
        <f>(+V60+AA60+AF60+AK60+AP60+AU60+AZ60+BE60+BJ60+BO60+BT60+BY60)/6</f>
        <v>0.65333333333333332</v>
      </c>
      <c r="CG60" s="277">
        <f>+CE60/CF60</f>
        <v>1.017857142857143</v>
      </c>
      <c r="CH60" s="277">
        <f>+CG60</f>
        <v>1.017857142857143</v>
      </c>
      <c r="CI60" s="277">
        <f>+T60</f>
        <v>0.98</v>
      </c>
      <c r="CJ60" s="277">
        <f>+CH60/CI60</f>
        <v>1.0386297376093296</v>
      </c>
      <c r="CK60" s="286"/>
    </row>
    <row r="61" spans="1:89" s="150" customFormat="1" ht="251.25" customHeight="1" x14ac:dyDescent="0.25">
      <c r="A61" s="152"/>
      <c r="B61" s="144" t="s">
        <v>221</v>
      </c>
      <c r="C61" s="144" t="s">
        <v>1999</v>
      </c>
      <c r="D61" s="145" t="s">
        <v>3301</v>
      </c>
      <c r="E61" s="146" t="s">
        <v>3302</v>
      </c>
      <c r="F61" s="215" t="s">
        <v>3303</v>
      </c>
      <c r="G61" s="145" t="s">
        <v>3304</v>
      </c>
      <c r="H61" s="145" t="s">
        <v>3305</v>
      </c>
      <c r="I61" s="145" t="s">
        <v>3306</v>
      </c>
      <c r="J61" s="147" t="s">
        <v>2122</v>
      </c>
      <c r="K61" s="145" t="s">
        <v>3307</v>
      </c>
      <c r="L61" s="145" t="s">
        <v>3308</v>
      </c>
      <c r="M61" s="145" t="s">
        <v>3309</v>
      </c>
      <c r="N61" s="144" t="s">
        <v>2009</v>
      </c>
      <c r="O61" s="145" t="s">
        <v>3310</v>
      </c>
      <c r="P61" s="146" t="s">
        <v>2180</v>
      </c>
      <c r="Q61" s="512" t="s">
        <v>30</v>
      </c>
      <c r="R61" s="154" t="s">
        <v>1816</v>
      </c>
      <c r="S61" s="154" t="s">
        <v>2009</v>
      </c>
      <c r="T61" s="154">
        <v>1</v>
      </c>
      <c r="U61" s="258"/>
      <c r="V61" s="258"/>
      <c r="W61" s="149"/>
      <c r="X61" s="274" t="s">
        <v>3311</v>
      </c>
      <c r="Y61" s="274" t="s">
        <v>3312</v>
      </c>
      <c r="Z61" s="305"/>
      <c r="AA61" s="305"/>
      <c r="AB61" s="270"/>
      <c r="AC61" s="274" t="s">
        <v>3313</v>
      </c>
      <c r="AD61" s="274" t="s">
        <v>3312</v>
      </c>
      <c r="AE61" s="258"/>
      <c r="AF61" s="258"/>
      <c r="AG61" s="149"/>
      <c r="AH61" s="274" t="s">
        <v>3314</v>
      </c>
      <c r="AI61" s="274" t="s">
        <v>3315</v>
      </c>
      <c r="AJ61" s="258"/>
      <c r="AK61" s="258"/>
      <c r="AL61" s="149"/>
      <c r="AM61" s="274" t="s">
        <v>3316</v>
      </c>
      <c r="AN61" s="270" t="s">
        <v>2017</v>
      </c>
      <c r="AO61" s="268"/>
      <c r="AP61" s="258"/>
      <c r="AQ61" s="149"/>
      <c r="AR61" s="274" t="s">
        <v>3317</v>
      </c>
      <c r="AS61" s="270" t="s">
        <v>2019</v>
      </c>
      <c r="AT61" s="302">
        <v>7</v>
      </c>
      <c r="AU61" s="302">
        <v>7</v>
      </c>
      <c r="AV61" s="149">
        <v>1</v>
      </c>
      <c r="AW61" s="274" t="s">
        <v>3318</v>
      </c>
      <c r="AX61" s="270" t="s">
        <v>3319</v>
      </c>
      <c r="AY61" s="268"/>
      <c r="AZ61" s="258"/>
      <c r="BA61" s="149"/>
      <c r="BB61" s="274" t="s">
        <v>3320</v>
      </c>
      <c r="BC61" s="270" t="s">
        <v>2108</v>
      </c>
      <c r="BD61" s="258"/>
      <c r="BE61" s="258"/>
      <c r="BF61" s="149"/>
      <c r="BG61" s="270" t="s">
        <v>3321</v>
      </c>
      <c r="BH61" s="270" t="s">
        <v>2025</v>
      </c>
      <c r="BI61" s="268"/>
      <c r="BJ61" s="258"/>
      <c r="BK61" s="149"/>
      <c r="BL61" s="270" t="s">
        <v>3322</v>
      </c>
      <c r="BM61" s="270" t="s">
        <v>3323</v>
      </c>
      <c r="BN61" s="258"/>
      <c r="BO61" s="258"/>
      <c r="BP61" s="292" t="s">
        <v>3324</v>
      </c>
      <c r="BQ61" s="270" t="s">
        <v>3325</v>
      </c>
      <c r="BR61" s="270" t="s">
        <v>3326</v>
      </c>
      <c r="BS61" s="258"/>
      <c r="BT61" s="258"/>
      <c r="BU61" s="292"/>
      <c r="BV61" s="274" t="s">
        <v>3327</v>
      </c>
      <c r="BW61" s="270" t="s">
        <v>3328</v>
      </c>
      <c r="BX61" s="258">
        <v>7</v>
      </c>
      <c r="BY61" s="258">
        <v>7</v>
      </c>
      <c r="BZ61" s="149">
        <v>1</v>
      </c>
      <c r="CA61" s="270" t="s">
        <v>3329</v>
      </c>
      <c r="CB61" s="270" t="s">
        <v>3330</v>
      </c>
      <c r="CC61" s="270" t="s">
        <v>3331</v>
      </c>
      <c r="CD61" s="204"/>
      <c r="CE61" s="307">
        <f>(U61+Z61+AE61+AJ61+AO61+AT61+AY61+BD61+BI61+BN61+BS61+BX61)</f>
        <v>14</v>
      </c>
      <c r="CF61" s="307">
        <f>(V61+AA61+AF61+AK61+AP61+AU61+AZ61+BE61+BJ61+BO61+BT61+BY61)</f>
        <v>14</v>
      </c>
      <c r="CG61" s="306">
        <f>+CE61/CF61</f>
        <v>1</v>
      </c>
      <c r="CH61" s="306">
        <f>+CG61</f>
        <v>1</v>
      </c>
      <c r="CI61" s="306">
        <f>+T61</f>
        <v>1</v>
      </c>
      <c r="CJ61" s="306">
        <f>+CH61/CI61</f>
        <v>1</v>
      </c>
      <c r="CK61" s="206"/>
    </row>
    <row r="62" spans="1:89" s="150" customFormat="1" ht="251.25" customHeight="1" x14ac:dyDescent="0.25">
      <c r="B62" s="144" t="s">
        <v>221</v>
      </c>
      <c r="C62" s="144" t="s">
        <v>26</v>
      </c>
      <c r="D62" s="145" t="s">
        <v>65</v>
      </c>
      <c r="E62" s="146" t="s">
        <v>3332</v>
      </c>
      <c r="F62" s="215" t="s">
        <v>3333</v>
      </c>
      <c r="G62" s="145" t="s">
        <v>3334</v>
      </c>
      <c r="H62" s="145" t="s">
        <v>3335</v>
      </c>
      <c r="I62" s="145" t="s">
        <v>3336</v>
      </c>
      <c r="J62" s="147" t="s">
        <v>2122</v>
      </c>
      <c r="K62" s="145" t="s">
        <v>3337</v>
      </c>
      <c r="L62" s="145" t="s">
        <v>3338</v>
      </c>
      <c r="M62" s="145" t="s">
        <v>3339</v>
      </c>
      <c r="N62" s="144" t="s">
        <v>2009</v>
      </c>
      <c r="O62" s="145" t="s">
        <v>3340</v>
      </c>
      <c r="P62" s="146" t="s">
        <v>1831</v>
      </c>
      <c r="Q62" s="512" t="s">
        <v>30</v>
      </c>
      <c r="R62" s="154">
        <v>0.89</v>
      </c>
      <c r="S62" s="154" t="s">
        <v>2009</v>
      </c>
      <c r="T62" s="154">
        <v>0.95</v>
      </c>
      <c r="U62" s="210"/>
      <c r="V62" s="210"/>
      <c r="W62" s="209"/>
      <c r="X62" s="223" t="s">
        <v>3341</v>
      </c>
      <c r="Y62" s="223" t="s">
        <v>3342</v>
      </c>
      <c r="Z62" s="223"/>
      <c r="AA62" s="223"/>
      <c r="AB62" s="223"/>
      <c r="AC62" s="223" t="s">
        <v>3343</v>
      </c>
      <c r="AD62" s="223" t="s">
        <v>3342</v>
      </c>
      <c r="AE62" s="210">
        <v>29121</v>
      </c>
      <c r="AF62" s="210">
        <v>31027</v>
      </c>
      <c r="AG62" s="209">
        <f>AE62/AF62</f>
        <v>0.93856963290037709</v>
      </c>
      <c r="AH62" s="223" t="s">
        <v>3344</v>
      </c>
      <c r="AI62" s="223" t="s">
        <v>3345</v>
      </c>
      <c r="AJ62" s="223"/>
      <c r="AK62" s="223"/>
      <c r="AL62" s="223"/>
      <c r="AM62" s="223" t="s">
        <v>3346</v>
      </c>
      <c r="AN62" s="223" t="s">
        <v>3347</v>
      </c>
      <c r="AO62" s="211"/>
      <c r="AP62" s="210"/>
      <c r="AQ62" s="209"/>
      <c r="AR62" s="212" t="s">
        <v>3348</v>
      </c>
      <c r="AS62" s="208" t="s">
        <v>2287</v>
      </c>
      <c r="AT62" s="210">
        <v>27827</v>
      </c>
      <c r="AU62" s="210">
        <v>29650</v>
      </c>
      <c r="AV62" s="209">
        <v>0.93799999999999994</v>
      </c>
      <c r="AW62" s="217" t="s">
        <v>3349</v>
      </c>
      <c r="AX62" s="217" t="s">
        <v>3350</v>
      </c>
      <c r="AY62" s="217"/>
      <c r="AZ62" s="217"/>
      <c r="BA62" s="217"/>
      <c r="BB62" s="217" t="s">
        <v>3351</v>
      </c>
      <c r="BC62" s="217" t="s">
        <v>3352</v>
      </c>
      <c r="BD62" s="217"/>
      <c r="BE62" s="217"/>
      <c r="BF62" s="217"/>
      <c r="BG62" s="217" t="s">
        <v>3353</v>
      </c>
      <c r="BH62" s="217" t="s">
        <v>3354</v>
      </c>
      <c r="BI62" s="211">
        <v>36547</v>
      </c>
      <c r="BJ62" s="210">
        <v>39305</v>
      </c>
      <c r="BK62" s="209">
        <f>BI62/BJ62</f>
        <v>0.92983081032947457</v>
      </c>
      <c r="BL62" s="274" t="s">
        <v>3355</v>
      </c>
      <c r="BM62" s="274" t="s">
        <v>3323</v>
      </c>
      <c r="BN62" s="217"/>
      <c r="BO62" s="274"/>
      <c r="BP62" s="217"/>
      <c r="BQ62" s="274" t="s">
        <v>3356</v>
      </c>
      <c r="BR62" s="217" t="s">
        <v>3357</v>
      </c>
      <c r="BS62" s="211"/>
      <c r="BT62" s="210"/>
      <c r="BU62" s="209"/>
      <c r="BV62" s="217" t="s">
        <v>3358</v>
      </c>
      <c r="BW62" s="217" t="s">
        <v>3328</v>
      </c>
      <c r="BX62" s="210">
        <v>37611</v>
      </c>
      <c r="BY62" s="210">
        <v>39797</v>
      </c>
      <c r="BZ62" s="287">
        <v>0.95</v>
      </c>
      <c r="CA62" s="532" t="s">
        <v>3359</v>
      </c>
      <c r="CB62" s="208" t="s">
        <v>3360</v>
      </c>
      <c r="CC62" s="295" t="s">
        <v>3361</v>
      </c>
      <c r="CE62" s="224">
        <f>+AE62+AT62+BI62+BX62</f>
        <v>131106</v>
      </c>
      <c r="CF62" s="224">
        <f>+AF62+AU62+BJ62+BY62</f>
        <v>139779</v>
      </c>
      <c r="CG62" s="207">
        <f>+CE62/CF62</f>
        <v>0.93795205288348038</v>
      </c>
      <c r="CH62" s="207">
        <f>+CG62</f>
        <v>0.93795205288348038</v>
      </c>
      <c r="CI62" s="207">
        <f>+T62</f>
        <v>0.95</v>
      </c>
      <c r="CJ62" s="207">
        <f>+CH62/CI62</f>
        <v>0.98731795040366366</v>
      </c>
      <c r="CK62" s="206"/>
    </row>
    <row r="63" spans="1:89" s="150" customFormat="1" ht="246.75" customHeight="1" x14ac:dyDescent="0.25">
      <c r="A63" s="152"/>
      <c r="B63" s="144" t="s">
        <v>3362</v>
      </c>
      <c r="C63" s="144" t="s">
        <v>56</v>
      </c>
      <c r="D63" s="145" t="s">
        <v>3363</v>
      </c>
      <c r="E63" s="146" t="s">
        <v>3364</v>
      </c>
      <c r="F63" s="215" t="s">
        <v>3365</v>
      </c>
      <c r="G63" s="145" t="s">
        <v>3366</v>
      </c>
      <c r="H63" s="145" t="s">
        <v>3367</v>
      </c>
      <c r="I63" s="145" t="s">
        <v>3368</v>
      </c>
      <c r="J63" s="147" t="s">
        <v>2122</v>
      </c>
      <c r="K63" s="145" t="s">
        <v>3369</v>
      </c>
      <c r="L63" s="145" t="s">
        <v>3370</v>
      </c>
      <c r="M63" s="145" t="s">
        <v>3371</v>
      </c>
      <c r="N63" s="144" t="s">
        <v>2009</v>
      </c>
      <c r="O63" s="145" t="s">
        <v>3372</v>
      </c>
      <c r="P63" s="146" t="s">
        <v>1831</v>
      </c>
      <c r="Q63" s="512" t="s">
        <v>30</v>
      </c>
      <c r="R63" s="154">
        <v>0.53</v>
      </c>
      <c r="S63" s="154" t="s">
        <v>2009</v>
      </c>
      <c r="T63" s="154">
        <v>0.6</v>
      </c>
      <c r="U63" s="210"/>
      <c r="V63" s="210"/>
      <c r="W63" s="209"/>
      <c r="X63" s="223" t="s">
        <v>3373</v>
      </c>
      <c r="Y63" s="223" t="s">
        <v>3374</v>
      </c>
      <c r="Z63" s="223"/>
      <c r="AA63" s="223"/>
      <c r="AB63" s="223"/>
      <c r="AC63" s="223" t="s">
        <v>3375</v>
      </c>
      <c r="AD63" s="223" t="s">
        <v>3374</v>
      </c>
      <c r="AE63" s="211">
        <v>60</v>
      </c>
      <c r="AF63" s="210">
        <v>99</v>
      </c>
      <c r="AG63" s="209">
        <f t="shared" ref="AG63:AG67" si="45">+AE63/AF63</f>
        <v>0.60606060606060608</v>
      </c>
      <c r="AH63" s="223" t="s">
        <v>3376</v>
      </c>
      <c r="AI63" s="223" t="s">
        <v>3377</v>
      </c>
      <c r="AJ63" s="210"/>
      <c r="AK63" s="210"/>
      <c r="AL63" s="209"/>
      <c r="AM63" s="305" t="s">
        <v>3378</v>
      </c>
      <c r="AN63" s="223" t="s">
        <v>3379</v>
      </c>
      <c r="AO63" s="211"/>
      <c r="AP63" s="210"/>
      <c r="AQ63" s="209"/>
      <c r="AR63" s="217" t="s">
        <v>3380</v>
      </c>
      <c r="AS63" s="223" t="s">
        <v>3381</v>
      </c>
      <c r="AT63" s="210">
        <v>75</v>
      </c>
      <c r="AU63" s="210">
        <v>126</v>
      </c>
      <c r="AV63" s="209">
        <f>+AT63/AU63</f>
        <v>0.59523809523809523</v>
      </c>
      <c r="AW63" s="217" t="s">
        <v>3382</v>
      </c>
      <c r="AX63" s="217" t="s">
        <v>3383</v>
      </c>
      <c r="AY63" s="217"/>
      <c r="AZ63" s="210"/>
      <c r="BA63" s="209"/>
      <c r="BB63" s="217" t="s">
        <v>3384</v>
      </c>
      <c r="BC63" s="271" t="s">
        <v>1333</v>
      </c>
      <c r="BD63" s="210"/>
      <c r="BE63" s="210"/>
      <c r="BF63" s="209"/>
      <c r="BG63" s="217" t="s">
        <v>3385</v>
      </c>
      <c r="BH63" s="217" t="s">
        <v>2141</v>
      </c>
      <c r="BI63" s="211">
        <v>310</v>
      </c>
      <c r="BJ63" s="258">
        <v>516</v>
      </c>
      <c r="BK63" s="209">
        <f>+BI63/BJ63</f>
        <v>0.60077519379844957</v>
      </c>
      <c r="BL63" s="274" t="s">
        <v>3386</v>
      </c>
      <c r="BM63" s="217" t="s">
        <v>3110</v>
      </c>
      <c r="BN63" s="210"/>
      <c r="BO63" s="210"/>
      <c r="BP63" s="209"/>
      <c r="BQ63" s="274" t="s">
        <v>3387</v>
      </c>
      <c r="BR63" s="217" t="s">
        <v>2145</v>
      </c>
      <c r="BS63" s="211"/>
      <c r="BT63" s="210"/>
      <c r="BU63" s="209"/>
      <c r="BV63" s="217" t="s">
        <v>3388</v>
      </c>
      <c r="BW63" s="217" t="s">
        <v>3274</v>
      </c>
      <c r="BX63" s="211">
        <v>145</v>
      </c>
      <c r="BY63" s="258">
        <v>241</v>
      </c>
      <c r="BZ63" s="209">
        <f>+BX63/BY63</f>
        <v>0.60165975103734437</v>
      </c>
      <c r="CA63" s="274" t="s">
        <v>3389</v>
      </c>
      <c r="CB63" s="274" t="s">
        <v>3390</v>
      </c>
      <c r="CC63" s="270" t="s">
        <v>3391</v>
      </c>
      <c r="CE63" s="206">
        <f>+U63+Z63+AE63+AJ63+AO63+AT63+AY63+BD63+BI63+BN63+BS63+BX63</f>
        <v>590</v>
      </c>
      <c r="CF63" s="206">
        <f>+V63+AA63+AF63+AK63+AP63+AU63+AZ63+BE63+BJ63+BO63+BT63+BY63</f>
        <v>982</v>
      </c>
      <c r="CG63" s="207">
        <f t="shared" si="7"/>
        <v>0.60081466395112015</v>
      </c>
      <c r="CH63" s="207">
        <f t="shared" si="31"/>
        <v>0.60081466395112015</v>
      </c>
      <c r="CI63" s="207">
        <f t="shared" si="9"/>
        <v>0.6</v>
      </c>
      <c r="CJ63" s="207">
        <f t="shared" si="10"/>
        <v>1.001357773251867</v>
      </c>
      <c r="CK63" s="206"/>
    </row>
    <row r="64" spans="1:89" s="150" customFormat="1" ht="250.5" customHeight="1" x14ac:dyDescent="0.25">
      <c r="B64" s="144" t="s">
        <v>221</v>
      </c>
      <c r="C64" s="144" t="s">
        <v>83</v>
      </c>
      <c r="D64" s="145" t="s">
        <v>3301</v>
      </c>
      <c r="E64" s="146" t="s">
        <v>3392</v>
      </c>
      <c r="F64" s="215" t="s">
        <v>3393</v>
      </c>
      <c r="G64" s="145" t="s">
        <v>3394</v>
      </c>
      <c r="H64" s="145" t="s">
        <v>3395</v>
      </c>
      <c r="I64" s="145" t="s">
        <v>3396</v>
      </c>
      <c r="J64" s="147" t="s">
        <v>2122</v>
      </c>
      <c r="K64" s="145" t="s">
        <v>3397</v>
      </c>
      <c r="L64" s="145" t="s">
        <v>3398</v>
      </c>
      <c r="M64" s="145" t="s">
        <v>3399</v>
      </c>
      <c r="N64" s="144" t="s">
        <v>2009</v>
      </c>
      <c r="O64" s="145" t="s">
        <v>3400</v>
      </c>
      <c r="P64" s="146" t="s">
        <v>1810</v>
      </c>
      <c r="Q64" s="512" t="s">
        <v>60</v>
      </c>
      <c r="R64" s="154" t="s">
        <v>3401</v>
      </c>
      <c r="S64" s="154" t="s">
        <v>2009</v>
      </c>
      <c r="T64" s="154">
        <v>0.4</v>
      </c>
      <c r="U64" s="210" t="s">
        <v>3402</v>
      </c>
      <c r="V64" s="210">
        <v>2220</v>
      </c>
      <c r="W64" s="299">
        <v>0</v>
      </c>
      <c r="X64" s="270" t="s">
        <v>3403</v>
      </c>
      <c r="Y64" s="217" t="s">
        <v>3404</v>
      </c>
      <c r="Z64" s="210">
        <v>1728</v>
      </c>
      <c r="AA64" s="210">
        <v>6070</v>
      </c>
      <c r="AB64" s="299">
        <f>Z64/AA64</f>
        <v>0.28467874794069192</v>
      </c>
      <c r="AC64" s="270" t="s">
        <v>3405</v>
      </c>
      <c r="AD64" s="217" t="s">
        <v>3406</v>
      </c>
      <c r="AE64" s="210">
        <v>2968</v>
      </c>
      <c r="AF64" s="210">
        <v>10386</v>
      </c>
      <c r="AG64" s="299">
        <f>AE64/AF64</f>
        <v>0.2857693048334296</v>
      </c>
      <c r="AH64" s="270" t="s">
        <v>3407</v>
      </c>
      <c r="AI64" s="304" t="s">
        <v>3408</v>
      </c>
      <c r="AJ64" s="210">
        <v>3827</v>
      </c>
      <c r="AK64" s="210">
        <v>13449</v>
      </c>
      <c r="AL64" s="299">
        <f>AJ64/AK64</f>
        <v>0.28455647260019334</v>
      </c>
      <c r="AM64" s="270" t="s">
        <v>3409</v>
      </c>
      <c r="AN64" s="304" t="s">
        <v>3410</v>
      </c>
      <c r="AO64" s="210">
        <v>4715</v>
      </c>
      <c r="AP64" s="210">
        <v>16698</v>
      </c>
      <c r="AQ64" s="299">
        <f>AO64/AP64</f>
        <v>0.28236914600550966</v>
      </c>
      <c r="AR64" s="303" t="s">
        <v>3411</v>
      </c>
      <c r="AS64" s="217" t="s">
        <v>3412</v>
      </c>
      <c r="AT64" s="210">
        <v>6776</v>
      </c>
      <c r="AU64" s="210">
        <v>22035</v>
      </c>
      <c r="AV64" s="299">
        <f>+AT64/AU64</f>
        <v>0.3075107783072385</v>
      </c>
      <c r="AW64" s="270" t="s">
        <v>3413</v>
      </c>
      <c r="AX64" s="217" t="s">
        <v>3414</v>
      </c>
      <c r="AY64" s="210">
        <v>8330</v>
      </c>
      <c r="AZ64" s="210">
        <v>26593</v>
      </c>
      <c r="BA64" s="299">
        <f>+AY64/AZ64</f>
        <v>0.31324032640168464</v>
      </c>
      <c r="BB64" s="270" t="s">
        <v>3415</v>
      </c>
      <c r="BC64" s="217" t="s">
        <v>3416</v>
      </c>
      <c r="BD64" s="210">
        <v>9457</v>
      </c>
      <c r="BE64" s="210">
        <v>30325</v>
      </c>
      <c r="BF64" s="299">
        <v>0.312</v>
      </c>
      <c r="BG64" s="217" t="s">
        <v>3417</v>
      </c>
      <c r="BH64" s="217" t="s">
        <v>3418</v>
      </c>
      <c r="BI64" s="210">
        <v>11122</v>
      </c>
      <c r="BJ64" s="210">
        <v>34460</v>
      </c>
      <c r="BK64" s="299">
        <f>BI64/BJ64</f>
        <v>0.32275101567034242</v>
      </c>
      <c r="BL64" s="217" t="s">
        <v>3419</v>
      </c>
      <c r="BM64" s="217" t="s">
        <v>3420</v>
      </c>
      <c r="BN64" s="210">
        <v>12514</v>
      </c>
      <c r="BO64" s="210">
        <v>38648</v>
      </c>
      <c r="BP64" s="299">
        <f>BN64/BO64</f>
        <v>0.32379424549782654</v>
      </c>
      <c r="BQ64" s="528" t="s">
        <v>3421</v>
      </c>
      <c r="BR64" s="217" t="s">
        <v>3422</v>
      </c>
      <c r="BS64" s="210">
        <v>13868</v>
      </c>
      <c r="BT64" s="210">
        <v>42395</v>
      </c>
      <c r="BU64" s="299">
        <f>BS64/BT64</f>
        <v>0.32711404646774384</v>
      </c>
      <c r="BV64" s="217" t="s">
        <v>3423</v>
      </c>
      <c r="BW64" s="217" t="s">
        <v>3424</v>
      </c>
      <c r="BX64" s="210">
        <v>14907</v>
      </c>
      <c r="BY64" s="210">
        <v>45340</v>
      </c>
      <c r="BZ64" s="299">
        <v>0.32900000000000001</v>
      </c>
      <c r="CA64" s="528" t="s">
        <v>3425</v>
      </c>
      <c r="CB64" s="217" t="s">
        <v>3426</v>
      </c>
      <c r="CC64" s="528" t="s">
        <v>3427</v>
      </c>
      <c r="CE64" s="224">
        <v>14907</v>
      </c>
      <c r="CF64" s="224">
        <v>45340</v>
      </c>
      <c r="CG64" s="207">
        <f>CE64/CF64</f>
        <v>0.3287825319805911</v>
      </c>
      <c r="CH64" s="207">
        <f>+CG64</f>
        <v>0.3287825319805911</v>
      </c>
      <c r="CI64" s="207">
        <f>+T64</f>
        <v>0.4</v>
      </c>
      <c r="CJ64" s="207">
        <f>+CH64/CI64</f>
        <v>0.82195632995147772</v>
      </c>
      <c r="CK64" s="206"/>
    </row>
    <row r="65" spans="1:89" s="150" customFormat="1" ht="252.75" customHeight="1" x14ac:dyDescent="0.25">
      <c r="A65" s="152"/>
      <c r="B65" s="144" t="s">
        <v>221</v>
      </c>
      <c r="C65" s="144" t="s">
        <v>95</v>
      </c>
      <c r="D65" s="145" t="s">
        <v>35</v>
      </c>
      <c r="E65" s="146" t="s">
        <v>3428</v>
      </c>
      <c r="F65" s="215" t="s">
        <v>3429</v>
      </c>
      <c r="G65" s="145" t="s">
        <v>3430</v>
      </c>
      <c r="H65" s="145" t="s">
        <v>3431</v>
      </c>
      <c r="I65" s="145" t="s">
        <v>3432</v>
      </c>
      <c r="J65" s="147" t="s">
        <v>2122</v>
      </c>
      <c r="K65" s="145" t="s">
        <v>3433</v>
      </c>
      <c r="L65" s="145" t="s">
        <v>3434</v>
      </c>
      <c r="M65" s="145" t="s">
        <v>3435</v>
      </c>
      <c r="N65" s="144" t="s">
        <v>2938</v>
      </c>
      <c r="O65" s="145" t="s">
        <v>3436</v>
      </c>
      <c r="P65" s="146" t="s">
        <v>1831</v>
      </c>
      <c r="Q65" s="512" t="s">
        <v>60</v>
      </c>
      <c r="R65" s="154">
        <v>1</v>
      </c>
      <c r="S65" s="154" t="s">
        <v>2009</v>
      </c>
      <c r="T65" s="154">
        <v>1</v>
      </c>
      <c r="U65" s="210"/>
      <c r="V65" s="210"/>
      <c r="W65" s="209"/>
      <c r="X65" s="298" t="s">
        <v>3437</v>
      </c>
      <c r="Y65" s="298" t="s">
        <v>3312</v>
      </c>
      <c r="Z65" s="210"/>
      <c r="AA65" s="210"/>
      <c r="AB65" s="209"/>
      <c r="AC65" s="298" t="s">
        <v>3438</v>
      </c>
      <c r="AD65" s="298" t="s">
        <v>3312</v>
      </c>
      <c r="AE65" s="211">
        <v>772</v>
      </c>
      <c r="AF65" s="210">
        <v>772</v>
      </c>
      <c r="AG65" s="209">
        <f t="shared" si="45"/>
        <v>1</v>
      </c>
      <c r="AH65" s="298" t="s">
        <v>3439</v>
      </c>
      <c r="AI65" s="222" t="s">
        <v>3440</v>
      </c>
      <c r="AJ65" s="210"/>
      <c r="AK65" s="210"/>
      <c r="AL65" s="209"/>
      <c r="AM65" s="298" t="s">
        <v>3441</v>
      </c>
      <c r="AN65" s="217" t="s">
        <v>3442</v>
      </c>
      <c r="AO65" s="211"/>
      <c r="AP65" s="210"/>
      <c r="AQ65" s="209"/>
      <c r="AR65" s="298" t="s">
        <v>3443</v>
      </c>
      <c r="AS65" s="217" t="s">
        <v>3444</v>
      </c>
      <c r="AT65" s="210">
        <v>1773</v>
      </c>
      <c r="AU65" s="210">
        <v>1773</v>
      </c>
      <c r="AV65" s="209">
        <f t="shared" ref="AV65:AV68" si="46">+AT65/AU65</f>
        <v>1</v>
      </c>
      <c r="AW65" s="298" t="s">
        <v>3445</v>
      </c>
      <c r="AX65" s="217" t="s">
        <v>3446</v>
      </c>
      <c r="AY65" s="211"/>
      <c r="AZ65" s="210"/>
      <c r="BA65" s="209"/>
      <c r="BB65" s="298" t="s">
        <v>3447</v>
      </c>
      <c r="BC65" s="217" t="s">
        <v>3448</v>
      </c>
      <c r="BD65" s="210"/>
      <c r="BE65" s="210"/>
      <c r="BF65" s="254"/>
      <c r="BG65" s="296" t="s">
        <v>3449</v>
      </c>
      <c r="BH65" s="295" t="s">
        <v>3450</v>
      </c>
      <c r="BI65" s="211">
        <v>4749</v>
      </c>
      <c r="BJ65" s="210">
        <v>4749</v>
      </c>
      <c r="BK65" s="209">
        <f>+BJ65/BI65</f>
        <v>1</v>
      </c>
      <c r="BL65" s="296" t="s">
        <v>3451</v>
      </c>
      <c r="BM65" s="217" t="s">
        <v>3452</v>
      </c>
      <c r="BN65" s="210"/>
      <c r="BO65" s="210"/>
      <c r="BP65" s="209"/>
      <c r="BQ65" s="296" t="s">
        <v>3453</v>
      </c>
      <c r="BR65" s="295" t="s">
        <v>3454</v>
      </c>
      <c r="BS65" s="211"/>
      <c r="BT65" s="210"/>
      <c r="BU65" s="209"/>
      <c r="BV65" s="296" t="s">
        <v>3455</v>
      </c>
      <c r="BW65" s="295" t="s">
        <v>3456</v>
      </c>
      <c r="BX65" s="210">
        <v>2232</v>
      </c>
      <c r="BY65" s="210">
        <v>2232</v>
      </c>
      <c r="BZ65" s="209">
        <f>+BX65/BY65</f>
        <v>1</v>
      </c>
      <c r="CA65" s="255" t="s">
        <v>3457</v>
      </c>
      <c r="CB65" s="217" t="s">
        <v>3458</v>
      </c>
      <c r="CC65" s="296" t="s">
        <v>3459</v>
      </c>
      <c r="CE65" s="224">
        <f>AE65+AT65+BI65+BX65</f>
        <v>9526</v>
      </c>
      <c r="CF65" s="224">
        <f>AF65+AU65+BJ65+BY65</f>
        <v>9526</v>
      </c>
      <c r="CG65" s="207">
        <f>+CE65/CF65</f>
        <v>1</v>
      </c>
      <c r="CH65" s="207">
        <f>+CG65</f>
        <v>1</v>
      </c>
      <c r="CI65" s="207">
        <f>+T65</f>
        <v>1</v>
      </c>
      <c r="CJ65" s="207">
        <f>+CH65/CI65</f>
        <v>1</v>
      </c>
      <c r="CK65" s="206"/>
    </row>
    <row r="66" spans="1:89" s="150" customFormat="1" ht="252.75" customHeight="1" x14ac:dyDescent="0.25">
      <c r="A66" s="152"/>
      <c r="B66" s="144" t="s">
        <v>221</v>
      </c>
      <c r="C66" s="144" t="s">
        <v>95</v>
      </c>
      <c r="D66" s="145" t="s">
        <v>35</v>
      </c>
      <c r="E66" s="146" t="s">
        <v>3460</v>
      </c>
      <c r="F66" s="215" t="s">
        <v>3429</v>
      </c>
      <c r="G66" s="145" t="s">
        <v>3461</v>
      </c>
      <c r="H66" s="145" t="s">
        <v>3462</v>
      </c>
      <c r="I66" s="145" t="s">
        <v>3463</v>
      </c>
      <c r="J66" s="147" t="s">
        <v>2122</v>
      </c>
      <c r="K66" s="145" t="s">
        <v>3464</v>
      </c>
      <c r="L66" s="145" t="s">
        <v>3465</v>
      </c>
      <c r="M66" s="145" t="s">
        <v>3466</v>
      </c>
      <c r="N66" s="144" t="s">
        <v>2938</v>
      </c>
      <c r="O66" s="145" t="s">
        <v>3467</v>
      </c>
      <c r="P66" s="146" t="s">
        <v>1831</v>
      </c>
      <c r="Q66" s="512" t="s">
        <v>60</v>
      </c>
      <c r="R66" s="154">
        <v>0.11</v>
      </c>
      <c r="S66" s="154" t="s">
        <v>2009</v>
      </c>
      <c r="T66" s="154">
        <v>1</v>
      </c>
      <c r="U66" s="210"/>
      <c r="V66" s="210"/>
      <c r="W66" s="209"/>
      <c r="X66" s="298" t="s">
        <v>3468</v>
      </c>
      <c r="Y66" s="298" t="s">
        <v>3312</v>
      </c>
      <c r="Z66" s="210"/>
      <c r="AA66" s="210"/>
      <c r="AB66" s="209"/>
      <c r="AC66" s="298" t="s">
        <v>3469</v>
      </c>
      <c r="AD66" s="298" t="s">
        <v>3312</v>
      </c>
      <c r="AE66" s="211">
        <v>5801</v>
      </c>
      <c r="AF66" s="210">
        <v>5801</v>
      </c>
      <c r="AG66" s="209">
        <f t="shared" si="45"/>
        <v>1</v>
      </c>
      <c r="AH66" s="298" t="s">
        <v>3470</v>
      </c>
      <c r="AI66" s="222" t="s">
        <v>3440</v>
      </c>
      <c r="AJ66" s="210"/>
      <c r="AK66" s="210"/>
      <c r="AL66" s="209"/>
      <c r="AM66" s="298" t="s">
        <v>3471</v>
      </c>
      <c r="AN66" s="217" t="s">
        <v>3442</v>
      </c>
      <c r="AO66" s="211"/>
      <c r="AP66" s="210"/>
      <c r="AQ66" s="209"/>
      <c r="AR66" s="298" t="s">
        <v>3472</v>
      </c>
      <c r="AS66" s="217" t="s">
        <v>3444</v>
      </c>
      <c r="AT66" s="210">
        <v>11422</v>
      </c>
      <c r="AU66" s="210">
        <v>11422</v>
      </c>
      <c r="AV66" s="209">
        <f t="shared" si="46"/>
        <v>1</v>
      </c>
      <c r="AW66" s="298" t="s">
        <v>3473</v>
      </c>
      <c r="AX66" s="217" t="s">
        <v>3474</v>
      </c>
      <c r="AY66" s="211"/>
      <c r="AZ66" s="210"/>
      <c r="BA66" s="209"/>
      <c r="BB66" s="298" t="s">
        <v>3475</v>
      </c>
      <c r="BC66" s="217" t="s">
        <v>3448</v>
      </c>
      <c r="BD66" s="210"/>
      <c r="BE66" s="210"/>
      <c r="BF66" s="254"/>
      <c r="BG66" s="296" t="s">
        <v>3476</v>
      </c>
      <c r="BH66" s="295" t="s">
        <v>3450</v>
      </c>
      <c r="BI66" s="211">
        <v>10265</v>
      </c>
      <c r="BJ66" s="210">
        <v>10265</v>
      </c>
      <c r="BK66" s="209">
        <f>+BJ66/BI66</f>
        <v>1</v>
      </c>
      <c r="BL66" s="296" t="s">
        <v>3477</v>
      </c>
      <c r="BM66" s="217" t="s">
        <v>3452</v>
      </c>
      <c r="BN66" s="210"/>
      <c r="BO66" s="210"/>
      <c r="BP66" s="209"/>
      <c r="BQ66" s="296" t="s">
        <v>3478</v>
      </c>
      <c r="BR66" s="295" t="s">
        <v>3454</v>
      </c>
      <c r="BS66" s="211"/>
      <c r="BT66" s="210"/>
      <c r="BU66" s="209"/>
      <c r="BV66" s="296" t="s">
        <v>3479</v>
      </c>
      <c r="BW66" s="295" t="s">
        <v>3456</v>
      </c>
      <c r="BX66" s="210">
        <v>2545</v>
      </c>
      <c r="BY66" s="210">
        <v>2545</v>
      </c>
      <c r="BZ66" s="209">
        <f t="shared" ref="BZ66:BZ75" si="47">+BX66/BY66</f>
        <v>1</v>
      </c>
      <c r="CA66" s="296" t="s">
        <v>3480</v>
      </c>
      <c r="CB66" s="217" t="s">
        <v>3481</v>
      </c>
      <c r="CC66" s="296" t="s">
        <v>3482</v>
      </c>
      <c r="CE66" s="224">
        <f t="shared" ref="CE66:CF67" si="48">AE66+AT66+BI66+BX66</f>
        <v>30033</v>
      </c>
      <c r="CF66" s="224">
        <f t="shared" si="48"/>
        <v>30033</v>
      </c>
      <c r="CG66" s="207">
        <f>+CE66/CF66</f>
        <v>1</v>
      </c>
      <c r="CH66" s="207">
        <f>+CG66</f>
        <v>1</v>
      </c>
      <c r="CI66" s="207">
        <f>+T66</f>
        <v>1</v>
      </c>
      <c r="CJ66" s="207">
        <f>+CH66/CI66</f>
        <v>1</v>
      </c>
      <c r="CK66" s="206"/>
    </row>
    <row r="67" spans="1:89" s="150" customFormat="1" ht="252.75" customHeight="1" x14ac:dyDescent="0.25">
      <c r="A67" s="152"/>
      <c r="B67" s="144" t="s">
        <v>221</v>
      </c>
      <c r="C67" s="144" t="s">
        <v>95</v>
      </c>
      <c r="D67" s="145" t="s">
        <v>35</v>
      </c>
      <c r="E67" s="146" t="s">
        <v>3483</v>
      </c>
      <c r="F67" s="215" t="s">
        <v>3429</v>
      </c>
      <c r="G67" s="145" t="s">
        <v>3484</v>
      </c>
      <c r="H67" s="145" t="s">
        <v>3485</v>
      </c>
      <c r="I67" s="145" t="s">
        <v>3486</v>
      </c>
      <c r="J67" s="147" t="s">
        <v>2122</v>
      </c>
      <c r="K67" s="145" t="s">
        <v>3487</v>
      </c>
      <c r="L67" s="145" t="s">
        <v>3434</v>
      </c>
      <c r="M67" s="145" t="s">
        <v>3488</v>
      </c>
      <c r="N67" s="144" t="s">
        <v>2938</v>
      </c>
      <c r="O67" s="145" t="s">
        <v>3489</v>
      </c>
      <c r="P67" s="146" t="s">
        <v>1831</v>
      </c>
      <c r="Q67" s="512" t="s">
        <v>60</v>
      </c>
      <c r="R67" s="154">
        <v>0.56999999999999995</v>
      </c>
      <c r="S67" s="154" t="s">
        <v>2009</v>
      </c>
      <c r="T67" s="154">
        <v>0.56999999999999995</v>
      </c>
      <c r="U67" s="210"/>
      <c r="V67" s="210"/>
      <c r="W67" s="209"/>
      <c r="X67" s="297" t="s">
        <v>3490</v>
      </c>
      <c r="Y67" s="298" t="s">
        <v>3312</v>
      </c>
      <c r="Z67" s="210"/>
      <c r="AA67" s="210"/>
      <c r="AB67" s="209"/>
      <c r="AC67" s="297" t="s">
        <v>3491</v>
      </c>
      <c r="AD67" s="298" t="s">
        <v>3312</v>
      </c>
      <c r="AE67" s="211">
        <v>4955</v>
      </c>
      <c r="AF67" s="210">
        <v>8763</v>
      </c>
      <c r="AG67" s="209">
        <f t="shared" si="45"/>
        <v>0.5654456236448705</v>
      </c>
      <c r="AH67" s="298" t="s">
        <v>3492</v>
      </c>
      <c r="AI67" s="222" t="s">
        <v>3440</v>
      </c>
      <c r="AJ67" s="210"/>
      <c r="AK67" s="210"/>
      <c r="AL67" s="209"/>
      <c r="AM67" s="298" t="s">
        <v>3493</v>
      </c>
      <c r="AN67" s="217" t="s">
        <v>3442</v>
      </c>
      <c r="AO67" s="211"/>
      <c r="AP67" s="210"/>
      <c r="AQ67" s="209"/>
      <c r="AR67" s="298" t="s">
        <v>3472</v>
      </c>
      <c r="AS67" s="217" t="s">
        <v>3444</v>
      </c>
      <c r="AT67" s="210">
        <v>8575</v>
      </c>
      <c r="AU67" s="210">
        <v>14839</v>
      </c>
      <c r="AV67" s="209">
        <f t="shared" si="46"/>
        <v>0.57786912864748297</v>
      </c>
      <c r="AW67" s="298" t="s">
        <v>3494</v>
      </c>
      <c r="AX67" s="217" t="s">
        <v>3495</v>
      </c>
      <c r="AY67" s="211"/>
      <c r="AZ67" s="210"/>
      <c r="BA67" s="209"/>
      <c r="BB67" s="298" t="s">
        <v>3496</v>
      </c>
      <c r="BC67" s="217" t="s">
        <v>3448</v>
      </c>
      <c r="BD67" s="210"/>
      <c r="BE67" s="210"/>
      <c r="BF67" s="254"/>
      <c r="BG67" s="296" t="s">
        <v>3497</v>
      </c>
      <c r="BH67" s="295" t="s">
        <v>3450</v>
      </c>
      <c r="BI67" s="211">
        <v>11861</v>
      </c>
      <c r="BJ67" s="210">
        <v>21071</v>
      </c>
      <c r="BK67" s="209">
        <f>+BI67/BJ67</f>
        <v>0.56290636419723794</v>
      </c>
      <c r="BL67" s="296" t="s">
        <v>3498</v>
      </c>
      <c r="BM67" s="217" t="s">
        <v>3452</v>
      </c>
      <c r="BN67" s="210"/>
      <c r="BO67" s="210"/>
      <c r="BP67" s="209"/>
      <c r="BQ67" s="296" t="s">
        <v>3499</v>
      </c>
      <c r="BR67" s="295" t="s">
        <v>3454</v>
      </c>
      <c r="BS67" s="211"/>
      <c r="BT67" s="210"/>
      <c r="BU67" s="209"/>
      <c r="BV67" s="296" t="s">
        <v>3500</v>
      </c>
      <c r="BW67" s="295" t="s">
        <v>3456</v>
      </c>
      <c r="BX67" s="210">
        <v>7298</v>
      </c>
      <c r="BY67" s="210">
        <v>13013</v>
      </c>
      <c r="BZ67" s="209">
        <f t="shared" si="47"/>
        <v>0.56082379159302231</v>
      </c>
      <c r="CA67" s="296" t="s">
        <v>3501</v>
      </c>
      <c r="CB67" s="217" t="s">
        <v>3502</v>
      </c>
      <c r="CC67" s="296" t="s">
        <v>3503</v>
      </c>
      <c r="CE67" s="224">
        <f t="shared" si="48"/>
        <v>32689</v>
      </c>
      <c r="CF67" s="224">
        <f>AF67+AU67+BJ67+BY67</f>
        <v>57686</v>
      </c>
      <c r="CG67" s="207">
        <f>+CE67/CF67</f>
        <v>0.56667128939430711</v>
      </c>
      <c r="CH67" s="207">
        <f>+CG67</f>
        <v>0.56667128939430711</v>
      </c>
      <c r="CI67" s="207">
        <f>+T67</f>
        <v>0.56999999999999995</v>
      </c>
      <c r="CJ67" s="207">
        <f>+CH67/CI67</f>
        <v>0.99416015683211778</v>
      </c>
      <c r="CK67" s="206"/>
    </row>
    <row r="68" spans="1:89" s="150" customFormat="1" ht="252.75" customHeight="1" x14ac:dyDescent="0.25">
      <c r="A68" s="152"/>
      <c r="B68" s="144" t="s">
        <v>221</v>
      </c>
      <c r="C68" s="144" t="s">
        <v>95</v>
      </c>
      <c r="D68" s="145" t="s">
        <v>35</v>
      </c>
      <c r="E68" s="146" t="s">
        <v>3504</v>
      </c>
      <c r="F68" s="215" t="s">
        <v>3429</v>
      </c>
      <c r="G68" s="145" t="s">
        <v>3505</v>
      </c>
      <c r="H68" s="145" t="s">
        <v>3506</v>
      </c>
      <c r="I68" s="145" t="s">
        <v>3507</v>
      </c>
      <c r="J68" s="147" t="s">
        <v>2005</v>
      </c>
      <c r="K68" s="145" t="s">
        <v>3508</v>
      </c>
      <c r="L68" s="145" t="s">
        <v>3509</v>
      </c>
      <c r="M68" s="145" t="s">
        <v>3510</v>
      </c>
      <c r="N68" s="144" t="s">
        <v>2009</v>
      </c>
      <c r="O68" s="145" t="s">
        <v>3511</v>
      </c>
      <c r="P68" s="146" t="s">
        <v>2180</v>
      </c>
      <c r="Q68" s="512" t="s">
        <v>30</v>
      </c>
      <c r="R68" s="154">
        <v>0.4</v>
      </c>
      <c r="S68" s="154" t="s">
        <v>2009</v>
      </c>
      <c r="T68" s="154">
        <v>0.4</v>
      </c>
      <c r="U68" s="210"/>
      <c r="V68" s="210"/>
      <c r="W68" s="209"/>
      <c r="X68" s="298" t="s">
        <v>3512</v>
      </c>
      <c r="Y68" s="298" t="s">
        <v>3312</v>
      </c>
      <c r="Z68" s="210"/>
      <c r="AA68" s="210"/>
      <c r="AB68" s="209"/>
      <c r="AC68" s="298" t="s">
        <v>3513</v>
      </c>
      <c r="AD68" s="298" t="s">
        <v>3312</v>
      </c>
      <c r="AE68" s="211"/>
      <c r="AF68" s="210"/>
      <c r="AG68" s="209"/>
      <c r="AH68" s="298" t="s">
        <v>3514</v>
      </c>
      <c r="AI68" s="222" t="s">
        <v>3515</v>
      </c>
      <c r="AJ68" s="210"/>
      <c r="AK68" s="210"/>
      <c r="AL68" s="209"/>
      <c r="AM68" s="298" t="s">
        <v>3516</v>
      </c>
      <c r="AN68" s="217" t="s">
        <v>3442</v>
      </c>
      <c r="AO68" s="211"/>
      <c r="AP68" s="210"/>
      <c r="AQ68" s="209"/>
      <c r="AR68" s="298" t="s">
        <v>3517</v>
      </c>
      <c r="AS68" s="217" t="s">
        <v>3444</v>
      </c>
      <c r="AT68" s="210">
        <v>80</v>
      </c>
      <c r="AU68" s="210">
        <v>440</v>
      </c>
      <c r="AV68" s="209">
        <f t="shared" si="46"/>
        <v>0.18181818181818182</v>
      </c>
      <c r="AW68" s="298" t="s">
        <v>3518</v>
      </c>
      <c r="AX68" s="217" t="s">
        <v>3519</v>
      </c>
      <c r="AY68" s="211"/>
      <c r="AZ68" s="210"/>
      <c r="BA68" s="209"/>
      <c r="BB68" s="298" t="s">
        <v>3520</v>
      </c>
      <c r="BC68" s="217" t="s">
        <v>3448</v>
      </c>
      <c r="BD68" s="210"/>
      <c r="BE68" s="210"/>
      <c r="BF68" s="254"/>
      <c r="BG68" s="296" t="s">
        <v>3521</v>
      </c>
      <c r="BH68" s="295" t="s">
        <v>3450</v>
      </c>
      <c r="BI68" s="211"/>
      <c r="BJ68" s="210"/>
      <c r="BK68" s="209"/>
      <c r="BL68" s="296" t="s">
        <v>3522</v>
      </c>
      <c r="BM68" s="295" t="s">
        <v>3523</v>
      </c>
      <c r="BN68" s="210"/>
      <c r="BO68" s="210"/>
      <c r="BP68" s="209"/>
      <c r="BQ68" s="296" t="s">
        <v>3524</v>
      </c>
      <c r="BR68" s="295" t="s">
        <v>3454</v>
      </c>
      <c r="BS68" s="211"/>
      <c r="BT68" s="210"/>
      <c r="BU68" s="209"/>
      <c r="BV68" s="296" t="s">
        <v>3525</v>
      </c>
      <c r="BW68" s="295" t="s">
        <v>3456</v>
      </c>
      <c r="BX68" s="210">
        <v>235</v>
      </c>
      <c r="BY68" s="210">
        <v>158</v>
      </c>
      <c r="BZ68" s="209">
        <f t="shared" si="47"/>
        <v>1.4873417721518987</v>
      </c>
      <c r="CA68" s="296" t="s">
        <v>3526</v>
      </c>
      <c r="CB68" s="217" t="s">
        <v>3527</v>
      </c>
      <c r="CC68" s="296" t="s">
        <v>3528</v>
      </c>
      <c r="CE68" s="224">
        <f>(AT68+BX68)</f>
        <v>315</v>
      </c>
      <c r="CF68" s="224">
        <f>(AU68+BY68)</f>
        <v>598</v>
      </c>
      <c r="CG68" s="207">
        <f>+CE68/CF68</f>
        <v>0.52675585284280935</v>
      </c>
      <c r="CH68" s="207">
        <f>+CG68</f>
        <v>0.52675585284280935</v>
      </c>
      <c r="CI68" s="207">
        <f>+T68</f>
        <v>0.4</v>
      </c>
      <c r="CJ68" s="207">
        <f>+CH68/CI68</f>
        <v>1.3168896321070234</v>
      </c>
      <c r="CK68" s="206"/>
    </row>
    <row r="69" spans="1:89" s="150" customFormat="1" ht="250.5" customHeight="1" x14ac:dyDescent="0.25">
      <c r="B69" s="144" t="s">
        <v>221</v>
      </c>
      <c r="C69" s="144" t="s">
        <v>117</v>
      </c>
      <c r="D69" s="145" t="s">
        <v>3301</v>
      </c>
      <c r="E69" s="146" t="s">
        <v>3529</v>
      </c>
      <c r="F69" s="215" t="s">
        <v>3530</v>
      </c>
      <c r="G69" s="145" t="s">
        <v>3531</v>
      </c>
      <c r="H69" s="145" t="s">
        <v>3532</v>
      </c>
      <c r="I69" s="145" t="s">
        <v>3533</v>
      </c>
      <c r="J69" s="147" t="s">
        <v>2005</v>
      </c>
      <c r="K69" s="145" t="s">
        <v>3534</v>
      </c>
      <c r="L69" s="145" t="s">
        <v>3535</v>
      </c>
      <c r="M69" s="145" t="s">
        <v>3536</v>
      </c>
      <c r="N69" s="144" t="s">
        <v>2009</v>
      </c>
      <c r="O69" s="145" t="s">
        <v>3537</v>
      </c>
      <c r="P69" s="146" t="s">
        <v>1831</v>
      </c>
      <c r="Q69" s="512" t="s">
        <v>60</v>
      </c>
      <c r="R69" s="154">
        <v>0.85</v>
      </c>
      <c r="S69" s="154" t="s">
        <v>2009</v>
      </c>
      <c r="T69" s="154">
        <v>0.86</v>
      </c>
      <c r="U69" s="210"/>
      <c r="V69" s="210"/>
      <c r="W69" s="209"/>
      <c r="X69" s="222" t="s">
        <v>3538</v>
      </c>
      <c r="Y69" s="291" t="s">
        <v>2582</v>
      </c>
      <c r="Z69" s="210"/>
      <c r="AA69" s="210"/>
      <c r="AB69" s="209"/>
      <c r="AC69" s="217" t="s">
        <v>3539</v>
      </c>
      <c r="AD69" s="291" t="s">
        <v>2582</v>
      </c>
      <c r="AE69" s="210">
        <v>78</v>
      </c>
      <c r="AF69" s="210">
        <v>457</v>
      </c>
      <c r="AG69" s="209">
        <f>+AE69/AF69</f>
        <v>0.17067833698030635</v>
      </c>
      <c r="AH69" s="222" t="s">
        <v>3540</v>
      </c>
      <c r="AI69" s="291" t="s">
        <v>3541</v>
      </c>
      <c r="AJ69" s="210"/>
      <c r="AK69" s="210"/>
      <c r="AL69" s="209"/>
      <c r="AM69" s="222" t="s">
        <v>3542</v>
      </c>
      <c r="AN69" s="291" t="s">
        <v>2369</v>
      </c>
      <c r="AO69" s="210"/>
      <c r="AP69" s="210"/>
      <c r="AQ69" s="209"/>
      <c r="AR69" s="274" t="s">
        <v>3543</v>
      </c>
      <c r="AS69" s="291" t="s">
        <v>2459</v>
      </c>
      <c r="AT69" s="210">
        <v>564</v>
      </c>
      <c r="AU69" s="210">
        <v>579</v>
      </c>
      <c r="AV69" s="209">
        <f>+AT69/AU69</f>
        <v>0.97409326424870468</v>
      </c>
      <c r="AW69" s="274" t="s">
        <v>3544</v>
      </c>
      <c r="AX69" s="291" t="s">
        <v>3545</v>
      </c>
      <c r="AY69" s="210"/>
      <c r="AZ69" s="210"/>
      <c r="BA69" s="209"/>
      <c r="BB69" s="274" t="s">
        <v>3546</v>
      </c>
      <c r="BC69" s="291" t="s">
        <v>3547</v>
      </c>
      <c r="BD69" s="210"/>
      <c r="BE69" s="210"/>
      <c r="BF69" s="209"/>
      <c r="BG69" s="222" t="s">
        <v>3548</v>
      </c>
      <c r="BH69" s="291" t="s">
        <v>3549</v>
      </c>
      <c r="BI69" s="210">
        <v>39746</v>
      </c>
      <c r="BJ69" s="210">
        <v>52775</v>
      </c>
      <c r="BK69" s="209">
        <f t="shared" ref="BK69:BK80" si="49">+BI69/BJ69</f>
        <v>0.75312174324964476</v>
      </c>
      <c r="BL69" s="274" t="s">
        <v>3550</v>
      </c>
      <c r="BM69" s="291" t="s">
        <v>3551</v>
      </c>
      <c r="BN69" s="210"/>
      <c r="BO69" s="210"/>
      <c r="BP69" s="209"/>
      <c r="BQ69" s="274" t="s">
        <v>3552</v>
      </c>
      <c r="BR69" s="291" t="s">
        <v>3553</v>
      </c>
      <c r="BS69" s="210"/>
      <c r="BT69" s="210"/>
      <c r="BU69" s="209"/>
      <c r="BV69" s="222" t="s">
        <v>3554</v>
      </c>
      <c r="BW69" s="291" t="s">
        <v>3555</v>
      </c>
      <c r="BX69" s="210">
        <v>43239</v>
      </c>
      <c r="BY69" s="210">
        <v>53893</v>
      </c>
      <c r="BZ69" s="209">
        <f t="shared" si="47"/>
        <v>0.80231198856994412</v>
      </c>
      <c r="CA69" s="270" t="s">
        <v>3556</v>
      </c>
      <c r="CB69" s="519" t="s">
        <v>2596</v>
      </c>
      <c r="CC69" s="270" t="s">
        <v>3557</v>
      </c>
      <c r="CE69" s="224">
        <f>BX69</f>
        <v>43239</v>
      </c>
      <c r="CF69" s="224">
        <f>BY69</f>
        <v>53893</v>
      </c>
      <c r="CG69" s="207">
        <f t="shared" ref="CG69:CG74" si="50">+CE69/CF69</f>
        <v>0.80231198856994412</v>
      </c>
      <c r="CH69" s="207">
        <f t="shared" ref="CH69:CH74" si="51">+CG69</f>
        <v>0.80231198856994412</v>
      </c>
      <c r="CI69" s="207">
        <f t="shared" ref="CI69:CI88" si="52">+T69</f>
        <v>0.86</v>
      </c>
      <c r="CJ69" s="207">
        <f t="shared" ref="CJ69:CJ83" si="53">+CH69/CI69</f>
        <v>0.93292091694179546</v>
      </c>
      <c r="CK69" s="206"/>
    </row>
    <row r="70" spans="1:89" s="150" customFormat="1" ht="250.5" customHeight="1" x14ac:dyDescent="0.25">
      <c r="B70" s="144" t="s">
        <v>221</v>
      </c>
      <c r="C70" s="144" t="s">
        <v>117</v>
      </c>
      <c r="D70" s="145" t="s">
        <v>3301</v>
      </c>
      <c r="E70" s="146" t="s">
        <v>3558</v>
      </c>
      <c r="F70" s="215" t="s">
        <v>3530</v>
      </c>
      <c r="G70" s="145" t="s">
        <v>3559</v>
      </c>
      <c r="H70" s="145" t="s">
        <v>3560</v>
      </c>
      <c r="I70" s="145" t="s">
        <v>3561</v>
      </c>
      <c r="J70" s="147" t="s">
        <v>2122</v>
      </c>
      <c r="K70" s="145" t="s">
        <v>3562</v>
      </c>
      <c r="L70" s="145" t="s">
        <v>3563</v>
      </c>
      <c r="M70" s="145" t="s">
        <v>3564</v>
      </c>
      <c r="N70" s="144" t="s">
        <v>2009</v>
      </c>
      <c r="O70" s="145" t="s">
        <v>3565</v>
      </c>
      <c r="P70" s="146" t="s">
        <v>1810</v>
      </c>
      <c r="Q70" s="512" t="s">
        <v>30</v>
      </c>
      <c r="R70" s="154">
        <v>1.04</v>
      </c>
      <c r="S70" s="154" t="s">
        <v>2009</v>
      </c>
      <c r="T70" s="154">
        <v>1</v>
      </c>
      <c r="U70" s="210"/>
      <c r="V70" s="210"/>
      <c r="W70" s="209"/>
      <c r="X70" s="222" t="s">
        <v>3566</v>
      </c>
      <c r="Y70" s="291" t="s">
        <v>3541</v>
      </c>
      <c r="Z70" s="210">
        <v>20009</v>
      </c>
      <c r="AA70" s="210">
        <v>20000</v>
      </c>
      <c r="AB70" s="209">
        <f>+Z70/AA70</f>
        <v>1.0004500000000001</v>
      </c>
      <c r="AC70" s="217" t="s">
        <v>3567</v>
      </c>
      <c r="AD70" s="291" t="s">
        <v>3541</v>
      </c>
      <c r="AE70" s="210">
        <v>19575</v>
      </c>
      <c r="AF70" s="210">
        <v>20000</v>
      </c>
      <c r="AG70" s="209">
        <f>+AE70/AF70</f>
        <v>0.97875000000000001</v>
      </c>
      <c r="AH70" s="222" t="s">
        <v>3568</v>
      </c>
      <c r="AI70" s="291" t="s">
        <v>3541</v>
      </c>
      <c r="AJ70" s="258">
        <v>19651</v>
      </c>
      <c r="AK70" s="258">
        <v>20000</v>
      </c>
      <c r="AL70" s="209">
        <f>+AJ70/AK70</f>
        <v>0.98255000000000003</v>
      </c>
      <c r="AM70" s="222" t="s">
        <v>3569</v>
      </c>
      <c r="AN70" s="291" t="s">
        <v>2369</v>
      </c>
      <c r="AO70" s="258">
        <v>19269</v>
      </c>
      <c r="AP70" s="210">
        <v>20000</v>
      </c>
      <c r="AQ70" s="209">
        <f>+AO70/AP70</f>
        <v>0.96345000000000003</v>
      </c>
      <c r="AR70" s="222" t="s">
        <v>3570</v>
      </c>
      <c r="AS70" s="291" t="s">
        <v>2459</v>
      </c>
      <c r="AT70" s="210">
        <v>19565</v>
      </c>
      <c r="AU70" s="210">
        <v>20000</v>
      </c>
      <c r="AV70" s="209">
        <f t="shared" ref="AV70:AV80" si="54">+AT70/AU70</f>
        <v>0.97824999999999995</v>
      </c>
      <c r="AW70" s="222" t="s">
        <v>3571</v>
      </c>
      <c r="AX70" s="291" t="s">
        <v>3572</v>
      </c>
      <c r="AY70" s="210">
        <v>19425</v>
      </c>
      <c r="AZ70" s="210">
        <v>20000</v>
      </c>
      <c r="BA70" s="209">
        <f t="shared" ref="BA70:BA77" si="55">+AY70/AZ70</f>
        <v>0.97124999999999995</v>
      </c>
      <c r="BB70" s="274" t="s">
        <v>3573</v>
      </c>
      <c r="BC70" s="291" t="s">
        <v>2618</v>
      </c>
      <c r="BD70" s="210">
        <v>19578</v>
      </c>
      <c r="BE70" s="210">
        <v>20000</v>
      </c>
      <c r="BF70" s="209">
        <f t="shared" ref="BF70:BF77" si="56">+BD70/BE70</f>
        <v>0.97889999999999999</v>
      </c>
      <c r="BG70" s="222" t="s">
        <v>3574</v>
      </c>
      <c r="BH70" s="291" t="s">
        <v>2465</v>
      </c>
      <c r="BI70" s="210">
        <v>19688</v>
      </c>
      <c r="BJ70" s="210">
        <v>20000</v>
      </c>
      <c r="BK70" s="209">
        <f t="shared" si="49"/>
        <v>0.98440000000000005</v>
      </c>
      <c r="BL70" s="274" t="s">
        <v>3575</v>
      </c>
      <c r="BM70" s="291" t="s">
        <v>3576</v>
      </c>
      <c r="BN70" s="210">
        <v>19467</v>
      </c>
      <c r="BO70" s="210">
        <v>20000</v>
      </c>
      <c r="BP70" s="209">
        <f>+BN70/BO70</f>
        <v>0.97335000000000005</v>
      </c>
      <c r="BQ70" s="274" t="s">
        <v>3577</v>
      </c>
      <c r="BR70" s="291" t="s">
        <v>3578</v>
      </c>
      <c r="BS70" s="210">
        <v>19433</v>
      </c>
      <c r="BT70" s="210">
        <v>20000</v>
      </c>
      <c r="BU70" s="209">
        <f>+BS70/BT70</f>
        <v>0.97165000000000001</v>
      </c>
      <c r="BV70" s="294" t="s">
        <v>3579</v>
      </c>
      <c r="BW70" s="519" t="s">
        <v>3580</v>
      </c>
      <c r="BX70" s="252">
        <v>17758</v>
      </c>
      <c r="BY70" s="252">
        <v>20000</v>
      </c>
      <c r="BZ70" s="154">
        <f t="shared" si="47"/>
        <v>0.88790000000000002</v>
      </c>
      <c r="CA70" s="294" t="s">
        <v>3581</v>
      </c>
      <c r="CB70" s="519" t="s">
        <v>2596</v>
      </c>
      <c r="CC70" s="270" t="s">
        <v>3582</v>
      </c>
      <c r="CE70" s="224">
        <f>(+U70+Z70+AE70+AJ70+AO70+AT70+AY70+BD70+BI70+BN70+BS70+BX70)/11</f>
        <v>19401.636363636364</v>
      </c>
      <c r="CF70" s="224">
        <f>(+V70+AA70+AF70+AK70+AP70+AU70+AZ70+BE70+BJ70+BO70+BT70+BY70)/11</f>
        <v>20000</v>
      </c>
      <c r="CG70" s="207">
        <f t="shared" si="50"/>
        <v>0.97008181818181816</v>
      </c>
      <c r="CH70" s="207">
        <f t="shared" si="51"/>
        <v>0.97008181818181816</v>
      </c>
      <c r="CI70" s="207">
        <f t="shared" si="52"/>
        <v>1</v>
      </c>
      <c r="CJ70" s="207">
        <f t="shared" si="53"/>
        <v>0.97008181818181816</v>
      </c>
      <c r="CK70" s="206"/>
    </row>
    <row r="71" spans="1:89" s="150" customFormat="1" ht="250.5" customHeight="1" x14ac:dyDescent="0.25">
      <c r="B71" s="144" t="s">
        <v>221</v>
      </c>
      <c r="C71" s="144" t="s">
        <v>117</v>
      </c>
      <c r="D71" s="145" t="s">
        <v>3301</v>
      </c>
      <c r="E71" s="146" t="s">
        <v>3583</v>
      </c>
      <c r="F71" s="215" t="s">
        <v>3530</v>
      </c>
      <c r="G71" s="145" t="s">
        <v>3584</v>
      </c>
      <c r="H71" s="145" t="s">
        <v>3585</v>
      </c>
      <c r="I71" s="145" t="s">
        <v>3586</v>
      </c>
      <c r="J71" s="147" t="s">
        <v>2005</v>
      </c>
      <c r="K71" s="145" t="s">
        <v>3587</v>
      </c>
      <c r="L71" s="145" t="s">
        <v>3588</v>
      </c>
      <c r="M71" s="145" t="s">
        <v>3589</v>
      </c>
      <c r="N71" s="144" t="s">
        <v>2009</v>
      </c>
      <c r="O71" s="145" t="s">
        <v>3590</v>
      </c>
      <c r="P71" s="146" t="s">
        <v>1831</v>
      </c>
      <c r="Q71" s="512" t="s">
        <v>60</v>
      </c>
      <c r="R71" s="154">
        <v>0.73</v>
      </c>
      <c r="S71" s="154" t="s">
        <v>2009</v>
      </c>
      <c r="T71" s="154">
        <v>0.85</v>
      </c>
      <c r="U71" s="210"/>
      <c r="V71" s="210"/>
      <c r="W71" s="209"/>
      <c r="X71" s="222" t="s">
        <v>3591</v>
      </c>
      <c r="Y71" s="291" t="s">
        <v>2582</v>
      </c>
      <c r="Z71" s="210"/>
      <c r="AA71" s="210"/>
      <c r="AB71" s="209"/>
      <c r="AC71" s="217" t="s">
        <v>3592</v>
      </c>
      <c r="AD71" s="291" t="s">
        <v>2582</v>
      </c>
      <c r="AE71" s="210">
        <v>7521</v>
      </c>
      <c r="AF71" s="210">
        <v>19874</v>
      </c>
      <c r="AG71" s="209">
        <f>+AE71/AF71</f>
        <v>0.37843413505082019</v>
      </c>
      <c r="AH71" s="222" t="s">
        <v>3593</v>
      </c>
      <c r="AI71" s="291" t="s">
        <v>3541</v>
      </c>
      <c r="AJ71" s="210"/>
      <c r="AK71" s="210"/>
      <c r="AL71" s="209"/>
      <c r="AM71" s="222" t="s">
        <v>3594</v>
      </c>
      <c r="AN71" s="291" t="s">
        <v>2369</v>
      </c>
      <c r="AO71" s="210"/>
      <c r="AP71" s="210"/>
      <c r="AQ71" s="209"/>
      <c r="AR71" s="222" t="s">
        <v>3595</v>
      </c>
      <c r="AS71" s="291" t="s">
        <v>2459</v>
      </c>
      <c r="AT71" s="210">
        <v>18633</v>
      </c>
      <c r="AU71" s="210">
        <v>22269</v>
      </c>
      <c r="AV71" s="209">
        <f t="shared" si="54"/>
        <v>0.83672369661861778</v>
      </c>
      <c r="AW71" s="222" t="s">
        <v>3596</v>
      </c>
      <c r="AX71" s="291" t="s">
        <v>3572</v>
      </c>
      <c r="AY71" s="210"/>
      <c r="AZ71" s="210"/>
      <c r="BA71" s="209"/>
      <c r="BB71" s="222" t="s">
        <v>3597</v>
      </c>
      <c r="BC71" s="291" t="s">
        <v>2618</v>
      </c>
      <c r="BD71" s="210"/>
      <c r="BE71" s="210"/>
      <c r="BF71" s="209"/>
      <c r="BG71" s="222" t="s">
        <v>3598</v>
      </c>
      <c r="BH71" s="291" t="s">
        <v>2465</v>
      </c>
      <c r="BI71" s="210">
        <v>19999</v>
      </c>
      <c r="BJ71" s="210">
        <v>23920</v>
      </c>
      <c r="BK71" s="209">
        <f t="shared" si="49"/>
        <v>0.83607859531772577</v>
      </c>
      <c r="BL71" s="222" t="s">
        <v>3599</v>
      </c>
      <c r="BM71" s="291" t="s">
        <v>3600</v>
      </c>
      <c r="BN71" s="210"/>
      <c r="BO71" s="210"/>
      <c r="BP71" s="209"/>
      <c r="BQ71" s="222" t="s">
        <v>3601</v>
      </c>
      <c r="BR71" s="291" t="s">
        <v>3578</v>
      </c>
      <c r="BS71" s="210"/>
      <c r="BT71" s="210"/>
      <c r="BU71" s="209"/>
      <c r="BV71" s="222" t="s">
        <v>3602</v>
      </c>
      <c r="BW71" s="291" t="s">
        <v>3580</v>
      </c>
      <c r="BX71" s="210">
        <v>21978</v>
      </c>
      <c r="BY71" s="210">
        <v>25424</v>
      </c>
      <c r="BZ71" s="209">
        <f t="shared" si="47"/>
        <v>0.86445877910635616</v>
      </c>
      <c r="CA71" s="222" t="s">
        <v>3603</v>
      </c>
      <c r="CB71" s="519" t="s">
        <v>2596</v>
      </c>
      <c r="CC71" s="270" t="s">
        <v>3604</v>
      </c>
      <c r="CE71" s="224">
        <f>BX71</f>
        <v>21978</v>
      </c>
      <c r="CF71" s="224">
        <f>BY71</f>
        <v>25424</v>
      </c>
      <c r="CG71" s="207">
        <f t="shared" si="50"/>
        <v>0.86445877910635616</v>
      </c>
      <c r="CH71" s="207">
        <f t="shared" si="51"/>
        <v>0.86445877910635616</v>
      </c>
      <c r="CI71" s="207">
        <f t="shared" si="52"/>
        <v>0.85</v>
      </c>
      <c r="CJ71" s="207">
        <f t="shared" si="53"/>
        <v>1.017010328360419</v>
      </c>
      <c r="CK71" s="206"/>
    </row>
    <row r="72" spans="1:89" s="150" customFormat="1" ht="250.5" customHeight="1" x14ac:dyDescent="0.25">
      <c r="B72" s="144" t="s">
        <v>221</v>
      </c>
      <c r="C72" s="144" t="s">
        <v>117</v>
      </c>
      <c r="D72" s="145" t="s">
        <v>3301</v>
      </c>
      <c r="E72" s="146" t="s">
        <v>3605</v>
      </c>
      <c r="F72" s="215" t="s">
        <v>3530</v>
      </c>
      <c r="G72" s="145" t="s">
        <v>3606</v>
      </c>
      <c r="H72" s="145" t="s">
        <v>3607</v>
      </c>
      <c r="I72" s="145" t="s">
        <v>3608</v>
      </c>
      <c r="J72" s="147" t="s">
        <v>2122</v>
      </c>
      <c r="K72" s="145" t="s">
        <v>3609</v>
      </c>
      <c r="L72" s="145" t="s">
        <v>3610</v>
      </c>
      <c r="M72" s="145" t="s">
        <v>3611</v>
      </c>
      <c r="N72" s="144" t="s">
        <v>2009</v>
      </c>
      <c r="O72" s="145" t="s">
        <v>3612</v>
      </c>
      <c r="P72" s="146" t="s">
        <v>1810</v>
      </c>
      <c r="Q72" s="512" t="s">
        <v>30</v>
      </c>
      <c r="R72" s="154">
        <v>1.1499999999999999</v>
      </c>
      <c r="S72" s="154" t="s">
        <v>2009</v>
      </c>
      <c r="T72" s="154">
        <v>0.95</v>
      </c>
      <c r="U72" s="210">
        <v>493</v>
      </c>
      <c r="V72" s="210">
        <v>540</v>
      </c>
      <c r="W72" s="209">
        <f>+U72/V72</f>
        <v>0.91296296296296298</v>
      </c>
      <c r="X72" s="222" t="s">
        <v>3613</v>
      </c>
      <c r="Y72" s="291" t="s">
        <v>3541</v>
      </c>
      <c r="Z72" s="210">
        <v>470</v>
      </c>
      <c r="AA72" s="210">
        <v>540</v>
      </c>
      <c r="AB72" s="209">
        <f>+Z72/AA72</f>
        <v>0.87037037037037035</v>
      </c>
      <c r="AC72" s="217" t="s">
        <v>3614</v>
      </c>
      <c r="AD72" s="291" t="s">
        <v>3541</v>
      </c>
      <c r="AE72" s="210">
        <v>458</v>
      </c>
      <c r="AF72" s="210">
        <v>540</v>
      </c>
      <c r="AG72" s="209">
        <f>+AE72/AF72</f>
        <v>0.8481481481481481</v>
      </c>
      <c r="AH72" s="222" t="s">
        <v>3615</v>
      </c>
      <c r="AI72" s="291" t="s">
        <v>3541</v>
      </c>
      <c r="AJ72" s="278">
        <v>446</v>
      </c>
      <c r="AK72" s="278">
        <v>540</v>
      </c>
      <c r="AL72" s="221">
        <f>+AJ72/AK72</f>
        <v>0.82592592592592595</v>
      </c>
      <c r="AM72" s="294" t="s">
        <v>3616</v>
      </c>
      <c r="AN72" s="291" t="s">
        <v>2369</v>
      </c>
      <c r="AO72" s="210">
        <v>454</v>
      </c>
      <c r="AP72" s="210">
        <v>540</v>
      </c>
      <c r="AQ72" s="209">
        <f>+AO72/AP72</f>
        <v>0.84074074074074079</v>
      </c>
      <c r="AR72" s="217" t="s">
        <v>3617</v>
      </c>
      <c r="AS72" s="291" t="s">
        <v>2401</v>
      </c>
      <c r="AT72" s="210">
        <v>476</v>
      </c>
      <c r="AU72" s="210">
        <v>540</v>
      </c>
      <c r="AV72" s="209">
        <f t="shared" si="54"/>
        <v>0.88148148148148153</v>
      </c>
      <c r="AW72" s="217" t="s">
        <v>3618</v>
      </c>
      <c r="AX72" s="291" t="s">
        <v>3619</v>
      </c>
      <c r="AY72" s="210">
        <v>483</v>
      </c>
      <c r="AZ72" s="210">
        <v>540</v>
      </c>
      <c r="BA72" s="209">
        <f t="shared" si="55"/>
        <v>0.89444444444444449</v>
      </c>
      <c r="BB72" s="217" t="s">
        <v>3620</v>
      </c>
      <c r="BC72" s="291" t="s">
        <v>3621</v>
      </c>
      <c r="BD72" s="210">
        <v>512</v>
      </c>
      <c r="BE72" s="210">
        <v>540</v>
      </c>
      <c r="BF72" s="209">
        <f t="shared" si="56"/>
        <v>0.94814814814814818</v>
      </c>
      <c r="BG72" s="220" t="s">
        <v>3622</v>
      </c>
      <c r="BH72" s="291" t="s">
        <v>2465</v>
      </c>
      <c r="BI72" s="210">
        <v>502</v>
      </c>
      <c r="BJ72" s="210">
        <v>540</v>
      </c>
      <c r="BK72" s="209">
        <f t="shared" si="49"/>
        <v>0.92962962962962958</v>
      </c>
      <c r="BL72" s="220" t="s">
        <v>3623</v>
      </c>
      <c r="BM72" s="291" t="s">
        <v>3624</v>
      </c>
      <c r="BN72" s="210">
        <v>504</v>
      </c>
      <c r="BO72" s="210">
        <v>540</v>
      </c>
      <c r="BP72" s="209">
        <f t="shared" ref="BP72" si="57">+BN72/BO72</f>
        <v>0.93333333333333335</v>
      </c>
      <c r="BQ72" s="220" t="s">
        <v>3625</v>
      </c>
      <c r="BR72" s="291" t="s">
        <v>3626</v>
      </c>
      <c r="BS72" s="210">
        <v>478</v>
      </c>
      <c r="BT72" s="210">
        <v>540</v>
      </c>
      <c r="BU72" s="209">
        <f t="shared" ref="BU72" si="58">+BS72/BT72</f>
        <v>0.88518518518518519</v>
      </c>
      <c r="BV72" s="220" t="s">
        <v>3627</v>
      </c>
      <c r="BW72" s="291" t="s">
        <v>3628</v>
      </c>
      <c r="BX72" s="210">
        <v>463</v>
      </c>
      <c r="BY72" s="210">
        <v>540</v>
      </c>
      <c r="BZ72" s="209">
        <f t="shared" si="47"/>
        <v>0.8574074074074074</v>
      </c>
      <c r="CA72" s="220" t="s">
        <v>3629</v>
      </c>
      <c r="CB72" s="519" t="s">
        <v>2596</v>
      </c>
      <c r="CC72" s="270" t="s">
        <v>3630</v>
      </c>
      <c r="CE72" s="206">
        <f>(+U72+Z72+AE72+AJ72+AO72+AT72+AY72+BD72+BI72+BN72+BS72+BX72)/12</f>
        <v>478.25</v>
      </c>
      <c r="CF72" s="206">
        <f>(+V72+AA72+AF72+AK72+AP72+AU72+AZ72+BE72+BJ72+BO72+BT72+BY72)/12</f>
        <v>540</v>
      </c>
      <c r="CG72" s="207">
        <f t="shared" si="50"/>
        <v>0.88564814814814818</v>
      </c>
      <c r="CH72" s="207">
        <f t="shared" si="51"/>
        <v>0.88564814814814818</v>
      </c>
      <c r="CI72" s="207">
        <f t="shared" si="52"/>
        <v>0.95</v>
      </c>
      <c r="CJ72" s="207">
        <f t="shared" si="53"/>
        <v>0.93226120857699812</v>
      </c>
      <c r="CK72" s="206"/>
    </row>
    <row r="73" spans="1:89" s="150" customFormat="1" ht="250.5" customHeight="1" x14ac:dyDescent="0.25">
      <c r="B73" s="144" t="s">
        <v>221</v>
      </c>
      <c r="C73" s="144" t="s">
        <v>117</v>
      </c>
      <c r="D73" s="145" t="s">
        <v>3301</v>
      </c>
      <c r="E73" s="146" t="s">
        <v>3631</v>
      </c>
      <c r="F73" s="215" t="s">
        <v>3530</v>
      </c>
      <c r="G73" s="145" t="s">
        <v>3632</v>
      </c>
      <c r="H73" s="145" t="s">
        <v>3633</v>
      </c>
      <c r="I73" s="145" t="s">
        <v>3634</v>
      </c>
      <c r="J73" s="147" t="s">
        <v>2005</v>
      </c>
      <c r="K73" s="145" t="s">
        <v>3635</v>
      </c>
      <c r="L73" s="145" t="s">
        <v>3588</v>
      </c>
      <c r="M73" s="145" t="s">
        <v>3636</v>
      </c>
      <c r="N73" s="144" t="s">
        <v>2009</v>
      </c>
      <c r="O73" s="145" t="s">
        <v>3637</v>
      </c>
      <c r="P73" s="146" t="s">
        <v>1831</v>
      </c>
      <c r="Q73" s="512" t="s">
        <v>60</v>
      </c>
      <c r="R73" s="154">
        <v>0.78</v>
      </c>
      <c r="S73" s="154" t="s">
        <v>2009</v>
      </c>
      <c r="T73" s="154">
        <v>0.85</v>
      </c>
      <c r="U73" s="210"/>
      <c r="V73" s="210"/>
      <c r="W73" s="209"/>
      <c r="X73" s="222" t="s">
        <v>3638</v>
      </c>
      <c r="Y73" s="291" t="s">
        <v>2582</v>
      </c>
      <c r="Z73" s="210"/>
      <c r="AA73" s="210"/>
      <c r="AB73" s="209"/>
      <c r="AC73" s="217" t="s">
        <v>3639</v>
      </c>
      <c r="AD73" s="291" t="s">
        <v>2582</v>
      </c>
      <c r="AE73" s="210">
        <v>372</v>
      </c>
      <c r="AF73" s="210">
        <v>514</v>
      </c>
      <c r="AG73" s="209">
        <f>+AE73/AF73</f>
        <v>0.72373540856031127</v>
      </c>
      <c r="AH73" s="222" t="s">
        <v>3640</v>
      </c>
      <c r="AI73" s="291" t="s">
        <v>3541</v>
      </c>
      <c r="AJ73" s="210"/>
      <c r="AK73" s="210"/>
      <c r="AL73" s="209"/>
      <c r="AM73" s="220" t="s">
        <v>3641</v>
      </c>
      <c r="AN73" s="291" t="s">
        <v>2369</v>
      </c>
      <c r="AO73" s="210"/>
      <c r="AP73" s="210"/>
      <c r="AQ73" s="209"/>
      <c r="AR73" s="270" t="s">
        <v>3642</v>
      </c>
      <c r="AS73" s="291" t="s">
        <v>2459</v>
      </c>
      <c r="AT73" s="210">
        <v>391</v>
      </c>
      <c r="AU73" s="210">
        <v>630</v>
      </c>
      <c r="AV73" s="209">
        <f t="shared" si="54"/>
        <v>0.62063492063492065</v>
      </c>
      <c r="AW73" s="270" t="s">
        <v>3643</v>
      </c>
      <c r="AX73" s="291" t="s">
        <v>3644</v>
      </c>
      <c r="AY73" s="210"/>
      <c r="AZ73" s="210"/>
      <c r="BA73" s="209"/>
      <c r="BB73" s="293" t="s">
        <v>3645</v>
      </c>
      <c r="BC73" s="291" t="s">
        <v>3646</v>
      </c>
      <c r="BD73" s="210"/>
      <c r="BE73" s="210"/>
      <c r="BF73" s="209"/>
      <c r="BG73" s="220" t="s">
        <v>3647</v>
      </c>
      <c r="BH73" s="291" t="s">
        <v>3648</v>
      </c>
      <c r="BI73" s="210">
        <v>489</v>
      </c>
      <c r="BJ73" s="210">
        <v>713</v>
      </c>
      <c r="BK73" s="209">
        <f t="shared" si="49"/>
        <v>0.68583450210378682</v>
      </c>
      <c r="BL73" s="220" t="s">
        <v>3649</v>
      </c>
      <c r="BM73" s="291" t="s">
        <v>3650</v>
      </c>
      <c r="BN73" s="210"/>
      <c r="BO73" s="210"/>
      <c r="BP73" s="209"/>
      <c r="BQ73" s="220" t="s">
        <v>3651</v>
      </c>
      <c r="BR73" s="291" t="s">
        <v>3652</v>
      </c>
      <c r="BS73" s="210"/>
      <c r="BT73" s="210"/>
      <c r="BU73" s="209"/>
      <c r="BV73" s="217" t="s">
        <v>3653</v>
      </c>
      <c r="BW73" s="291" t="s">
        <v>3654</v>
      </c>
      <c r="BX73" s="210">
        <v>560</v>
      </c>
      <c r="BY73" s="210">
        <v>750</v>
      </c>
      <c r="BZ73" s="209">
        <f t="shared" si="47"/>
        <v>0.7466666666666667</v>
      </c>
      <c r="CA73" s="217" t="s">
        <v>3655</v>
      </c>
      <c r="CB73" s="519" t="s">
        <v>3656</v>
      </c>
      <c r="CC73" s="270" t="s">
        <v>3657</v>
      </c>
      <c r="CE73" s="206">
        <f>BX73</f>
        <v>560</v>
      </c>
      <c r="CF73" s="206">
        <f>BY73</f>
        <v>750</v>
      </c>
      <c r="CG73" s="207">
        <f t="shared" si="50"/>
        <v>0.7466666666666667</v>
      </c>
      <c r="CH73" s="207">
        <f t="shared" si="51"/>
        <v>0.7466666666666667</v>
      </c>
      <c r="CI73" s="207">
        <f t="shared" si="52"/>
        <v>0.85</v>
      </c>
      <c r="CJ73" s="207">
        <f t="shared" si="53"/>
        <v>0.87843137254901971</v>
      </c>
      <c r="CK73" s="206"/>
    </row>
    <row r="74" spans="1:89" s="150" customFormat="1" ht="264" x14ac:dyDescent="0.25">
      <c r="B74" s="144" t="s">
        <v>221</v>
      </c>
      <c r="C74" s="144" t="s">
        <v>117</v>
      </c>
      <c r="D74" s="145" t="s">
        <v>3301</v>
      </c>
      <c r="E74" s="146" t="s">
        <v>3658</v>
      </c>
      <c r="F74" s="215" t="s">
        <v>3530</v>
      </c>
      <c r="G74" s="145" t="s">
        <v>3659</v>
      </c>
      <c r="H74" s="145" t="s">
        <v>3660</v>
      </c>
      <c r="I74" s="145" t="s">
        <v>3661</v>
      </c>
      <c r="J74" s="147" t="s">
        <v>2005</v>
      </c>
      <c r="K74" s="145" t="s">
        <v>3662</v>
      </c>
      <c r="L74" s="145" t="s">
        <v>3663</v>
      </c>
      <c r="M74" s="145" t="s">
        <v>3664</v>
      </c>
      <c r="N74" s="144" t="s">
        <v>2009</v>
      </c>
      <c r="O74" s="145" t="s">
        <v>3665</v>
      </c>
      <c r="P74" s="146" t="s">
        <v>3666</v>
      </c>
      <c r="Q74" s="512" t="s">
        <v>60</v>
      </c>
      <c r="R74" s="154">
        <v>0.25</v>
      </c>
      <c r="S74" s="154" t="s">
        <v>2009</v>
      </c>
      <c r="T74" s="154">
        <v>0.4</v>
      </c>
      <c r="U74" s="210"/>
      <c r="V74" s="210"/>
      <c r="W74" s="209"/>
      <c r="X74" s="222" t="s">
        <v>3667</v>
      </c>
      <c r="Y74" s="291" t="s">
        <v>2582</v>
      </c>
      <c r="Z74" s="210">
        <v>13</v>
      </c>
      <c r="AA74" s="210">
        <v>102</v>
      </c>
      <c r="AB74" s="209">
        <f>+Z74/AA74</f>
        <v>0.12745098039215685</v>
      </c>
      <c r="AC74" s="217" t="s">
        <v>3668</v>
      </c>
      <c r="AD74" s="291" t="s">
        <v>3541</v>
      </c>
      <c r="AE74" s="210"/>
      <c r="AF74" s="210"/>
      <c r="AG74" s="209"/>
      <c r="AH74" s="222" t="s">
        <v>3669</v>
      </c>
      <c r="AI74" s="291" t="s">
        <v>3541</v>
      </c>
      <c r="AJ74" s="210">
        <v>54</v>
      </c>
      <c r="AK74" s="210">
        <v>175</v>
      </c>
      <c r="AL74" s="209">
        <f>+AJ74/AK74</f>
        <v>0.30857142857142855</v>
      </c>
      <c r="AM74" s="217" t="s">
        <v>3670</v>
      </c>
      <c r="AN74" s="291" t="s">
        <v>2369</v>
      </c>
      <c r="AO74" s="210"/>
      <c r="AP74" s="210"/>
      <c r="AQ74" s="209"/>
      <c r="AR74" s="292" t="s">
        <v>3671</v>
      </c>
      <c r="AS74" s="291" t="s">
        <v>2459</v>
      </c>
      <c r="AT74" s="210">
        <v>107</v>
      </c>
      <c r="AU74" s="210">
        <v>221</v>
      </c>
      <c r="AV74" s="209">
        <f t="shared" si="54"/>
        <v>0.48416289592760181</v>
      </c>
      <c r="AW74" s="270" t="s">
        <v>3672</v>
      </c>
      <c r="AX74" s="291" t="s">
        <v>3673</v>
      </c>
      <c r="AY74" s="210"/>
      <c r="AZ74" s="210"/>
      <c r="BA74" s="209"/>
      <c r="BB74" s="270" t="s">
        <v>3674</v>
      </c>
      <c r="BC74" s="291" t="s">
        <v>3675</v>
      </c>
      <c r="BD74" s="210">
        <v>64</v>
      </c>
      <c r="BE74" s="210">
        <v>217</v>
      </c>
      <c r="BF74" s="209">
        <f t="shared" si="56"/>
        <v>0.29493087557603687</v>
      </c>
      <c r="BG74" s="270" t="s">
        <v>3676</v>
      </c>
      <c r="BH74" s="291" t="s">
        <v>3677</v>
      </c>
      <c r="BI74" s="217"/>
      <c r="BJ74" s="210"/>
      <c r="BK74" s="209"/>
      <c r="BL74" s="217" t="s">
        <v>3678</v>
      </c>
      <c r="BM74" s="291" t="s">
        <v>3679</v>
      </c>
      <c r="BN74" s="210">
        <v>78</v>
      </c>
      <c r="BO74" s="210">
        <v>207</v>
      </c>
      <c r="BP74" s="209">
        <f t="shared" ref="BP74:BP77" si="59">+BN74/BO74</f>
        <v>0.37681159420289856</v>
      </c>
      <c r="BQ74" s="217" t="s">
        <v>3680</v>
      </c>
      <c r="BR74" s="291" t="s">
        <v>3626</v>
      </c>
      <c r="BS74" s="210"/>
      <c r="BT74" s="210"/>
      <c r="BU74" s="209"/>
      <c r="BV74" s="217" t="s">
        <v>3681</v>
      </c>
      <c r="BW74" s="291" t="s">
        <v>3628</v>
      </c>
      <c r="BX74" s="278">
        <v>36</v>
      </c>
      <c r="BY74" s="278">
        <v>134</v>
      </c>
      <c r="BZ74" s="221">
        <f t="shared" si="47"/>
        <v>0.26865671641791045</v>
      </c>
      <c r="CA74" s="230" t="s">
        <v>3682</v>
      </c>
      <c r="CB74" s="519" t="s">
        <v>3656</v>
      </c>
      <c r="CC74" s="250" t="s">
        <v>3683</v>
      </c>
      <c r="CE74" s="206">
        <f>Z74+AJ74+AT74+BD74+BN74+BX74</f>
        <v>352</v>
      </c>
      <c r="CF74" s="206">
        <f>AA74+AK74+AU74+BE74+BO74+BY74</f>
        <v>1056</v>
      </c>
      <c r="CG74" s="207">
        <f t="shared" si="50"/>
        <v>0.33333333333333331</v>
      </c>
      <c r="CH74" s="207">
        <f t="shared" si="51"/>
        <v>0.33333333333333331</v>
      </c>
      <c r="CI74" s="207">
        <f t="shared" si="52"/>
        <v>0.4</v>
      </c>
      <c r="CJ74" s="207">
        <f t="shared" si="53"/>
        <v>0.83333333333333326</v>
      </c>
      <c r="CK74" s="206"/>
    </row>
    <row r="75" spans="1:89" s="150" customFormat="1" ht="264" x14ac:dyDescent="0.25">
      <c r="B75" s="144" t="s">
        <v>221</v>
      </c>
      <c r="C75" s="144" t="s">
        <v>117</v>
      </c>
      <c r="D75" s="145" t="s">
        <v>3301</v>
      </c>
      <c r="E75" s="146" t="s">
        <v>3684</v>
      </c>
      <c r="F75" s="215" t="s">
        <v>3530</v>
      </c>
      <c r="G75" s="145" t="s">
        <v>3685</v>
      </c>
      <c r="H75" s="145" t="s">
        <v>3686</v>
      </c>
      <c r="I75" s="145" t="s">
        <v>3687</v>
      </c>
      <c r="J75" s="147" t="s">
        <v>2122</v>
      </c>
      <c r="K75" s="145" t="s">
        <v>3688</v>
      </c>
      <c r="L75" s="145" t="s">
        <v>3689</v>
      </c>
      <c r="M75" s="145" t="s">
        <v>3690</v>
      </c>
      <c r="N75" s="144" t="s">
        <v>2009</v>
      </c>
      <c r="O75" s="145" t="s">
        <v>3691</v>
      </c>
      <c r="P75" s="146" t="s">
        <v>1810</v>
      </c>
      <c r="Q75" s="512" t="s">
        <v>60</v>
      </c>
      <c r="R75" s="154">
        <v>0.22</v>
      </c>
      <c r="S75" s="154" t="s">
        <v>2009</v>
      </c>
      <c r="T75" s="154">
        <v>0.18</v>
      </c>
      <c r="U75" s="210"/>
      <c r="V75" s="210"/>
      <c r="W75" s="209"/>
      <c r="X75" s="222" t="s">
        <v>3692</v>
      </c>
      <c r="Y75" s="291" t="s">
        <v>3541</v>
      </c>
      <c r="Z75" s="210">
        <v>0</v>
      </c>
      <c r="AA75" s="210">
        <v>0</v>
      </c>
      <c r="AB75" s="209">
        <v>0</v>
      </c>
      <c r="AC75" s="217" t="s">
        <v>3693</v>
      </c>
      <c r="AD75" s="291" t="s">
        <v>3541</v>
      </c>
      <c r="AE75" s="210">
        <v>0</v>
      </c>
      <c r="AF75" s="210">
        <v>0</v>
      </c>
      <c r="AG75" s="209">
        <v>0</v>
      </c>
      <c r="AH75" s="222" t="s">
        <v>3694</v>
      </c>
      <c r="AI75" s="291" t="s">
        <v>3541</v>
      </c>
      <c r="AJ75" s="210">
        <v>0</v>
      </c>
      <c r="AK75" s="210">
        <v>0</v>
      </c>
      <c r="AL75" s="209">
        <v>0</v>
      </c>
      <c r="AM75" s="222" t="s">
        <v>3695</v>
      </c>
      <c r="AN75" s="291" t="s">
        <v>2369</v>
      </c>
      <c r="AO75" s="210">
        <v>0</v>
      </c>
      <c r="AP75" s="210">
        <v>0</v>
      </c>
      <c r="AQ75" s="209">
        <v>0</v>
      </c>
      <c r="AR75" s="274" t="s">
        <v>3696</v>
      </c>
      <c r="AS75" s="291" t="s">
        <v>3697</v>
      </c>
      <c r="AT75" s="210">
        <v>0</v>
      </c>
      <c r="AU75" s="210">
        <v>0</v>
      </c>
      <c r="AV75" s="209">
        <v>0</v>
      </c>
      <c r="AW75" s="274" t="s">
        <v>3698</v>
      </c>
      <c r="AX75" s="291" t="s">
        <v>3699</v>
      </c>
      <c r="AY75" s="278">
        <v>2</v>
      </c>
      <c r="AZ75" s="278">
        <v>378</v>
      </c>
      <c r="BA75" s="221">
        <f t="shared" ref="BA75" si="60">+AY75/AZ75</f>
        <v>5.2910052910052907E-3</v>
      </c>
      <c r="BB75" s="274" t="s">
        <v>3700</v>
      </c>
      <c r="BC75" s="291" t="s">
        <v>3701</v>
      </c>
      <c r="BD75" s="210">
        <v>13</v>
      </c>
      <c r="BE75" s="210">
        <v>336</v>
      </c>
      <c r="BF75" s="209">
        <f t="shared" si="56"/>
        <v>3.8690476190476192E-2</v>
      </c>
      <c r="BG75" s="292" t="s">
        <v>3702</v>
      </c>
      <c r="BH75" s="291" t="s">
        <v>3703</v>
      </c>
      <c r="BI75" s="278">
        <v>36</v>
      </c>
      <c r="BJ75" s="210">
        <v>336</v>
      </c>
      <c r="BK75" s="209">
        <f t="shared" si="49"/>
        <v>0.10714285714285714</v>
      </c>
      <c r="BL75" s="292" t="s">
        <v>3704</v>
      </c>
      <c r="BM75" s="291" t="s">
        <v>3705</v>
      </c>
      <c r="BN75" s="210">
        <v>51</v>
      </c>
      <c r="BO75" s="210">
        <v>334</v>
      </c>
      <c r="BP75" s="209">
        <f t="shared" si="59"/>
        <v>0.15269461077844312</v>
      </c>
      <c r="BQ75" s="270" t="s">
        <v>3706</v>
      </c>
      <c r="BR75" s="291" t="s">
        <v>3626</v>
      </c>
      <c r="BS75" s="210">
        <v>64</v>
      </c>
      <c r="BT75" s="258">
        <v>334</v>
      </c>
      <c r="BU75" s="209">
        <f>+BS75/BT75</f>
        <v>0.19161676646706588</v>
      </c>
      <c r="BV75" s="270" t="s">
        <v>3707</v>
      </c>
      <c r="BW75" s="291" t="s">
        <v>3580</v>
      </c>
      <c r="BX75" s="210">
        <v>65</v>
      </c>
      <c r="BY75" s="210">
        <v>334</v>
      </c>
      <c r="BZ75" s="209">
        <f t="shared" si="47"/>
        <v>0.19461077844311378</v>
      </c>
      <c r="CA75" s="270" t="s">
        <v>3708</v>
      </c>
      <c r="CB75" s="519" t="s">
        <v>2596</v>
      </c>
      <c r="CC75" s="270" t="s">
        <v>3709</v>
      </c>
      <c r="CE75" s="206">
        <f>BX75</f>
        <v>65</v>
      </c>
      <c r="CF75" s="206">
        <f>BY75</f>
        <v>334</v>
      </c>
      <c r="CG75" s="207">
        <f>CE75/CF75</f>
        <v>0.19461077844311378</v>
      </c>
      <c r="CH75" s="207">
        <f>CG75</f>
        <v>0.19461077844311378</v>
      </c>
      <c r="CI75" s="207">
        <f t="shared" si="52"/>
        <v>0.18</v>
      </c>
      <c r="CJ75" s="207">
        <f t="shared" si="53"/>
        <v>1.0811709913506322</v>
      </c>
      <c r="CK75" s="206"/>
    </row>
    <row r="76" spans="1:89" s="150" customFormat="1" ht="379.5" customHeight="1" x14ac:dyDescent="0.25">
      <c r="B76" s="144" t="s">
        <v>221</v>
      </c>
      <c r="C76" s="144" t="s">
        <v>117</v>
      </c>
      <c r="D76" s="145" t="s">
        <v>3301</v>
      </c>
      <c r="E76" s="146" t="s">
        <v>3710</v>
      </c>
      <c r="F76" s="215" t="s">
        <v>3530</v>
      </c>
      <c r="G76" s="145" t="s">
        <v>3711</v>
      </c>
      <c r="H76" s="145" t="s">
        <v>3712</v>
      </c>
      <c r="I76" s="145" t="s">
        <v>3713</v>
      </c>
      <c r="J76" s="147" t="s">
        <v>2122</v>
      </c>
      <c r="K76" s="145" t="s">
        <v>3714</v>
      </c>
      <c r="L76" s="145" t="s">
        <v>3715</v>
      </c>
      <c r="M76" s="145" t="s">
        <v>3716</v>
      </c>
      <c r="N76" s="144" t="s">
        <v>2009</v>
      </c>
      <c r="O76" s="145" t="s">
        <v>3717</v>
      </c>
      <c r="P76" s="146" t="s">
        <v>1810</v>
      </c>
      <c r="Q76" s="512" t="s">
        <v>60</v>
      </c>
      <c r="R76" s="154">
        <v>7.0000000000000007E-2</v>
      </c>
      <c r="S76" s="154" t="s">
        <v>2009</v>
      </c>
      <c r="T76" s="154">
        <v>0.25</v>
      </c>
      <c r="U76" s="210"/>
      <c r="V76" s="210"/>
      <c r="W76" s="209"/>
      <c r="X76" s="222" t="s">
        <v>3718</v>
      </c>
      <c r="Y76" s="291" t="s">
        <v>3541</v>
      </c>
      <c r="Z76" s="210">
        <v>14</v>
      </c>
      <c r="AA76" s="210">
        <v>1336</v>
      </c>
      <c r="AB76" s="209">
        <f>+Z76/AA76</f>
        <v>1.0479041916167664E-2</v>
      </c>
      <c r="AC76" s="217" t="s">
        <v>3719</v>
      </c>
      <c r="AD76" s="291" t="s">
        <v>3541</v>
      </c>
      <c r="AE76" s="210">
        <v>57</v>
      </c>
      <c r="AF76" s="210">
        <v>1336</v>
      </c>
      <c r="AG76" s="209">
        <f>+AE76/AF76</f>
        <v>4.2664670658682638E-2</v>
      </c>
      <c r="AH76" s="222" t="s">
        <v>3720</v>
      </c>
      <c r="AI76" s="291" t="s">
        <v>3541</v>
      </c>
      <c r="AJ76" s="210">
        <v>130</v>
      </c>
      <c r="AK76" s="210">
        <v>1336</v>
      </c>
      <c r="AL76" s="209">
        <f>+AJ76/AK76</f>
        <v>9.730538922155689E-2</v>
      </c>
      <c r="AM76" s="222" t="s">
        <v>3721</v>
      </c>
      <c r="AN76" s="291" t="s">
        <v>2369</v>
      </c>
      <c r="AO76" s="210">
        <v>186</v>
      </c>
      <c r="AP76" s="210">
        <v>1336</v>
      </c>
      <c r="AQ76" s="209">
        <f>+AO76/AP76</f>
        <v>0.13922155688622753</v>
      </c>
      <c r="AR76" s="274" t="s">
        <v>3722</v>
      </c>
      <c r="AS76" s="291" t="s">
        <v>2459</v>
      </c>
      <c r="AT76" s="210">
        <v>204</v>
      </c>
      <c r="AU76" s="210">
        <v>1344</v>
      </c>
      <c r="AV76" s="209">
        <f t="shared" si="54"/>
        <v>0.15178571428571427</v>
      </c>
      <c r="AW76" s="274" t="s">
        <v>3723</v>
      </c>
      <c r="AX76" s="291" t="s">
        <v>3572</v>
      </c>
      <c r="AY76" s="210">
        <v>243</v>
      </c>
      <c r="AZ76" s="210">
        <v>1348</v>
      </c>
      <c r="BA76" s="209">
        <f t="shared" si="55"/>
        <v>0.18026706231454007</v>
      </c>
      <c r="BB76" s="274" t="s">
        <v>3724</v>
      </c>
      <c r="BC76" s="291" t="s">
        <v>2618</v>
      </c>
      <c r="BD76" s="210">
        <v>273</v>
      </c>
      <c r="BE76" s="210">
        <v>1350</v>
      </c>
      <c r="BF76" s="209">
        <f t="shared" si="56"/>
        <v>0.20222222222222222</v>
      </c>
      <c r="BG76" s="270" t="s">
        <v>3725</v>
      </c>
      <c r="BH76" s="291" t="s">
        <v>2465</v>
      </c>
      <c r="BI76" s="210">
        <v>282</v>
      </c>
      <c r="BJ76" s="210">
        <v>1266</v>
      </c>
      <c r="BK76" s="209">
        <f t="shared" si="49"/>
        <v>0.22274881516587677</v>
      </c>
      <c r="BL76" s="270" t="s">
        <v>3726</v>
      </c>
      <c r="BM76" s="291" t="s">
        <v>3727</v>
      </c>
      <c r="BN76" s="210">
        <v>304</v>
      </c>
      <c r="BO76" s="210">
        <v>1270</v>
      </c>
      <c r="BP76" s="209">
        <f t="shared" si="59"/>
        <v>0.23937007874015748</v>
      </c>
      <c r="BQ76" s="270" t="s">
        <v>3728</v>
      </c>
      <c r="BR76" s="291" t="s">
        <v>3626</v>
      </c>
      <c r="BS76" s="210">
        <v>334</v>
      </c>
      <c r="BT76" s="210">
        <v>1289</v>
      </c>
      <c r="BU76" s="209">
        <f t="shared" ref="BU76:BU77" si="61">+BS76/BT76</f>
        <v>0.25911559348332042</v>
      </c>
      <c r="BV76" s="217" t="s">
        <v>3729</v>
      </c>
      <c r="BW76" s="291" t="s">
        <v>3580</v>
      </c>
      <c r="BX76" s="278"/>
      <c r="BY76" s="278"/>
      <c r="BZ76" s="221"/>
      <c r="CA76" s="270" t="s">
        <v>3730</v>
      </c>
      <c r="CB76" s="519" t="s">
        <v>2596</v>
      </c>
      <c r="CC76" s="270" t="s">
        <v>3731</v>
      </c>
      <c r="CE76" s="206">
        <f>BS76</f>
        <v>334</v>
      </c>
      <c r="CF76" s="206">
        <f>BT76</f>
        <v>1289</v>
      </c>
      <c r="CG76" s="207">
        <f t="shared" ref="CG76:CG83" si="62">+CE76/CF76</f>
        <v>0.25911559348332042</v>
      </c>
      <c r="CH76" s="207">
        <f t="shared" ref="CH76:CH83" si="63">+CG76</f>
        <v>0.25911559348332042</v>
      </c>
      <c r="CI76" s="207">
        <f t="shared" si="52"/>
        <v>0.25</v>
      </c>
      <c r="CJ76" s="207">
        <f t="shared" si="53"/>
        <v>1.0364623739332817</v>
      </c>
      <c r="CK76" s="206"/>
    </row>
    <row r="77" spans="1:89" s="150" customFormat="1" ht="252" x14ac:dyDescent="0.25">
      <c r="B77" s="144" t="s">
        <v>221</v>
      </c>
      <c r="C77" s="144" t="s">
        <v>117</v>
      </c>
      <c r="D77" s="145" t="s">
        <v>3301</v>
      </c>
      <c r="E77" s="146" t="s">
        <v>3732</v>
      </c>
      <c r="F77" s="215" t="s">
        <v>3530</v>
      </c>
      <c r="G77" s="145" t="s">
        <v>3733</v>
      </c>
      <c r="H77" s="145" t="s">
        <v>3734</v>
      </c>
      <c r="I77" s="145" t="s">
        <v>3735</v>
      </c>
      <c r="J77" s="147" t="s">
        <v>2122</v>
      </c>
      <c r="K77" s="145" t="s">
        <v>3736</v>
      </c>
      <c r="L77" s="145" t="s">
        <v>3737</v>
      </c>
      <c r="M77" s="145" t="s">
        <v>3738</v>
      </c>
      <c r="N77" s="144" t="s">
        <v>2009</v>
      </c>
      <c r="O77" s="145" t="s">
        <v>3739</v>
      </c>
      <c r="P77" s="146" t="s">
        <v>1810</v>
      </c>
      <c r="Q77" s="512" t="s">
        <v>30</v>
      </c>
      <c r="R77" s="154">
        <v>0.82</v>
      </c>
      <c r="S77" s="154" t="s">
        <v>2009</v>
      </c>
      <c r="T77" s="154">
        <v>0.85</v>
      </c>
      <c r="U77" s="210">
        <v>18629</v>
      </c>
      <c r="V77" s="210">
        <v>83030</v>
      </c>
      <c r="W77" s="209">
        <f>+U77/V77</f>
        <v>0.22436468746236299</v>
      </c>
      <c r="X77" s="222" t="s">
        <v>3740</v>
      </c>
      <c r="Y77" s="291" t="s">
        <v>3541</v>
      </c>
      <c r="Z77" s="210">
        <v>26972</v>
      </c>
      <c r="AA77" s="210">
        <v>45240</v>
      </c>
      <c r="AB77" s="209">
        <f>+Z77/AA77</f>
        <v>0.59619805481874444</v>
      </c>
      <c r="AC77" s="217" t="s">
        <v>3741</v>
      </c>
      <c r="AD77" s="291" t="s">
        <v>3541</v>
      </c>
      <c r="AE77" s="210">
        <v>35785</v>
      </c>
      <c r="AF77" s="210">
        <v>48346</v>
      </c>
      <c r="AG77" s="209">
        <f>+AE77/AF77</f>
        <v>0.74018533074090931</v>
      </c>
      <c r="AH77" s="222" t="s">
        <v>3742</v>
      </c>
      <c r="AI77" s="291" t="s">
        <v>3541</v>
      </c>
      <c r="AJ77" s="210">
        <v>38220</v>
      </c>
      <c r="AK77" s="210">
        <v>48417</v>
      </c>
      <c r="AL77" s="209">
        <f>+AJ77/AK77</f>
        <v>0.78939215564780962</v>
      </c>
      <c r="AM77" s="274" t="s">
        <v>3743</v>
      </c>
      <c r="AN77" s="291" t="s">
        <v>2369</v>
      </c>
      <c r="AO77" s="210">
        <v>41021</v>
      </c>
      <c r="AP77" s="210">
        <v>48543</v>
      </c>
      <c r="AQ77" s="209">
        <f>+AO77/AP77</f>
        <v>0.8450445996333148</v>
      </c>
      <c r="AR77" s="274" t="s">
        <v>3744</v>
      </c>
      <c r="AS77" s="291" t="s">
        <v>2371</v>
      </c>
      <c r="AT77" s="210">
        <v>41514</v>
      </c>
      <c r="AU77" s="210">
        <v>48611</v>
      </c>
      <c r="AV77" s="209">
        <f t="shared" si="54"/>
        <v>0.85400423772397194</v>
      </c>
      <c r="AW77" s="274" t="s">
        <v>3745</v>
      </c>
      <c r="AX77" s="291" t="s">
        <v>3572</v>
      </c>
      <c r="AY77" s="210">
        <v>42786</v>
      </c>
      <c r="AZ77" s="210">
        <v>48547</v>
      </c>
      <c r="BA77" s="209">
        <f t="shared" si="55"/>
        <v>0.88133149319216431</v>
      </c>
      <c r="BB77" s="274" t="s">
        <v>3746</v>
      </c>
      <c r="BC77" s="291" t="s">
        <v>2618</v>
      </c>
      <c r="BD77" s="210">
        <v>43930</v>
      </c>
      <c r="BE77" s="210">
        <v>48643</v>
      </c>
      <c r="BF77" s="209">
        <f t="shared" si="56"/>
        <v>0.90311041670949577</v>
      </c>
      <c r="BG77" s="270" t="s">
        <v>3747</v>
      </c>
      <c r="BH77" s="291" t="s">
        <v>2465</v>
      </c>
      <c r="BI77" s="210">
        <v>43896</v>
      </c>
      <c r="BJ77" s="210">
        <v>48483</v>
      </c>
      <c r="BK77" s="209">
        <f t="shared" si="49"/>
        <v>0.90538951797537282</v>
      </c>
      <c r="BL77" s="270" t="s">
        <v>3748</v>
      </c>
      <c r="BM77" s="291" t="s">
        <v>3749</v>
      </c>
      <c r="BN77" s="210">
        <v>43641</v>
      </c>
      <c r="BO77" s="210">
        <v>48424</v>
      </c>
      <c r="BP77" s="209">
        <f t="shared" si="59"/>
        <v>0.90122666446390221</v>
      </c>
      <c r="BQ77" s="270" t="s">
        <v>3750</v>
      </c>
      <c r="BR77" s="291" t="s">
        <v>3751</v>
      </c>
      <c r="BS77" s="210">
        <v>42833</v>
      </c>
      <c r="BT77" s="210">
        <v>48412</v>
      </c>
      <c r="BU77" s="209">
        <f t="shared" si="61"/>
        <v>0.88475997686523999</v>
      </c>
      <c r="BV77" s="270" t="s">
        <v>3752</v>
      </c>
      <c r="BW77" s="291" t="s">
        <v>3753</v>
      </c>
      <c r="BX77" s="252">
        <v>38918</v>
      </c>
      <c r="BY77" s="252">
        <v>45212</v>
      </c>
      <c r="BZ77" s="149">
        <v>0.86078917101654429</v>
      </c>
      <c r="CA77" s="270" t="s">
        <v>3754</v>
      </c>
      <c r="CB77" s="519" t="s">
        <v>3656</v>
      </c>
      <c r="CC77" s="303" t="s">
        <v>3755</v>
      </c>
      <c r="CE77" s="224">
        <f>(+U77+Z77+AE77+AJ77+AO77+AT77+AY77+BD77+BI77+BN77+BS77+BX77)/12</f>
        <v>38178.75</v>
      </c>
      <c r="CF77" s="224">
        <f>(+V77+AA77+AF77+AK77+AP77+AU77+AZ77+BE77+BJ77+BO77+BT77+BY77)/12</f>
        <v>50825.666666666664</v>
      </c>
      <c r="CG77" s="207">
        <f t="shared" si="62"/>
        <v>0.75117066836309743</v>
      </c>
      <c r="CH77" s="207">
        <f t="shared" si="63"/>
        <v>0.75117066836309743</v>
      </c>
      <c r="CI77" s="207">
        <f t="shared" si="52"/>
        <v>0.85</v>
      </c>
      <c r="CJ77" s="207">
        <f t="shared" si="53"/>
        <v>0.88373019807423225</v>
      </c>
      <c r="CK77" s="206"/>
    </row>
    <row r="78" spans="1:89" s="289" customFormat="1" ht="249.75" customHeight="1" x14ac:dyDescent="0.2">
      <c r="A78" s="234"/>
      <c r="B78" s="144" t="s">
        <v>221</v>
      </c>
      <c r="C78" s="144" t="s">
        <v>128</v>
      </c>
      <c r="D78" s="145" t="s">
        <v>3301</v>
      </c>
      <c r="E78" s="146" t="s">
        <v>3756</v>
      </c>
      <c r="F78" s="215" t="s">
        <v>2569</v>
      </c>
      <c r="G78" s="145" t="s">
        <v>3757</v>
      </c>
      <c r="H78" s="145" t="s">
        <v>3758</v>
      </c>
      <c r="I78" s="145" t="s">
        <v>3759</v>
      </c>
      <c r="J78" s="147" t="s">
        <v>2122</v>
      </c>
      <c r="K78" s="145" t="s">
        <v>3760</v>
      </c>
      <c r="L78" s="145" t="s">
        <v>3761</v>
      </c>
      <c r="M78" s="145" t="s">
        <v>3762</v>
      </c>
      <c r="N78" s="144" t="s">
        <v>2009</v>
      </c>
      <c r="O78" s="145" t="s">
        <v>3763</v>
      </c>
      <c r="P78" s="146" t="s">
        <v>1831</v>
      </c>
      <c r="Q78" s="512" t="s">
        <v>30</v>
      </c>
      <c r="R78" s="154">
        <v>0.995</v>
      </c>
      <c r="S78" s="154" t="s">
        <v>2009</v>
      </c>
      <c r="T78" s="154">
        <v>1</v>
      </c>
      <c r="U78" s="237"/>
      <c r="V78" s="237"/>
      <c r="W78" s="214"/>
      <c r="X78" s="274" t="s">
        <v>3764</v>
      </c>
      <c r="Y78" s="274" t="s">
        <v>3765</v>
      </c>
      <c r="Z78" s="274"/>
      <c r="AA78" s="274"/>
      <c r="AB78" s="274"/>
      <c r="AC78" s="274" t="s">
        <v>3766</v>
      </c>
      <c r="AD78" s="274" t="s">
        <v>3765</v>
      </c>
      <c r="AE78" s="237">
        <v>47630</v>
      </c>
      <c r="AF78" s="290">
        <v>47804</v>
      </c>
      <c r="AG78" s="214">
        <f>AE78/AF78</f>
        <v>0.99636013722701033</v>
      </c>
      <c r="AH78" s="274" t="s">
        <v>3767</v>
      </c>
      <c r="AI78" s="274" t="s">
        <v>3768</v>
      </c>
      <c r="AJ78" s="274"/>
      <c r="AK78" s="274"/>
      <c r="AL78" s="274"/>
      <c r="AM78" s="274" t="s">
        <v>3769</v>
      </c>
      <c r="AN78" s="274" t="s">
        <v>3770</v>
      </c>
      <c r="AO78" s="274"/>
      <c r="AP78" s="274"/>
      <c r="AQ78" s="274"/>
      <c r="AR78" s="274" t="s">
        <v>3771</v>
      </c>
      <c r="AS78" s="274" t="s">
        <v>3772</v>
      </c>
      <c r="AT78" s="237">
        <v>63365</v>
      </c>
      <c r="AU78" s="290">
        <v>63538</v>
      </c>
      <c r="AV78" s="214">
        <f>AT78/AU78</f>
        <v>0.99727721993137963</v>
      </c>
      <c r="AW78" s="274" t="s">
        <v>3773</v>
      </c>
      <c r="AX78" s="274" t="s">
        <v>3774</v>
      </c>
      <c r="AY78" s="274"/>
      <c r="AZ78" s="274"/>
      <c r="BA78" s="274"/>
      <c r="BB78" s="274" t="s">
        <v>3775</v>
      </c>
      <c r="BC78" s="274" t="s">
        <v>3776</v>
      </c>
      <c r="BD78" s="274"/>
      <c r="BE78" s="274"/>
      <c r="BF78" s="274"/>
      <c r="BG78" s="270" t="s">
        <v>3777</v>
      </c>
      <c r="BH78" s="270" t="s">
        <v>3778</v>
      </c>
      <c r="BI78" s="290">
        <v>63257</v>
      </c>
      <c r="BJ78" s="290">
        <v>63518</v>
      </c>
      <c r="BK78" s="214">
        <f>BI78/BJ78</f>
        <v>0.99589092855568495</v>
      </c>
      <c r="BL78" s="270" t="s">
        <v>3779</v>
      </c>
      <c r="BM78" s="270" t="s">
        <v>3780</v>
      </c>
      <c r="BN78" s="270"/>
      <c r="BO78" s="270"/>
      <c r="BP78" s="270"/>
      <c r="BQ78" s="270" t="s">
        <v>3781</v>
      </c>
      <c r="BR78" s="270" t="s">
        <v>3782</v>
      </c>
      <c r="BS78" s="270"/>
      <c r="BT78" s="270"/>
      <c r="BU78" s="270"/>
      <c r="BV78" s="270" t="s">
        <v>3783</v>
      </c>
      <c r="BW78" s="270" t="s">
        <v>3784</v>
      </c>
      <c r="BX78" s="237">
        <v>63671</v>
      </c>
      <c r="BY78" s="237">
        <v>63775</v>
      </c>
      <c r="BZ78" s="214">
        <f>BX78/BY78</f>
        <v>0.99836926695413564</v>
      </c>
      <c r="CA78" s="270" t="s">
        <v>3785</v>
      </c>
      <c r="CB78" s="270" t="s">
        <v>3786</v>
      </c>
      <c r="CC78" s="270" t="s">
        <v>3787</v>
      </c>
      <c r="CD78" s="234"/>
      <c r="CE78" s="224">
        <f>+U78+Z78+AE78+AJ78+AO78+AT78+AY78+BD78+BI78+BN78+BS78+BX78</f>
        <v>237923</v>
      </c>
      <c r="CF78" s="224">
        <f>+V78+AA78+AF78+AK78+AP78+AU78+AZ78+BE78+BJ78+BO78+BT78+BY78</f>
        <v>238635</v>
      </c>
      <c r="CG78" s="207">
        <f>+CE78/CF78</f>
        <v>0.99701636390303183</v>
      </c>
      <c r="CH78" s="207">
        <f>+CG78</f>
        <v>0.99701636390303183</v>
      </c>
      <c r="CI78" s="207">
        <f>+T78</f>
        <v>1</v>
      </c>
      <c r="CJ78" s="207">
        <f>+CH78/CI78</f>
        <v>0.99701636390303183</v>
      </c>
      <c r="CK78" s="231"/>
    </row>
    <row r="79" spans="1:89" s="205" customFormat="1" ht="276" x14ac:dyDescent="0.25">
      <c r="B79" s="148" t="s">
        <v>3362</v>
      </c>
      <c r="C79" s="148" t="s">
        <v>148</v>
      </c>
      <c r="D79" s="151" t="s">
        <v>3363</v>
      </c>
      <c r="E79" s="146" t="s">
        <v>3788</v>
      </c>
      <c r="F79" s="260" t="s">
        <v>3429</v>
      </c>
      <c r="G79" s="151" t="s">
        <v>3789</v>
      </c>
      <c r="H79" s="151" t="s">
        <v>3790</v>
      </c>
      <c r="I79" s="151" t="s">
        <v>3791</v>
      </c>
      <c r="J79" s="146" t="s">
        <v>2122</v>
      </c>
      <c r="K79" s="151" t="s">
        <v>3792</v>
      </c>
      <c r="L79" s="151" t="s">
        <v>3793</v>
      </c>
      <c r="M79" s="151" t="s">
        <v>3794</v>
      </c>
      <c r="N79" s="148" t="s">
        <v>2009</v>
      </c>
      <c r="O79" s="151" t="s">
        <v>3795</v>
      </c>
      <c r="P79" s="146" t="s">
        <v>1831</v>
      </c>
      <c r="Q79" s="531" t="s">
        <v>30</v>
      </c>
      <c r="R79" s="149">
        <v>0.3</v>
      </c>
      <c r="S79" s="149" t="s">
        <v>2009</v>
      </c>
      <c r="T79" s="149">
        <v>0.6</v>
      </c>
      <c r="U79" s="258"/>
      <c r="V79" s="258"/>
      <c r="W79" s="149"/>
      <c r="X79" s="274" t="s">
        <v>3796</v>
      </c>
      <c r="Y79" s="274" t="s">
        <v>3797</v>
      </c>
      <c r="Z79" s="258"/>
      <c r="AA79" s="258"/>
      <c r="AB79" s="149"/>
      <c r="AC79" s="270" t="s">
        <v>3798</v>
      </c>
      <c r="AD79" s="274" t="s">
        <v>3797</v>
      </c>
      <c r="AE79" s="258">
        <v>1150</v>
      </c>
      <c r="AF79" s="258">
        <v>1830</v>
      </c>
      <c r="AG79" s="209">
        <f t="shared" ref="AG79:AG80" si="64">+AE79/AF79</f>
        <v>0.62841530054644812</v>
      </c>
      <c r="AH79" s="222" t="s">
        <v>3799</v>
      </c>
      <c r="AI79" s="270" t="s">
        <v>2944</v>
      </c>
      <c r="AJ79" s="210"/>
      <c r="AK79" s="210"/>
      <c r="AL79" s="209"/>
      <c r="AM79" s="217" t="s">
        <v>3800</v>
      </c>
      <c r="AN79" s="270" t="s">
        <v>2339</v>
      </c>
      <c r="AO79" s="211"/>
      <c r="AP79" s="210"/>
      <c r="AQ79" s="217"/>
      <c r="AR79" s="217" t="s">
        <v>3801</v>
      </c>
      <c r="AS79" s="270" t="s">
        <v>2019</v>
      </c>
      <c r="AT79" s="210">
        <v>1190</v>
      </c>
      <c r="AU79" s="258">
        <v>1998</v>
      </c>
      <c r="AV79" s="209">
        <f t="shared" si="54"/>
        <v>0.59559559559559561</v>
      </c>
      <c r="AW79" s="270" t="s">
        <v>3802</v>
      </c>
      <c r="AX79" s="270" t="s">
        <v>2949</v>
      </c>
      <c r="AY79" s="211"/>
      <c r="AZ79" s="210"/>
      <c r="BA79" s="209"/>
      <c r="BB79" s="270" t="s">
        <v>3803</v>
      </c>
      <c r="BC79" s="217" t="s">
        <v>3804</v>
      </c>
      <c r="BD79" s="210"/>
      <c r="BE79" s="210"/>
      <c r="BF79" s="209"/>
      <c r="BG79" s="217" t="s">
        <v>3805</v>
      </c>
      <c r="BH79" s="217" t="s">
        <v>3806</v>
      </c>
      <c r="BI79" s="210">
        <v>1430</v>
      </c>
      <c r="BJ79" s="258">
        <v>1863</v>
      </c>
      <c r="BK79" s="209">
        <f t="shared" si="49"/>
        <v>0.76757917337627479</v>
      </c>
      <c r="BL79" s="274" t="s">
        <v>3807</v>
      </c>
      <c r="BM79" s="270" t="s">
        <v>3808</v>
      </c>
      <c r="BN79" s="210"/>
      <c r="BO79" s="210"/>
      <c r="BP79" s="209"/>
      <c r="BQ79" s="222" t="s">
        <v>3809</v>
      </c>
      <c r="BR79" s="217" t="s">
        <v>3810</v>
      </c>
      <c r="BS79" s="210"/>
      <c r="BT79" s="210"/>
      <c r="BU79" s="209"/>
      <c r="BV79" s="217" t="s">
        <v>3811</v>
      </c>
      <c r="BW79" s="217" t="s">
        <v>3812</v>
      </c>
      <c r="BX79" s="210">
        <v>974</v>
      </c>
      <c r="BY79" s="210">
        <v>1643</v>
      </c>
      <c r="BZ79" s="209">
        <f>BX79/BY79</f>
        <v>0.59281801582471094</v>
      </c>
      <c r="CA79" s="217" t="s">
        <v>3813</v>
      </c>
      <c r="CB79" s="217" t="s">
        <v>3814</v>
      </c>
      <c r="CC79" s="217" t="s">
        <v>3815</v>
      </c>
      <c r="CD79" s="152"/>
      <c r="CE79" s="288">
        <f>AE79+AT79+BI79+BX79</f>
        <v>4744</v>
      </c>
      <c r="CF79" s="288">
        <f>AF79+AU79+BJ79+BY79</f>
        <v>7334</v>
      </c>
      <c r="CG79" s="277">
        <f t="shared" si="62"/>
        <v>0.64685028633760566</v>
      </c>
      <c r="CH79" s="277">
        <f t="shared" si="63"/>
        <v>0.64685028633760566</v>
      </c>
      <c r="CI79" s="277">
        <f t="shared" si="52"/>
        <v>0.6</v>
      </c>
      <c r="CJ79" s="277">
        <f t="shared" si="53"/>
        <v>1.0780838105626762</v>
      </c>
      <c r="CK79" s="286"/>
    </row>
    <row r="80" spans="1:89" s="205" customFormat="1" ht="252" x14ac:dyDescent="0.25">
      <c r="B80" s="148" t="s">
        <v>221</v>
      </c>
      <c r="C80" s="148" t="s">
        <v>148</v>
      </c>
      <c r="D80" s="151" t="s">
        <v>3363</v>
      </c>
      <c r="E80" s="146" t="s">
        <v>3816</v>
      </c>
      <c r="F80" s="260" t="s">
        <v>3817</v>
      </c>
      <c r="G80" s="151" t="s">
        <v>3818</v>
      </c>
      <c r="H80" s="151" t="s">
        <v>3819</v>
      </c>
      <c r="I80" s="151" t="s">
        <v>3820</v>
      </c>
      <c r="J80" s="146" t="s">
        <v>2122</v>
      </c>
      <c r="K80" s="151" t="s">
        <v>3821</v>
      </c>
      <c r="L80" s="151" t="s">
        <v>3822</v>
      </c>
      <c r="M80" s="151" t="s">
        <v>3823</v>
      </c>
      <c r="N80" s="148" t="s">
        <v>2009</v>
      </c>
      <c r="O80" s="151" t="s">
        <v>3824</v>
      </c>
      <c r="P80" s="146" t="s">
        <v>1831</v>
      </c>
      <c r="Q80" s="531" t="s">
        <v>30</v>
      </c>
      <c r="R80" s="149">
        <v>0.49</v>
      </c>
      <c r="S80" s="149" t="s">
        <v>2009</v>
      </c>
      <c r="T80" s="149">
        <v>0.8</v>
      </c>
      <c r="U80" s="258"/>
      <c r="V80" s="258"/>
      <c r="W80" s="149"/>
      <c r="X80" s="274" t="s">
        <v>3825</v>
      </c>
      <c r="Y80" s="274" t="s">
        <v>3797</v>
      </c>
      <c r="Z80" s="258"/>
      <c r="AA80" s="258"/>
      <c r="AB80" s="149"/>
      <c r="AC80" s="270" t="s">
        <v>3826</v>
      </c>
      <c r="AD80" s="274" t="s">
        <v>3797</v>
      </c>
      <c r="AE80" s="210">
        <v>123</v>
      </c>
      <c r="AF80" s="210">
        <v>173</v>
      </c>
      <c r="AG80" s="209">
        <f t="shared" si="64"/>
        <v>0.71098265895953761</v>
      </c>
      <c r="AH80" s="222" t="s">
        <v>3827</v>
      </c>
      <c r="AI80" s="270" t="s">
        <v>2944</v>
      </c>
      <c r="AJ80" s="210"/>
      <c r="AK80" s="210"/>
      <c r="AL80" s="209"/>
      <c r="AM80" s="270" t="s">
        <v>3828</v>
      </c>
      <c r="AN80" s="270" t="s">
        <v>2339</v>
      </c>
      <c r="AO80" s="211"/>
      <c r="AP80" s="210"/>
      <c r="AQ80" s="270"/>
      <c r="AR80" s="270" t="s">
        <v>3829</v>
      </c>
      <c r="AS80" s="270" t="s">
        <v>2019</v>
      </c>
      <c r="AT80" s="210">
        <v>59</v>
      </c>
      <c r="AU80" s="210">
        <v>63</v>
      </c>
      <c r="AV80" s="209">
        <f t="shared" si="54"/>
        <v>0.93650793650793651</v>
      </c>
      <c r="AW80" s="270" t="s">
        <v>3830</v>
      </c>
      <c r="AX80" s="270" t="s">
        <v>3831</v>
      </c>
      <c r="AY80" s="211"/>
      <c r="AZ80" s="210"/>
      <c r="BA80" s="209"/>
      <c r="BB80" s="270" t="s">
        <v>3832</v>
      </c>
      <c r="BC80" s="217" t="s">
        <v>3804</v>
      </c>
      <c r="BD80" s="210"/>
      <c r="BE80" s="210"/>
      <c r="BF80" s="209"/>
      <c r="BG80" s="217" t="s">
        <v>3833</v>
      </c>
      <c r="BH80" s="217" t="s">
        <v>3806</v>
      </c>
      <c r="BI80" s="211">
        <v>109</v>
      </c>
      <c r="BJ80" s="210">
        <v>109</v>
      </c>
      <c r="BK80" s="209">
        <f t="shared" si="49"/>
        <v>1</v>
      </c>
      <c r="BL80" s="274" t="s">
        <v>3834</v>
      </c>
      <c r="BM80" s="270" t="s">
        <v>3808</v>
      </c>
      <c r="BN80" s="210"/>
      <c r="BO80" s="210"/>
      <c r="BP80" s="222"/>
      <c r="BQ80" s="222" t="s">
        <v>3835</v>
      </c>
      <c r="BR80" s="217" t="s">
        <v>3810</v>
      </c>
      <c r="BS80" s="210"/>
      <c r="BT80" s="210"/>
      <c r="BU80" s="209"/>
      <c r="BV80" s="217" t="s">
        <v>3836</v>
      </c>
      <c r="BW80" s="217" t="s">
        <v>3812</v>
      </c>
      <c r="BX80" s="210">
        <v>117</v>
      </c>
      <c r="BY80" s="210">
        <v>122</v>
      </c>
      <c r="BZ80" s="209">
        <f>BX80/BY80</f>
        <v>0.95901639344262291</v>
      </c>
      <c r="CA80" s="217" t="s">
        <v>3837</v>
      </c>
      <c r="CB80" s="217" t="s">
        <v>3838</v>
      </c>
      <c r="CC80" s="217" t="s">
        <v>3839</v>
      </c>
      <c r="CD80" s="152"/>
      <c r="CE80" s="288">
        <f>AE80+AT80+BI80+BX80</f>
        <v>408</v>
      </c>
      <c r="CF80" s="288">
        <f>AF80+AU80+BJ80+BY80</f>
        <v>467</v>
      </c>
      <c r="CG80" s="277">
        <f t="shared" si="62"/>
        <v>0.87366167023554608</v>
      </c>
      <c r="CH80" s="277">
        <f t="shared" si="63"/>
        <v>0.87366167023554608</v>
      </c>
      <c r="CI80" s="277">
        <f t="shared" si="52"/>
        <v>0.8</v>
      </c>
      <c r="CJ80" s="277">
        <f t="shared" si="53"/>
        <v>1.0920770877944326</v>
      </c>
      <c r="CK80" s="286"/>
    </row>
    <row r="81" spans="1:89" s="152" customFormat="1" ht="390.75" customHeight="1" x14ac:dyDescent="0.25">
      <c r="B81" s="148" t="s">
        <v>221</v>
      </c>
      <c r="C81" s="148" t="s">
        <v>158</v>
      </c>
      <c r="D81" s="151" t="s">
        <v>78</v>
      </c>
      <c r="E81" s="146" t="s">
        <v>3840</v>
      </c>
      <c r="F81" s="260" t="s">
        <v>3333</v>
      </c>
      <c r="G81" s="151" t="s">
        <v>3841</v>
      </c>
      <c r="H81" s="151" t="s">
        <v>3842</v>
      </c>
      <c r="I81" s="151" t="s">
        <v>3843</v>
      </c>
      <c r="J81" s="146" t="s">
        <v>2122</v>
      </c>
      <c r="K81" s="151" t="s">
        <v>3844</v>
      </c>
      <c r="L81" s="151" t="s">
        <v>3845</v>
      </c>
      <c r="M81" s="151" t="s">
        <v>3846</v>
      </c>
      <c r="N81" s="148" t="s">
        <v>2938</v>
      </c>
      <c r="O81" s="151" t="s">
        <v>3847</v>
      </c>
      <c r="P81" s="146" t="s">
        <v>2180</v>
      </c>
      <c r="Q81" s="531" t="s">
        <v>30</v>
      </c>
      <c r="R81" s="149">
        <v>0.94</v>
      </c>
      <c r="S81" s="149" t="s">
        <v>2009</v>
      </c>
      <c r="T81" s="149">
        <v>1</v>
      </c>
      <c r="U81" s="210"/>
      <c r="V81" s="210"/>
      <c r="W81" s="209"/>
      <c r="X81" s="283" t="s">
        <v>3848</v>
      </c>
      <c r="Y81" s="244" t="s">
        <v>3342</v>
      </c>
      <c r="Z81" s="283"/>
      <c r="AA81" s="244"/>
      <c r="AB81" s="283"/>
      <c r="AC81" s="244" t="s">
        <v>3849</v>
      </c>
      <c r="AD81" s="283" t="s">
        <v>3850</v>
      </c>
      <c r="AE81" s="244"/>
      <c r="AF81" s="283"/>
      <c r="AG81" s="244"/>
      <c r="AH81" s="283" t="s">
        <v>3851</v>
      </c>
      <c r="AI81" s="244" t="s">
        <v>3852</v>
      </c>
      <c r="AJ81" s="283"/>
      <c r="AK81" s="244"/>
      <c r="AL81" s="283"/>
      <c r="AM81" s="244" t="s">
        <v>3853</v>
      </c>
      <c r="AN81" s="283" t="s">
        <v>3854</v>
      </c>
      <c r="AO81" s="244"/>
      <c r="AP81" s="283"/>
      <c r="AQ81" s="244"/>
      <c r="AR81" s="283" t="s">
        <v>3855</v>
      </c>
      <c r="AS81" s="244" t="s">
        <v>3856</v>
      </c>
      <c r="AT81" s="210">
        <v>347</v>
      </c>
      <c r="AU81" s="210">
        <v>365</v>
      </c>
      <c r="AV81" s="209">
        <f>AT81/AU81</f>
        <v>0.9506849315068493</v>
      </c>
      <c r="AW81" s="244" t="s">
        <v>3857</v>
      </c>
      <c r="AX81" s="244" t="s">
        <v>3858</v>
      </c>
      <c r="AY81" s="244"/>
      <c r="AZ81" s="244"/>
      <c r="BA81" s="244"/>
      <c r="BB81" s="244" t="s">
        <v>3859</v>
      </c>
      <c r="BC81" s="244" t="s">
        <v>3860</v>
      </c>
      <c r="BD81" s="244"/>
      <c r="BE81" s="244"/>
      <c r="BF81" s="244"/>
      <c r="BG81" s="244" t="s">
        <v>3861</v>
      </c>
      <c r="BH81" s="244" t="s">
        <v>3862</v>
      </c>
      <c r="BI81" s="244"/>
      <c r="BJ81" s="244"/>
      <c r="BK81" s="244"/>
      <c r="BL81" s="244" t="s">
        <v>3863</v>
      </c>
      <c r="BM81" s="244" t="s">
        <v>3864</v>
      </c>
      <c r="BN81" s="244"/>
      <c r="BO81" s="244"/>
      <c r="BP81" s="244"/>
      <c r="BQ81" s="244" t="s">
        <v>3865</v>
      </c>
      <c r="BR81" s="244" t="s">
        <v>3866</v>
      </c>
      <c r="BS81" s="244"/>
      <c r="BT81" s="244"/>
      <c r="BU81" s="244"/>
      <c r="BV81" s="244" t="s">
        <v>3867</v>
      </c>
      <c r="BW81" s="244" t="s">
        <v>3868</v>
      </c>
      <c r="BX81" s="301">
        <v>242</v>
      </c>
      <c r="BY81" s="300">
        <v>247</v>
      </c>
      <c r="BZ81" s="209">
        <f>BX81/BY81</f>
        <v>0.97975708502024295</v>
      </c>
      <c r="CA81" s="533" t="s">
        <v>3869</v>
      </c>
      <c r="CB81" s="212" t="s">
        <v>3870</v>
      </c>
      <c r="CC81" s="217" t="s">
        <v>3871</v>
      </c>
      <c r="CE81" s="534">
        <f>+AT81+BX81</f>
        <v>589</v>
      </c>
      <c r="CF81" s="534">
        <f>+AU81+BY81</f>
        <v>612</v>
      </c>
      <c r="CG81" s="535">
        <f>+CE81/CF81</f>
        <v>0.96241830065359479</v>
      </c>
      <c r="CH81" s="277">
        <f>+CG81</f>
        <v>0.96241830065359479</v>
      </c>
      <c r="CI81" s="277">
        <f>+T81</f>
        <v>1</v>
      </c>
      <c r="CJ81" s="277">
        <f>+CH81/CI81</f>
        <v>0.96241830065359479</v>
      </c>
      <c r="CK81" s="286"/>
    </row>
    <row r="82" spans="1:89" s="150" customFormat="1" ht="288" x14ac:dyDescent="0.25">
      <c r="B82" s="148" t="s">
        <v>221</v>
      </c>
      <c r="C82" s="148" t="s">
        <v>168</v>
      </c>
      <c r="D82" s="145" t="s">
        <v>3301</v>
      </c>
      <c r="E82" s="146" t="s">
        <v>3872</v>
      </c>
      <c r="F82" s="215" t="s">
        <v>3873</v>
      </c>
      <c r="G82" s="145" t="s">
        <v>3874</v>
      </c>
      <c r="H82" s="145" t="s">
        <v>3875</v>
      </c>
      <c r="I82" s="145" t="s">
        <v>3876</v>
      </c>
      <c r="J82" s="147" t="s">
        <v>2122</v>
      </c>
      <c r="K82" s="145" t="s">
        <v>3877</v>
      </c>
      <c r="L82" s="145" t="s">
        <v>3878</v>
      </c>
      <c r="M82" s="145" t="s">
        <v>3879</v>
      </c>
      <c r="N82" s="144" t="s">
        <v>2938</v>
      </c>
      <c r="O82" s="145" t="s">
        <v>3880</v>
      </c>
      <c r="P82" s="146" t="s">
        <v>2180</v>
      </c>
      <c r="Q82" s="512" t="s">
        <v>30</v>
      </c>
      <c r="R82" s="154" t="s">
        <v>1816</v>
      </c>
      <c r="S82" s="154" t="s">
        <v>1816</v>
      </c>
      <c r="T82" s="154">
        <v>0.6</v>
      </c>
      <c r="U82" s="210"/>
      <c r="V82" s="210"/>
      <c r="W82" s="209"/>
      <c r="X82" s="283" t="s">
        <v>3881</v>
      </c>
      <c r="Y82" s="244" t="s">
        <v>3882</v>
      </c>
      <c r="Z82" s="283"/>
      <c r="AA82" s="244"/>
      <c r="AB82" s="283"/>
      <c r="AC82" s="244" t="s">
        <v>3883</v>
      </c>
      <c r="AD82" s="283" t="s">
        <v>2249</v>
      </c>
      <c r="AE82" s="244"/>
      <c r="AF82" s="283"/>
      <c r="AG82" s="244"/>
      <c r="AH82" s="283" t="s">
        <v>3884</v>
      </c>
      <c r="AI82" s="244" t="s">
        <v>2251</v>
      </c>
      <c r="AJ82" s="283"/>
      <c r="AK82" s="244"/>
      <c r="AL82" s="283"/>
      <c r="AM82" s="244" t="s">
        <v>3885</v>
      </c>
      <c r="AN82" s="283" t="s">
        <v>2253</v>
      </c>
      <c r="AO82" s="244"/>
      <c r="AP82" s="283"/>
      <c r="AQ82" s="244"/>
      <c r="AR82" s="283" t="s">
        <v>3886</v>
      </c>
      <c r="AS82" s="244" t="s">
        <v>3887</v>
      </c>
      <c r="AT82" s="210">
        <v>6</v>
      </c>
      <c r="AU82" s="210">
        <v>10</v>
      </c>
      <c r="AV82" s="209">
        <f>+AT82/AU82</f>
        <v>0.6</v>
      </c>
      <c r="AW82" s="244" t="s">
        <v>3888</v>
      </c>
      <c r="AX82" s="244" t="s">
        <v>3889</v>
      </c>
      <c r="AY82" s="244"/>
      <c r="AZ82" s="244"/>
      <c r="BA82" s="244"/>
      <c r="BB82" s="244" t="s">
        <v>3890</v>
      </c>
      <c r="BC82" s="244" t="s">
        <v>3891</v>
      </c>
      <c r="BD82" s="244"/>
      <c r="BE82" s="244"/>
      <c r="BF82" s="244"/>
      <c r="BG82" s="244" t="s">
        <v>3892</v>
      </c>
      <c r="BH82" s="244" t="s">
        <v>3354</v>
      </c>
      <c r="BI82" s="244"/>
      <c r="BJ82" s="244"/>
      <c r="BK82" s="244"/>
      <c r="BL82" s="244" t="s">
        <v>3893</v>
      </c>
      <c r="BM82" s="244" t="s">
        <v>3323</v>
      </c>
      <c r="BN82" s="244"/>
      <c r="BO82" s="244"/>
      <c r="BP82" s="244"/>
      <c r="BQ82" s="244" t="s">
        <v>3894</v>
      </c>
      <c r="BR82" s="244" t="s">
        <v>3357</v>
      </c>
      <c r="BS82" s="244"/>
      <c r="BT82" s="244"/>
      <c r="BU82" s="244"/>
      <c r="BV82" s="244" t="s">
        <v>3895</v>
      </c>
      <c r="BW82" s="208" t="s">
        <v>3896</v>
      </c>
      <c r="BX82" s="210">
        <v>168</v>
      </c>
      <c r="BY82" s="210">
        <v>168</v>
      </c>
      <c r="BZ82" s="209">
        <f>BX82/BY82</f>
        <v>1</v>
      </c>
      <c r="CA82" s="533" t="s">
        <v>3897</v>
      </c>
      <c r="CB82" s="212" t="s">
        <v>3898</v>
      </c>
      <c r="CC82" s="217" t="s">
        <v>3899</v>
      </c>
      <c r="CE82" s="206">
        <f>+AT82+BX82</f>
        <v>174</v>
      </c>
      <c r="CF82" s="206">
        <f>+AU82+BY82</f>
        <v>178</v>
      </c>
      <c r="CG82" s="207">
        <f t="shared" si="62"/>
        <v>0.97752808988764039</v>
      </c>
      <c r="CH82" s="207">
        <f t="shared" si="63"/>
        <v>0.97752808988764039</v>
      </c>
      <c r="CI82" s="207">
        <f t="shared" si="52"/>
        <v>0.6</v>
      </c>
      <c r="CJ82" s="207">
        <f t="shared" si="53"/>
        <v>1.6292134831460674</v>
      </c>
      <c r="CK82" s="206"/>
    </row>
    <row r="83" spans="1:89" s="150" customFormat="1" ht="240" x14ac:dyDescent="0.25">
      <c r="A83" s="152"/>
      <c r="B83" s="144" t="s">
        <v>3362</v>
      </c>
      <c r="C83" s="144" t="s">
        <v>3900</v>
      </c>
      <c r="D83" s="145" t="s">
        <v>3301</v>
      </c>
      <c r="E83" s="146" t="s">
        <v>3901</v>
      </c>
      <c r="F83" s="215" t="s">
        <v>3902</v>
      </c>
      <c r="G83" s="145" t="s">
        <v>3903</v>
      </c>
      <c r="H83" s="145" t="s">
        <v>3904</v>
      </c>
      <c r="I83" s="145" t="s">
        <v>3905</v>
      </c>
      <c r="J83" s="147" t="s">
        <v>2122</v>
      </c>
      <c r="K83" s="145" t="s">
        <v>3906</v>
      </c>
      <c r="L83" s="145" t="s">
        <v>3907</v>
      </c>
      <c r="M83" s="145" t="s">
        <v>3908</v>
      </c>
      <c r="N83" s="144" t="s">
        <v>2009</v>
      </c>
      <c r="O83" s="145" t="s">
        <v>3909</v>
      </c>
      <c r="P83" s="146" t="s">
        <v>1810</v>
      </c>
      <c r="Q83" s="512" t="s">
        <v>30</v>
      </c>
      <c r="R83" s="154" t="s">
        <v>1816</v>
      </c>
      <c r="S83" s="154" t="s">
        <v>2009</v>
      </c>
      <c r="T83" s="154">
        <v>1</v>
      </c>
      <c r="U83" s="285">
        <v>27</v>
      </c>
      <c r="V83" s="285">
        <v>36</v>
      </c>
      <c r="W83" s="284">
        <v>0.75</v>
      </c>
      <c r="X83" s="283" t="s">
        <v>3910</v>
      </c>
      <c r="Y83" s="244" t="s">
        <v>3911</v>
      </c>
      <c r="Z83" s="285">
        <v>11</v>
      </c>
      <c r="AA83" s="285">
        <v>19</v>
      </c>
      <c r="AB83" s="284">
        <v>0.57894736842105265</v>
      </c>
      <c r="AC83" s="283" t="s">
        <v>3912</v>
      </c>
      <c r="AD83" s="244" t="s">
        <v>3913</v>
      </c>
      <c r="AE83" s="211">
        <v>30</v>
      </c>
      <c r="AF83" s="210">
        <v>51</v>
      </c>
      <c r="AG83" s="209">
        <f>AE83/AF83</f>
        <v>0.58823529411764708</v>
      </c>
      <c r="AH83" s="283" t="s">
        <v>3914</v>
      </c>
      <c r="AI83" s="244" t="s">
        <v>3915</v>
      </c>
      <c r="AJ83" s="211">
        <v>37</v>
      </c>
      <c r="AK83" s="210">
        <v>85</v>
      </c>
      <c r="AL83" s="209">
        <f>AJ83/AK83</f>
        <v>0.43529411764705883</v>
      </c>
      <c r="AM83" s="283" t="s">
        <v>3916</v>
      </c>
      <c r="AN83" s="244" t="s">
        <v>3917</v>
      </c>
      <c r="AO83" s="211">
        <v>66</v>
      </c>
      <c r="AP83" s="210">
        <v>105</v>
      </c>
      <c r="AQ83" s="209">
        <f>(AO83/AP83)</f>
        <v>0.62857142857142856</v>
      </c>
      <c r="AR83" s="283" t="s">
        <v>3918</v>
      </c>
      <c r="AS83" s="244" t="s">
        <v>3919</v>
      </c>
      <c r="AT83" s="211">
        <v>76</v>
      </c>
      <c r="AU83" s="210">
        <v>77</v>
      </c>
      <c r="AV83" s="209">
        <f>(AT83/AU83)</f>
        <v>0.98701298701298701</v>
      </c>
      <c r="AW83" s="283" t="s">
        <v>3920</v>
      </c>
      <c r="AX83" s="244" t="s">
        <v>3921</v>
      </c>
      <c r="AY83" s="211">
        <v>97</v>
      </c>
      <c r="AZ83" s="210">
        <v>112</v>
      </c>
      <c r="BA83" s="209">
        <f>+AY83/AZ83</f>
        <v>0.8660714285714286</v>
      </c>
      <c r="BB83" s="283" t="s">
        <v>3922</v>
      </c>
      <c r="BC83" s="244" t="s">
        <v>3923</v>
      </c>
      <c r="BD83" s="211">
        <v>142</v>
      </c>
      <c r="BE83" s="210">
        <v>122</v>
      </c>
      <c r="BF83" s="209">
        <f>+BD83/BE83</f>
        <v>1.1639344262295082</v>
      </c>
      <c r="BG83" s="283" t="s">
        <v>3924</v>
      </c>
      <c r="BH83" s="244" t="s">
        <v>3925</v>
      </c>
      <c r="BI83" s="211">
        <v>152</v>
      </c>
      <c r="BJ83" s="210">
        <v>131</v>
      </c>
      <c r="BK83" s="209">
        <f>+BI83/BJ83</f>
        <v>1.1603053435114503</v>
      </c>
      <c r="BL83" s="222" t="s">
        <v>3926</v>
      </c>
      <c r="BM83" s="222" t="s">
        <v>3927</v>
      </c>
      <c r="BN83" s="210">
        <v>167</v>
      </c>
      <c r="BO83" s="210">
        <v>146</v>
      </c>
      <c r="BP83" s="209">
        <f>BN83/BO83</f>
        <v>1.1438356164383561</v>
      </c>
      <c r="BQ83" s="222" t="s">
        <v>3928</v>
      </c>
      <c r="BR83" s="217" t="s">
        <v>3929</v>
      </c>
      <c r="BS83" s="300">
        <v>151</v>
      </c>
      <c r="BT83" s="300">
        <v>207</v>
      </c>
      <c r="BU83" s="299">
        <f>+BS83/BT83</f>
        <v>0.72946859903381644</v>
      </c>
      <c r="BV83" s="222" t="s">
        <v>3930</v>
      </c>
      <c r="BW83" s="217" t="s">
        <v>3931</v>
      </c>
      <c r="BX83" s="210">
        <v>110</v>
      </c>
      <c r="BY83" s="210">
        <v>208</v>
      </c>
      <c r="BZ83" s="209">
        <f>+BX83/BY83</f>
        <v>0.52884615384615385</v>
      </c>
      <c r="CA83" s="222" t="s">
        <v>3932</v>
      </c>
      <c r="CB83" s="222" t="s">
        <v>3933</v>
      </c>
      <c r="CC83" s="217" t="s">
        <v>3934</v>
      </c>
      <c r="CE83" s="282">
        <f>(U83+Z83+AE83+AJ83+AO83+AT83+AY83+BD83+BI83+BN83+BS83+BX83)</f>
        <v>1066</v>
      </c>
      <c r="CF83" s="282">
        <f>(V83+AA83+AF83+AK83+AP83+AU83+AZ83+BE83+BJ83+BO83+BT83+BY83)</f>
        <v>1299</v>
      </c>
      <c r="CG83" s="207">
        <f t="shared" si="62"/>
        <v>0.82063125481139343</v>
      </c>
      <c r="CH83" s="207">
        <f t="shared" si="63"/>
        <v>0.82063125481139343</v>
      </c>
      <c r="CI83" s="207">
        <f t="shared" si="52"/>
        <v>1</v>
      </c>
      <c r="CJ83" s="207">
        <f t="shared" si="53"/>
        <v>0.82063125481139343</v>
      </c>
      <c r="CK83" s="206"/>
    </row>
    <row r="84" spans="1:89" s="150" customFormat="1" ht="251.25" customHeight="1" x14ac:dyDescent="0.25">
      <c r="A84" s="152"/>
      <c r="B84" s="144" t="s">
        <v>221</v>
      </c>
      <c r="C84" s="144" t="s">
        <v>188</v>
      </c>
      <c r="D84" s="145" t="s">
        <v>3301</v>
      </c>
      <c r="E84" s="146" t="s">
        <v>3935</v>
      </c>
      <c r="F84" s="215" t="s">
        <v>3936</v>
      </c>
      <c r="G84" s="145" t="s">
        <v>3937</v>
      </c>
      <c r="H84" s="145" t="s">
        <v>3938</v>
      </c>
      <c r="I84" s="145" t="s">
        <v>3939</v>
      </c>
      <c r="J84" s="147" t="s">
        <v>2005</v>
      </c>
      <c r="K84" s="145" t="s">
        <v>3940</v>
      </c>
      <c r="L84" s="145" t="s">
        <v>3941</v>
      </c>
      <c r="M84" s="145" t="s">
        <v>3942</v>
      </c>
      <c r="N84" s="144" t="s">
        <v>2009</v>
      </c>
      <c r="O84" s="145" t="s">
        <v>3943</v>
      </c>
      <c r="P84" s="146" t="s">
        <v>1831</v>
      </c>
      <c r="Q84" s="512" t="s">
        <v>30</v>
      </c>
      <c r="R84" s="154">
        <v>0.95</v>
      </c>
      <c r="S84" s="154" t="s">
        <v>2009</v>
      </c>
      <c r="T84" s="154">
        <v>0.98</v>
      </c>
      <c r="U84" s="210"/>
      <c r="V84" s="210"/>
      <c r="W84" s="209"/>
      <c r="X84" s="222" t="s">
        <v>3944</v>
      </c>
      <c r="Y84" s="273" t="s">
        <v>3945</v>
      </c>
      <c r="Z84" s="223"/>
      <c r="AA84" s="223"/>
      <c r="AB84" s="217"/>
      <c r="AC84" s="222" t="s">
        <v>3946</v>
      </c>
      <c r="AD84" s="273" t="s">
        <v>3945</v>
      </c>
      <c r="AE84" s="211">
        <v>11</v>
      </c>
      <c r="AF84" s="210">
        <v>16</v>
      </c>
      <c r="AG84" s="209">
        <f>+AE84/AF84</f>
        <v>0.6875</v>
      </c>
      <c r="AH84" s="222" t="s">
        <v>3947</v>
      </c>
      <c r="AI84" s="273" t="s">
        <v>3948</v>
      </c>
      <c r="AJ84" s="210"/>
      <c r="AK84" s="210"/>
      <c r="AL84" s="209"/>
      <c r="AM84" s="222" t="s">
        <v>3949</v>
      </c>
      <c r="AN84" s="273" t="s">
        <v>3950</v>
      </c>
      <c r="AO84" s="210"/>
      <c r="AP84" s="210"/>
      <c r="AQ84" s="209"/>
      <c r="AR84" s="222" t="s">
        <v>3951</v>
      </c>
      <c r="AS84" s="271" t="s">
        <v>3952</v>
      </c>
      <c r="AT84" s="210">
        <v>84</v>
      </c>
      <c r="AU84" s="272">
        <v>96</v>
      </c>
      <c r="AV84" s="209">
        <f>AT84/AU84</f>
        <v>0.875</v>
      </c>
      <c r="AW84" s="222" t="s">
        <v>3953</v>
      </c>
      <c r="AX84" s="222" t="s">
        <v>3954</v>
      </c>
      <c r="AY84" s="210"/>
      <c r="AZ84" s="272"/>
      <c r="BA84" s="209"/>
      <c r="BB84" s="222" t="s">
        <v>3955</v>
      </c>
      <c r="BC84" s="222" t="s">
        <v>3956</v>
      </c>
      <c r="BD84" s="210"/>
      <c r="BE84" s="210"/>
      <c r="BF84" s="209"/>
      <c r="BG84" s="222" t="s">
        <v>3957</v>
      </c>
      <c r="BH84" s="222" t="s">
        <v>3958</v>
      </c>
      <c r="BI84" s="279">
        <v>182</v>
      </c>
      <c r="BJ84" s="210">
        <v>197</v>
      </c>
      <c r="BK84" s="209">
        <f>BI84/BJ84</f>
        <v>0.92385786802030456</v>
      </c>
      <c r="BL84" s="281" t="s">
        <v>3959</v>
      </c>
      <c r="BM84" s="222" t="s">
        <v>3960</v>
      </c>
      <c r="BN84" s="210"/>
      <c r="BO84" s="210"/>
      <c r="BP84" s="209"/>
      <c r="BQ84" s="270" t="s">
        <v>3961</v>
      </c>
      <c r="BR84" s="217" t="s">
        <v>3962</v>
      </c>
      <c r="BS84" s="211"/>
      <c r="BT84" s="210"/>
      <c r="BU84" s="209"/>
      <c r="BV84" s="270" t="s">
        <v>3963</v>
      </c>
      <c r="BW84" s="217" t="s">
        <v>3964</v>
      </c>
      <c r="BX84" s="210">
        <v>261</v>
      </c>
      <c r="BY84" s="210">
        <v>280</v>
      </c>
      <c r="BZ84" s="209">
        <f>BX84/BY84</f>
        <v>0.93214285714285716</v>
      </c>
      <c r="CA84" s="270" t="s">
        <v>3965</v>
      </c>
      <c r="CB84" s="217" t="s">
        <v>3966</v>
      </c>
      <c r="CC84" s="270" t="s">
        <v>3967</v>
      </c>
      <c r="CE84" s="206">
        <f>+BX84</f>
        <v>261</v>
      </c>
      <c r="CF84" s="206">
        <f>+BY84</f>
        <v>280</v>
      </c>
      <c r="CG84" s="207">
        <f>CE84/CF84</f>
        <v>0.93214285714285716</v>
      </c>
      <c r="CH84" s="207">
        <f t="shared" si="31"/>
        <v>0.93214285714285716</v>
      </c>
      <c r="CI84" s="277">
        <f t="shared" si="52"/>
        <v>0.98</v>
      </c>
      <c r="CJ84" s="207">
        <f>CH84/CI84</f>
        <v>0.95116618075801751</v>
      </c>
      <c r="CK84" s="206"/>
    </row>
    <row r="85" spans="1:89" s="150" customFormat="1" ht="252" x14ac:dyDescent="0.25">
      <c r="A85" s="152"/>
      <c r="B85" s="144" t="s">
        <v>221</v>
      </c>
      <c r="C85" s="144" t="s">
        <v>3968</v>
      </c>
      <c r="D85" s="145" t="s">
        <v>3301</v>
      </c>
      <c r="E85" s="146" t="s">
        <v>3969</v>
      </c>
      <c r="F85" s="215" t="s">
        <v>3085</v>
      </c>
      <c r="G85" s="145" t="s">
        <v>3970</v>
      </c>
      <c r="H85" s="145" t="s">
        <v>3971</v>
      </c>
      <c r="I85" s="145" t="s">
        <v>3972</v>
      </c>
      <c r="J85" s="147" t="s">
        <v>2005</v>
      </c>
      <c r="K85" s="145" t="s">
        <v>3973</v>
      </c>
      <c r="L85" s="145" t="s">
        <v>3974</v>
      </c>
      <c r="M85" s="145" t="s">
        <v>3975</v>
      </c>
      <c r="N85" s="144" t="s">
        <v>2009</v>
      </c>
      <c r="O85" s="145" t="s">
        <v>3976</v>
      </c>
      <c r="P85" s="146" t="s">
        <v>1831</v>
      </c>
      <c r="Q85" s="512" t="s">
        <v>30</v>
      </c>
      <c r="R85" s="154">
        <v>0.59</v>
      </c>
      <c r="S85" s="154" t="s">
        <v>2009</v>
      </c>
      <c r="T85" s="154">
        <v>0.7</v>
      </c>
      <c r="U85" s="210"/>
      <c r="V85" s="210"/>
      <c r="W85" s="209"/>
      <c r="X85" s="222" t="s">
        <v>3977</v>
      </c>
      <c r="Y85" s="273" t="s">
        <v>3945</v>
      </c>
      <c r="Z85" s="223"/>
      <c r="AA85" s="223"/>
      <c r="AB85" s="217"/>
      <c r="AC85" s="222" t="s">
        <v>3978</v>
      </c>
      <c r="AD85" s="273" t="s">
        <v>3945</v>
      </c>
      <c r="AE85" s="210">
        <v>0</v>
      </c>
      <c r="AF85" s="210">
        <v>4</v>
      </c>
      <c r="AG85" s="209">
        <v>0</v>
      </c>
      <c r="AH85" s="222" t="s">
        <v>3979</v>
      </c>
      <c r="AI85" s="273" t="s">
        <v>2131</v>
      </c>
      <c r="AJ85" s="210"/>
      <c r="AK85" s="210"/>
      <c r="AL85" s="209"/>
      <c r="AM85" s="222" t="s">
        <v>3980</v>
      </c>
      <c r="AN85" s="273" t="s">
        <v>3950</v>
      </c>
      <c r="AO85" s="210"/>
      <c r="AP85" s="210"/>
      <c r="AQ85" s="209"/>
      <c r="AR85" s="222" t="s">
        <v>3981</v>
      </c>
      <c r="AS85" s="271" t="s">
        <v>3952</v>
      </c>
      <c r="AT85" s="210">
        <v>5</v>
      </c>
      <c r="AU85" s="272">
        <v>17</v>
      </c>
      <c r="AV85" s="209">
        <f>AT85/AU85</f>
        <v>0.29411764705882354</v>
      </c>
      <c r="AW85" s="222" t="s">
        <v>3982</v>
      </c>
      <c r="AX85" s="222" t="s">
        <v>3983</v>
      </c>
      <c r="AY85" s="210"/>
      <c r="AZ85" s="272"/>
      <c r="BA85" s="209"/>
      <c r="BB85" s="222" t="s">
        <v>3984</v>
      </c>
      <c r="BC85" s="222" t="s">
        <v>3956</v>
      </c>
      <c r="BD85" s="210"/>
      <c r="BE85" s="210"/>
      <c r="BF85" s="209"/>
      <c r="BG85" s="222" t="s">
        <v>3985</v>
      </c>
      <c r="BH85" s="222" t="s">
        <v>3958</v>
      </c>
      <c r="BI85" s="279">
        <v>9</v>
      </c>
      <c r="BJ85" s="278">
        <v>23</v>
      </c>
      <c r="BK85" s="209">
        <f>BI85/BJ85</f>
        <v>0.39130434782608697</v>
      </c>
      <c r="BL85" s="220" t="s">
        <v>3986</v>
      </c>
      <c r="BM85" s="222" t="s">
        <v>3987</v>
      </c>
      <c r="BN85" s="210"/>
      <c r="BO85" s="210"/>
      <c r="BP85" s="209"/>
      <c r="BQ85" s="270" t="s">
        <v>3988</v>
      </c>
      <c r="BR85" s="217" t="s">
        <v>3962</v>
      </c>
      <c r="BS85" s="211"/>
      <c r="BT85" s="210"/>
      <c r="BU85" s="209"/>
      <c r="BV85" s="270" t="s">
        <v>3989</v>
      </c>
      <c r="BW85" s="217" t="s">
        <v>3964</v>
      </c>
      <c r="BX85" s="210">
        <v>9</v>
      </c>
      <c r="BY85" s="210">
        <v>23</v>
      </c>
      <c r="BZ85" s="209">
        <f>BX85/BY85</f>
        <v>0.39130434782608697</v>
      </c>
      <c r="CA85" s="270" t="s">
        <v>3990</v>
      </c>
      <c r="CB85" s="217" t="s">
        <v>3966</v>
      </c>
      <c r="CC85" s="270" t="s">
        <v>3991</v>
      </c>
      <c r="CE85" s="206">
        <f>+BX85</f>
        <v>9</v>
      </c>
      <c r="CF85" s="206">
        <f t="shared" ref="CF85:CF88" si="65">+BY85</f>
        <v>23</v>
      </c>
      <c r="CG85" s="207">
        <f t="shared" ref="CG85:CG88" si="66">CE85/CF85</f>
        <v>0.39130434782608697</v>
      </c>
      <c r="CH85" s="207">
        <f t="shared" si="31"/>
        <v>0.39130434782608697</v>
      </c>
      <c r="CI85" s="277">
        <f t="shared" si="52"/>
        <v>0.7</v>
      </c>
      <c r="CJ85" s="207">
        <f t="shared" ref="CJ85:CJ87" si="67">CH85/CI85</f>
        <v>0.55900621118012428</v>
      </c>
      <c r="CK85" s="206"/>
    </row>
    <row r="86" spans="1:89" s="150" customFormat="1" ht="246" customHeight="1" x14ac:dyDescent="0.25">
      <c r="A86" s="152"/>
      <c r="B86" s="144" t="s">
        <v>221</v>
      </c>
      <c r="C86" s="144" t="s">
        <v>188</v>
      </c>
      <c r="D86" s="145" t="s">
        <v>3363</v>
      </c>
      <c r="E86" s="146" t="s">
        <v>3992</v>
      </c>
      <c r="F86" s="215" t="s">
        <v>3993</v>
      </c>
      <c r="G86" s="145" t="s">
        <v>3994</v>
      </c>
      <c r="H86" s="145" t="s">
        <v>3995</v>
      </c>
      <c r="I86" s="145" t="s">
        <v>3996</v>
      </c>
      <c r="J86" s="147" t="s">
        <v>2005</v>
      </c>
      <c r="K86" s="145" t="s">
        <v>3997</v>
      </c>
      <c r="L86" s="145" t="s">
        <v>3998</v>
      </c>
      <c r="M86" s="145" t="s">
        <v>3999</v>
      </c>
      <c r="N86" s="144" t="s">
        <v>2009</v>
      </c>
      <c r="O86" s="145" t="s">
        <v>4000</v>
      </c>
      <c r="P86" s="146" t="s">
        <v>2180</v>
      </c>
      <c r="Q86" s="512" t="s">
        <v>60</v>
      </c>
      <c r="R86" s="154">
        <v>0.6</v>
      </c>
      <c r="S86" s="154" t="s">
        <v>2009</v>
      </c>
      <c r="T86" s="154">
        <v>0.6</v>
      </c>
      <c r="U86" s="210"/>
      <c r="V86" s="210"/>
      <c r="W86" s="209"/>
      <c r="X86" s="222" t="s">
        <v>4001</v>
      </c>
      <c r="Y86" s="273" t="s">
        <v>3945</v>
      </c>
      <c r="Z86" s="223"/>
      <c r="AA86" s="223"/>
      <c r="AB86" s="217"/>
      <c r="AC86" s="222" t="s">
        <v>4002</v>
      </c>
      <c r="AD86" s="273" t="s">
        <v>3945</v>
      </c>
      <c r="AE86" s="222"/>
      <c r="AF86" s="210"/>
      <c r="AG86" s="209"/>
      <c r="AH86" s="222" t="s">
        <v>4003</v>
      </c>
      <c r="AI86" s="273" t="s">
        <v>2131</v>
      </c>
      <c r="AJ86" s="210"/>
      <c r="AK86" s="210"/>
      <c r="AL86" s="209"/>
      <c r="AM86" s="222" t="s">
        <v>4004</v>
      </c>
      <c r="AN86" s="273" t="s">
        <v>3950</v>
      </c>
      <c r="AO86" s="210"/>
      <c r="AP86" s="210"/>
      <c r="AQ86" s="209"/>
      <c r="AR86" s="222" t="s">
        <v>4005</v>
      </c>
      <c r="AS86" s="271" t="s">
        <v>3952</v>
      </c>
      <c r="AT86" s="211">
        <v>128</v>
      </c>
      <c r="AU86" s="272">
        <v>333</v>
      </c>
      <c r="AV86" s="209">
        <f>AT86/AU86</f>
        <v>0.38438438438438438</v>
      </c>
      <c r="AW86" s="222" t="s">
        <v>4006</v>
      </c>
      <c r="AX86" s="217" t="s">
        <v>3954</v>
      </c>
      <c r="AY86" s="211"/>
      <c r="AZ86" s="272"/>
      <c r="BA86" s="209"/>
      <c r="BB86" s="222" t="s">
        <v>4007</v>
      </c>
      <c r="BC86" s="222" t="s">
        <v>3956</v>
      </c>
      <c r="BD86" s="210"/>
      <c r="BE86" s="210"/>
      <c r="BF86" s="209"/>
      <c r="BG86" s="222" t="s">
        <v>4008</v>
      </c>
      <c r="BH86" s="222" t="s">
        <v>3958</v>
      </c>
      <c r="BI86" s="222"/>
      <c r="BJ86" s="278"/>
      <c r="BK86" s="209"/>
      <c r="BL86" s="220" t="s">
        <v>4009</v>
      </c>
      <c r="BM86" s="222" t="s">
        <v>3960</v>
      </c>
      <c r="BN86" s="210"/>
      <c r="BO86" s="210"/>
      <c r="BP86" s="209"/>
      <c r="BQ86" s="270" t="s">
        <v>4010</v>
      </c>
      <c r="BR86" s="217" t="s">
        <v>3962</v>
      </c>
      <c r="BS86" s="211"/>
      <c r="BT86" s="210"/>
      <c r="BU86" s="209"/>
      <c r="BV86" s="270" t="s">
        <v>4011</v>
      </c>
      <c r="BW86" s="217" t="s">
        <v>3964</v>
      </c>
      <c r="BX86" s="210">
        <v>356</v>
      </c>
      <c r="BY86" s="210">
        <v>817</v>
      </c>
      <c r="BZ86" s="209">
        <f>BX86/BY86</f>
        <v>0.43574051407588738</v>
      </c>
      <c r="CA86" s="270" t="s">
        <v>4012</v>
      </c>
      <c r="CB86" s="217" t="s">
        <v>3966</v>
      </c>
      <c r="CC86" s="270" t="s">
        <v>4013</v>
      </c>
      <c r="CE86" s="206">
        <f t="shared" ref="CE86:CE88" si="68">+BX86</f>
        <v>356</v>
      </c>
      <c r="CF86" s="206">
        <f t="shared" si="65"/>
        <v>817</v>
      </c>
      <c r="CG86" s="207">
        <f t="shared" si="66"/>
        <v>0.43574051407588738</v>
      </c>
      <c r="CH86" s="207">
        <f t="shared" si="31"/>
        <v>0.43574051407588738</v>
      </c>
      <c r="CI86" s="277">
        <f t="shared" si="52"/>
        <v>0.6</v>
      </c>
      <c r="CJ86" s="207">
        <f>CH86/CI86</f>
        <v>0.72623419012647894</v>
      </c>
      <c r="CK86" s="206"/>
    </row>
    <row r="87" spans="1:89" s="150" customFormat="1" ht="251.25" customHeight="1" x14ac:dyDescent="0.25">
      <c r="A87" s="152"/>
      <c r="B87" s="144" t="s">
        <v>221</v>
      </c>
      <c r="C87" s="144" t="s">
        <v>188</v>
      </c>
      <c r="D87" s="145" t="s">
        <v>3301</v>
      </c>
      <c r="E87" s="146" t="s">
        <v>4014</v>
      </c>
      <c r="F87" s="215" t="s">
        <v>4015</v>
      </c>
      <c r="G87" s="145" t="s">
        <v>4016</v>
      </c>
      <c r="H87" s="145" t="s">
        <v>4017</v>
      </c>
      <c r="I87" s="145" t="s">
        <v>4018</v>
      </c>
      <c r="J87" s="147" t="s">
        <v>2005</v>
      </c>
      <c r="K87" s="145" t="s">
        <v>4019</v>
      </c>
      <c r="L87" s="145" t="s">
        <v>4020</v>
      </c>
      <c r="M87" s="145" t="s">
        <v>4021</v>
      </c>
      <c r="N87" s="144" t="s">
        <v>2009</v>
      </c>
      <c r="O87" s="145" t="s">
        <v>4022</v>
      </c>
      <c r="P87" s="146" t="s">
        <v>1814</v>
      </c>
      <c r="Q87" s="512" t="s">
        <v>60</v>
      </c>
      <c r="R87" s="154">
        <v>0.35</v>
      </c>
      <c r="S87" s="154" t="s">
        <v>2009</v>
      </c>
      <c r="T87" s="154">
        <v>0.9</v>
      </c>
      <c r="U87" s="210"/>
      <c r="V87" s="210"/>
      <c r="W87" s="209"/>
      <c r="X87" s="274" t="s">
        <v>4023</v>
      </c>
      <c r="Y87" s="273" t="s">
        <v>3945</v>
      </c>
      <c r="Z87" s="223"/>
      <c r="AA87" s="223"/>
      <c r="AB87" s="217"/>
      <c r="AC87" s="222" t="s">
        <v>4024</v>
      </c>
      <c r="AD87" s="273" t="s">
        <v>3945</v>
      </c>
      <c r="AE87" s="222"/>
      <c r="AF87" s="222"/>
      <c r="AG87" s="209"/>
      <c r="AH87" s="222" t="s">
        <v>4025</v>
      </c>
      <c r="AI87" s="273" t="s">
        <v>2131</v>
      </c>
      <c r="AJ87" s="210"/>
      <c r="AK87" s="210"/>
      <c r="AL87" s="209"/>
      <c r="AM87" s="222" t="s">
        <v>4026</v>
      </c>
      <c r="AN87" s="273" t="s">
        <v>3950</v>
      </c>
      <c r="AO87" s="210"/>
      <c r="AP87" s="210"/>
      <c r="AQ87" s="209"/>
      <c r="AR87" s="222" t="s">
        <v>4027</v>
      </c>
      <c r="AS87" s="271" t="s">
        <v>3952</v>
      </c>
      <c r="AT87" s="210"/>
      <c r="AU87" s="210"/>
      <c r="AV87" s="209"/>
      <c r="AW87" s="222" t="s">
        <v>4028</v>
      </c>
      <c r="AX87" s="217" t="s">
        <v>3954</v>
      </c>
      <c r="AY87" s="211"/>
      <c r="AZ87" s="272"/>
      <c r="BA87" s="209"/>
      <c r="BB87" s="222" t="s">
        <v>4029</v>
      </c>
      <c r="BC87" s="222" t="s">
        <v>3956</v>
      </c>
      <c r="BD87" s="210"/>
      <c r="BE87" s="210"/>
      <c r="BF87" s="209"/>
      <c r="BG87" s="222" t="s">
        <v>4030</v>
      </c>
      <c r="BH87" s="222" t="s">
        <v>3958</v>
      </c>
      <c r="BI87" s="276"/>
      <c r="BJ87" s="276"/>
      <c r="BK87" s="209"/>
      <c r="BL87" s="275" t="s">
        <v>4031</v>
      </c>
      <c r="BM87" s="222" t="s">
        <v>3960</v>
      </c>
      <c r="BN87" s="210"/>
      <c r="BO87" s="210"/>
      <c r="BP87" s="209"/>
      <c r="BQ87" s="270" t="s">
        <v>4032</v>
      </c>
      <c r="BR87" s="217" t="s">
        <v>3962</v>
      </c>
      <c r="BS87" s="211"/>
      <c r="BT87" s="210"/>
      <c r="BU87" s="209"/>
      <c r="BV87" s="270" t="s">
        <v>4033</v>
      </c>
      <c r="BW87" s="217" t="s">
        <v>3964</v>
      </c>
      <c r="BX87" s="210">
        <v>9</v>
      </c>
      <c r="BY87" s="210">
        <v>14</v>
      </c>
      <c r="BZ87" s="209">
        <f t="shared" ref="BZ87" si="69">BX87/BY87</f>
        <v>0.6428571428571429</v>
      </c>
      <c r="CA87" s="270" t="s">
        <v>4034</v>
      </c>
      <c r="CB87" s="217" t="s">
        <v>3966</v>
      </c>
      <c r="CC87" s="270" t="s">
        <v>4035</v>
      </c>
      <c r="CE87" s="206">
        <f t="shared" si="68"/>
        <v>9</v>
      </c>
      <c r="CF87" s="206">
        <f t="shared" si="65"/>
        <v>14</v>
      </c>
      <c r="CG87" s="207">
        <f t="shared" si="66"/>
        <v>0.6428571428571429</v>
      </c>
      <c r="CH87" s="207">
        <f t="shared" si="31"/>
        <v>0.6428571428571429</v>
      </c>
      <c r="CI87" s="277">
        <f t="shared" si="52"/>
        <v>0.9</v>
      </c>
      <c r="CJ87" s="207">
        <f t="shared" si="67"/>
        <v>0.7142857142857143</v>
      </c>
      <c r="CK87" s="206"/>
    </row>
    <row r="88" spans="1:89" s="150" customFormat="1" ht="252" customHeight="1" x14ac:dyDescent="0.25">
      <c r="A88" s="152"/>
      <c r="B88" s="144" t="s">
        <v>4036</v>
      </c>
      <c r="C88" s="144" t="s">
        <v>3968</v>
      </c>
      <c r="D88" s="145" t="s">
        <v>3301</v>
      </c>
      <c r="E88" s="146" t="s">
        <v>4037</v>
      </c>
      <c r="F88" s="215" t="s">
        <v>4015</v>
      </c>
      <c r="G88" s="145" t="s">
        <v>4038</v>
      </c>
      <c r="H88" s="145" t="s">
        <v>4039</v>
      </c>
      <c r="I88" s="145" t="s">
        <v>4040</v>
      </c>
      <c r="J88" s="147" t="s">
        <v>2039</v>
      </c>
      <c r="K88" s="145" t="s">
        <v>4041</v>
      </c>
      <c r="L88" s="145" t="s">
        <v>4042</v>
      </c>
      <c r="M88" s="145" t="s">
        <v>4043</v>
      </c>
      <c r="N88" s="144" t="s">
        <v>2009</v>
      </c>
      <c r="O88" s="145" t="s">
        <v>4044</v>
      </c>
      <c r="P88" s="146" t="s">
        <v>1814</v>
      </c>
      <c r="Q88" s="512" t="s">
        <v>60</v>
      </c>
      <c r="R88" s="154">
        <v>0.36</v>
      </c>
      <c r="S88" s="154" t="s">
        <v>2009</v>
      </c>
      <c r="T88" s="154">
        <v>0.67</v>
      </c>
      <c r="U88" s="210"/>
      <c r="V88" s="210"/>
      <c r="W88" s="209"/>
      <c r="X88" s="274" t="s">
        <v>4045</v>
      </c>
      <c r="Y88" s="273" t="s">
        <v>3945</v>
      </c>
      <c r="Z88" s="223"/>
      <c r="AA88" s="223"/>
      <c r="AB88" s="217"/>
      <c r="AC88" s="222" t="s">
        <v>4046</v>
      </c>
      <c r="AD88" s="273" t="s">
        <v>3945</v>
      </c>
      <c r="AE88" s="222"/>
      <c r="AF88" s="210"/>
      <c r="AG88" s="209"/>
      <c r="AH88" s="222" t="s">
        <v>4047</v>
      </c>
      <c r="AI88" s="273" t="s">
        <v>2131</v>
      </c>
      <c r="AJ88" s="210"/>
      <c r="AK88" s="210"/>
      <c r="AL88" s="209"/>
      <c r="AM88" s="222" t="s">
        <v>4048</v>
      </c>
      <c r="AN88" s="273" t="s">
        <v>3950</v>
      </c>
      <c r="AO88" s="210"/>
      <c r="AP88" s="210"/>
      <c r="AQ88" s="209"/>
      <c r="AR88" s="222" t="s">
        <v>4049</v>
      </c>
      <c r="AS88" s="271" t="s">
        <v>3952</v>
      </c>
      <c r="AT88" s="210"/>
      <c r="AU88" s="210"/>
      <c r="AV88" s="209"/>
      <c r="AW88" s="222" t="s">
        <v>4050</v>
      </c>
      <c r="AX88" s="217" t="s">
        <v>3954</v>
      </c>
      <c r="AY88" s="211"/>
      <c r="AZ88" s="272"/>
      <c r="BA88" s="209"/>
      <c r="BB88" s="222" t="s">
        <v>4051</v>
      </c>
      <c r="BC88" s="222" t="s">
        <v>3956</v>
      </c>
      <c r="BD88" s="210"/>
      <c r="BE88" s="210"/>
      <c r="BF88" s="209"/>
      <c r="BG88" s="222" t="s">
        <v>4052</v>
      </c>
      <c r="BH88" s="222" t="s">
        <v>3958</v>
      </c>
      <c r="BI88" s="210"/>
      <c r="BJ88" s="210"/>
      <c r="BK88" s="209"/>
      <c r="BL88" s="217" t="s">
        <v>4053</v>
      </c>
      <c r="BM88" s="222" t="s">
        <v>3960</v>
      </c>
      <c r="BN88" s="210"/>
      <c r="BO88" s="210"/>
      <c r="BP88" s="209"/>
      <c r="BQ88" s="270" t="s">
        <v>4054</v>
      </c>
      <c r="BR88" s="217" t="s">
        <v>3962</v>
      </c>
      <c r="BS88" s="211"/>
      <c r="BT88" s="210"/>
      <c r="BU88" s="209"/>
      <c r="BV88" s="270" t="s">
        <v>4055</v>
      </c>
      <c r="BW88" s="217" t="s">
        <v>3964</v>
      </c>
      <c r="BX88" s="210">
        <v>222</v>
      </c>
      <c r="BY88" s="210">
        <v>421</v>
      </c>
      <c r="BZ88" s="209">
        <f>BX88/BY88</f>
        <v>0.52731591448931114</v>
      </c>
      <c r="CA88" s="270" t="s">
        <v>4056</v>
      </c>
      <c r="CB88" s="217" t="s">
        <v>3966</v>
      </c>
      <c r="CC88" s="270" t="s">
        <v>4057</v>
      </c>
      <c r="CE88" s="206">
        <f t="shared" si="68"/>
        <v>222</v>
      </c>
      <c r="CF88" s="206">
        <f t="shared" si="65"/>
        <v>421</v>
      </c>
      <c r="CG88" s="207">
        <f t="shared" si="66"/>
        <v>0.52731591448931114</v>
      </c>
      <c r="CH88" s="207">
        <f t="shared" si="31"/>
        <v>0.52731591448931114</v>
      </c>
      <c r="CI88" s="277">
        <f t="shared" si="52"/>
        <v>0.67</v>
      </c>
      <c r="CJ88" s="207">
        <f>CH88/CI88</f>
        <v>0.78703867834225538</v>
      </c>
      <c r="CK88" s="206"/>
    </row>
    <row r="89" spans="1:89" s="150" customFormat="1" ht="378.75" customHeight="1" x14ac:dyDescent="0.25">
      <c r="A89" s="152"/>
      <c r="B89" s="144" t="s">
        <v>221</v>
      </c>
      <c r="C89" s="144" t="s">
        <v>196</v>
      </c>
      <c r="D89" s="145" t="s">
        <v>3363</v>
      </c>
      <c r="E89" s="146" t="s">
        <v>4058</v>
      </c>
      <c r="F89" s="215" t="s">
        <v>4059</v>
      </c>
      <c r="G89" s="145" t="s">
        <v>4060</v>
      </c>
      <c r="H89" s="145" t="s">
        <v>4061</v>
      </c>
      <c r="I89" s="145" t="s">
        <v>4062</v>
      </c>
      <c r="J89" s="147" t="s">
        <v>2122</v>
      </c>
      <c r="K89" s="145" t="s">
        <v>4063</v>
      </c>
      <c r="L89" s="145" t="s">
        <v>4064</v>
      </c>
      <c r="M89" s="145" t="s">
        <v>4065</v>
      </c>
      <c r="N89" s="144" t="s">
        <v>2009</v>
      </c>
      <c r="O89" s="145" t="s">
        <v>4066</v>
      </c>
      <c r="P89" s="146" t="s">
        <v>1831</v>
      </c>
      <c r="Q89" s="512" t="s">
        <v>30</v>
      </c>
      <c r="R89" s="154">
        <v>1</v>
      </c>
      <c r="S89" s="154" t="s">
        <v>2009</v>
      </c>
      <c r="T89" s="154">
        <v>1</v>
      </c>
      <c r="U89" s="210"/>
      <c r="V89" s="210"/>
      <c r="W89" s="209"/>
      <c r="X89" s="222" t="s">
        <v>4067</v>
      </c>
      <c r="Y89" s="222" t="s">
        <v>2128</v>
      </c>
      <c r="Z89" s="210"/>
      <c r="AA89" s="210"/>
      <c r="AB89" s="209"/>
      <c r="AC89" s="217" t="s">
        <v>4068</v>
      </c>
      <c r="AD89" s="217" t="s">
        <v>2128</v>
      </c>
      <c r="AE89" s="211">
        <v>9</v>
      </c>
      <c r="AF89" s="210">
        <v>9</v>
      </c>
      <c r="AG89" s="209">
        <f>+AE89/AF89</f>
        <v>1</v>
      </c>
      <c r="AH89" s="217" t="s">
        <v>4069</v>
      </c>
      <c r="AI89" s="217" t="s">
        <v>4070</v>
      </c>
      <c r="AJ89" s="210"/>
      <c r="AK89" s="210"/>
      <c r="AL89" s="209"/>
      <c r="AM89" s="217" t="s">
        <v>4071</v>
      </c>
      <c r="AN89" s="217" t="s">
        <v>4072</v>
      </c>
      <c r="AO89" s="211"/>
      <c r="AP89" s="210"/>
      <c r="AQ89" s="209"/>
      <c r="AR89" s="217" t="s">
        <v>4073</v>
      </c>
      <c r="AS89" s="217" t="s">
        <v>4074</v>
      </c>
      <c r="AT89" s="252">
        <v>12</v>
      </c>
      <c r="AU89" s="252">
        <v>12</v>
      </c>
      <c r="AV89" s="154">
        <f>+AT89*1/AU89</f>
        <v>1</v>
      </c>
      <c r="AW89" s="217" t="s">
        <v>4075</v>
      </c>
      <c r="AX89" s="217" t="s">
        <v>4076</v>
      </c>
      <c r="AY89" s="211"/>
      <c r="AZ89" s="210"/>
      <c r="BA89" s="209"/>
      <c r="BB89" s="217" t="s">
        <v>4077</v>
      </c>
      <c r="BC89" s="217" t="s">
        <v>4078</v>
      </c>
      <c r="BD89" s="210"/>
      <c r="BE89" s="210"/>
      <c r="BF89" s="209"/>
      <c r="BG89" s="217" t="s">
        <v>4079</v>
      </c>
      <c r="BH89" s="217" t="s">
        <v>4080</v>
      </c>
      <c r="BI89" s="211">
        <v>10</v>
      </c>
      <c r="BJ89" s="210">
        <v>11</v>
      </c>
      <c r="BK89" s="209">
        <f>+BI89/BJ89</f>
        <v>0.90909090909090906</v>
      </c>
      <c r="BL89" s="217" t="s">
        <v>4081</v>
      </c>
      <c r="BM89" s="217" t="s">
        <v>4082</v>
      </c>
      <c r="BN89" s="210"/>
      <c r="BO89" s="210"/>
      <c r="BP89" s="209"/>
      <c r="BQ89" s="217" t="s">
        <v>4083</v>
      </c>
      <c r="BR89" s="217" t="s">
        <v>4084</v>
      </c>
      <c r="BS89" s="211"/>
      <c r="BT89" s="210"/>
      <c r="BU89" s="209"/>
      <c r="BV89" s="217" t="s">
        <v>4085</v>
      </c>
      <c r="BW89" s="217" t="s">
        <v>4086</v>
      </c>
      <c r="BX89" s="210">
        <v>17</v>
      </c>
      <c r="BY89" s="210">
        <v>16</v>
      </c>
      <c r="BZ89" s="209">
        <f>+BX89/BY89</f>
        <v>1.0625</v>
      </c>
      <c r="CA89" s="217" t="s">
        <v>4087</v>
      </c>
      <c r="CB89" s="217" t="s">
        <v>4088</v>
      </c>
      <c r="CC89" s="217" t="s">
        <v>4089</v>
      </c>
      <c r="CE89" s="206">
        <f>BX89+BI89+AT89+AE89</f>
        <v>48</v>
      </c>
      <c r="CF89" s="206">
        <f>BY89+BJ89+AU89+AF89</f>
        <v>48</v>
      </c>
      <c r="CG89" s="207">
        <f>+CE89/CF89</f>
        <v>1</v>
      </c>
      <c r="CH89" s="207">
        <f t="shared" si="31"/>
        <v>1</v>
      </c>
      <c r="CI89" s="207">
        <f>T89</f>
        <v>1</v>
      </c>
      <c r="CJ89" s="207">
        <f>+CH89/CI89</f>
        <v>1</v>
      </c>
      <c r="CK89" s="206"/>
    </row>
    <row r="90" spans="1:89" s="542" customFormat="1" ht="252" customHeight="1" x14ac:dyDescent="0.25">
      <c r="A90" s="234"/>
      <c r="B90" s="148" t="s">
        <v>221</v>
      </c>
      <c r="C90" s="148" t="s">
        <v>204</v>
      </c>
      <c r="D90" s="151" t="s">
        <v>3301</v>
      </c>
      <c r="E90" s="146" t="s">
        <v>4090</v>
      </c>
      <c r="F90" s="260" t="s">
        <v>3902</v>
      </c>
      <c r="G90" s="151" t="s">
        <v>4091</v>
      </c>
      <c r="H90" s="151" t="s">
        <v>4092</v>
      </c>
      <c r="I90" s="151" t="s">
        <v>4093</v>
      </c>
      <c r="J90" s="146" t="s">
        <v>2122</v>
      </c>
      <c r="K90" s="151" t="s">
        <v>4094</v>
      </c>
      <c r="L90" s="151" t="s">
        <v>4095</v>
      </c>
      <c r="M90" s="151" t="s">
        <v>4096</v>
      </c>
      <c r="N90" s="148" t="s">
        <v>2009</v>
      </c>
      <c r="O90" s="151" t="s">
        <v>4097</v>
      </c>
      <c r="P90" s="146" t="s">
        <v>1810</v>
      </c>
      <c r="Q90" s="531" t="s">
        <v>30</v>
      </c>
      <c r="R90" s="149">
        <v>1</v>
      </c>
      <c r="S90" s="149" t="s">
        <v>2009</v>
      </c>
      <c r="T90" s="149">
        <v>0.95</v>
      </c>
      <c r="U90" s="236"/>
      <c r="V90" s="244"/>
      <c r="W90" s="268"/>
      <c r="X90" s="236" t="s">
        <v>4098</v>
      </c>
      <c r="Y90" s="244" t="s">
        <v>2101</v>
      </c>
      <c r="Z90" s="236"/>
      <c r="AA90" s="244"/>
      <c r="AB90" s="149"/>
      <c r="AC90" s="236" t="s">
        <v>4099</v>
      </c>
      <c r="AD90" s="244" t="s">
        <v>2101</v>
      </c>
      <c r="AE90" s="258">
        <v>90247</v>
      </c>
      <c r="AF90" s="258">
        <v>93209</v>
      </c>
      <c r="AG90" s="149">
        <f>+AE90/AF90</f>
        <v>0.96822195281571521</v>
      </c>
      <c r="AH90" s="251" t="s">
        <v>4100</v>
      </c>
      <c r="AI90" s="244" t="s">
        <v>4101</v>
      </c>
      <c r="AJ90" s="247">
        <v>90478</v>
      </c>
      <c r="AK90" s="247">
        <v>93209</v>
      </c>
      <c r="AL90" s="246">
        <f>+AJ90/AK90</f>
        <v>0.97070025426729178</v>
      </c>
      <c r="AM90" s="245" t="s">
        <v>4102</v>
      </c>
      <c r="AN90" s="244" t="s">
        <v>2946</v>
      </c>
      <c r="AO90" s="269">
        <v>90745</v>
      </c>
      <c r="AP90" s="269">
        <v>93209</v>
      </c>
      <c r="AQ90" s="262">
        <f>AO90/AP90</f>
        <v>0.97356478451651662</v>
      </c>
      <c r="AR90" s="245" t="s">
        <v>4103</v>
      </c>
      <c r="AS90" s="244" t="s">
        <v>4104</v>
      </c>
      <c r="AT90" s="237">
        <v>90995</v>
      </c>
      <c r="AU90" s="237">
        <v>93209</v>
      </c>
      <c r="AV90" s="536">
        <f>AT90/AU90</f>
        <v>0.97624692894462983</v>
      </c>
      <c r="AW90" s="236" t="s">
        <v>4105</v>
      </c>
      <c r="AX90" s="251" t="s">
        <v>4106</v>
      </c>
      <c r="AY90" s="237">
        <v>91468</v>
      </c>
      <c r="AZ90" s="237">
        <v>93209</v>
      </c>
      <c r="BA90" s="214">
        <f>+AY90/AZ90</f>
        <v>0.98132154620261991</v>
      </c>
      <c r="BB90" s="236" t="s">
        <v>4107</v>
      </c>
      <c r="BC90" s="537" t="s">
        <v>4108</v>
      </c>
      <c r="BD90" s="269">
        <v>93522</v>
      </c>
      <c r="BE90" s="267">
        <v>93209</v>
      </c>
      <c r="BF90" s="538">
        <f>+BD90/BE90</f>
        <v>1.0033580448239976</v>
      </c>
      <c r="BG90" s="236" t="s">
        <v>4109</v>
      </c>
      <c r="BH90" s="251"/>
      <c r="BI90" s="269">
        <v>93745</v>
      </c>
      <c r="BJ90" s="267">
        <v>93209</v>
      </c>
      <c r="BK90" s="241">
        <v>1.01</v>
      </c>
      <c r="BL90" s="236" t="s">
        <v>4110</v>
      </c>
      <c r="BM90" s="242" t="s">
        <v>4111</v>
      </c>
      <c r="BN90" s="269">
        <v>93959</v>
      </c>
      <c r="BO90" s="269">
        <v>93209</v>
      </c>
      <c r="BP90" s="539">
        <f>BN90/BO90</f>
        <v>1.0080464332843395</v>
      </c>
      <c r="BQ90" s="236" t="s">
        <v>4112</v>
      </c>
      <c r="BR90" s="242" t="s">
        <v>4113</v>
      </c>
      <c r="BS90" s="269">
        <v>94576</v>
      </c>
      <c r="BT90" s="269">
        <v>93209</v>
      </c>
      <c r="BU90" s="262">
        <v>1.01</v>
      </c>
      <c r="BV90" s="236" t="s">
        <v>4114</v>
      </c>
      <c r="BW90" s="242" t="s">
        <v>4115</v>
      </c>
      <c r="BX90" s="237">
        <v>95162</v>
      </c>
      <c r="BY90" s="238">
        <v>93209</v>
      </c>
      <c r="BZ90" s="265">
        <f>BX90/BY90</f>
        <v>1.0209529122724201</v>
      </c>
      <c r="CA90" s="540" t="s">
        <v>4116</v>
      </c>
      <c r="CB90" s="540" t="s">
        <v>4117</v>
      </c>
      <c r="CC90" s="255" t="s">
        <v>4118</v>
      </c>
      <c r="CD90" s="234"/>
      <c r="CE90" s="541">
        <f t="shared" ref="CE90:CF92" si="70">AO90</f>
        <v>90745</v>
      </c>
      <c r="CF90" s="541">
        <f t="shared" si="70"/>
        <v>93209</v>
      </c>
      <c r="CG90" s="309">
        <f>+CE90/CF90</f>
        <v>0.97356478451651662</v>
      </c>
      <c r="CH90" s="309">
        <f>+CG90</f>
        <v>0.97356478451651662</v>
      </c>
      <c r="CI90" s="309">
        <f>+T90</f>
        <v>0.95</v>
      </c>
      <c r="CJ90" s="309">
        <f>+CH90/CI90</f>
        <v>1.0248050363331755</v>
      </c>
      <c r="CK90" s="286"/>
    </row>
    <row r="91" spans="1:89" s="542" customFormat="1" ht="250.5" customHeight="1" x14ac:dyDescent="0.25">
      <c r="A91" s="234"/>
      <c r="B91" s="148" t="s">
        <v>221</v>
      </c>
      <c r="C91" s="148" t="s">
        <v>204</v>
      </c>
      <c r="D91" s="151" t="s">
        <v>3301</v>
      </c>
      <c r="E91" s="146" t="s">
        <v>4119</v>
      </c>
      <c r="F91" s="260" t="s">
        <v>3902</v>
      </c>
      <c r="G91" s="151" t="s">
        <v>4120</v>
      </c>
      <c r="H91" s="151" t="s">
        <v>4121</v>
      </c>
      <c r="I91" s="151" t="s">
        <v>4122</v>
      </c>
      <c r="J91" s="146" t="s">
        <v>2122</v>
      </c>
      <c r="K91" s="151" t="s">
        <v>4123</v>
      </c>
      <c r="L91" s="151" t="s">
        <v>4124</v>
      </c>
      <c r="M91" s="151" t="s">
        <v>4125</v>
      </c>
      <c r="N91" s="148" t="s">
        <v>2009</v>
      </c>
      <c r="O91" s="151" t="s">
        <v>4126</v>
      </c>
      <c r="P91" s="146" t="s">
        <v>1810</v>
      </c>
      <c r="Q91" s="531" t="s">
        <v>30</v>
      </c>
      <c r="R91" s="149">
        <v>1</v>
      </c>
      <c r="S91" s="149" t="s">
        <v>2009</v>
      </c>
      <c r="T91" s="149">
        <v>0.97</v>
      </c>
      <c r="U91" s="268">
        <v>37778</v>
      </c>
      <c r="V91" s="268">
        <v>89843</v>
      </c>
      <c r="W91" s="149">
        <f>U91/V91</f>
        <v>0.42048907538706409</v>
      </c>
      <c r="X91" s="236" t="s">
        <v>4127</v>
      </c>
      <c r="Y91" s="244" t="s">
        <v>2071</v>
      </c>
      <c r="Z91" s="268">
        <v>37857</v>
      </c>
      <c r="AA91" s="268">
        <v>89843</v>
      </c>
      <c r="AB91" s="149">
        <f>Z91/AA91</f>
        <v>0.42136838707523122</v>
      </c>
      <c r="AC91" s="236" t="s">
        <v>4128</v>
      </c>
      <c r="AD91" s="244" t="s">
        <v>2071</v>
      </c>
      <c r="AE91" s="258">
        <f>49513+48723+37898</f>
        <v>136134</v>
      </c>
      <c r="AF91" s="258">
        <f>49441+49634+38822</f>
        <v>137897</v>
      </c>
      <c r="AG91" s="149">
        <f>+AE91/AF91</f>
        <v>0.98721509532477136</v>
      </c>
      <c r="AH91" s="251" t="s">
        <v>4129</v>
      </c>
      <c r="AI91" s="244" t="s">
        <v>4130</v>
      </c>
      <c r="AJ91" s="247">
        <f>37929+49397</f>
        <v>87326</v>
      </c>
      <c r="AK91" s="247">
        <f>38825+51019</f>
        <v>89844</v>
      </c>
      <c r="AL91" s="543">
        <f>+AJ91/AK91</f>
        <v>0.97197364320377544</v>
      </c>
      <c r="AM91" s="245" t="s">
        <v>4131</v>
      </c>
      <c r="AN91" s="244" t="s">
        <v>2946</v>
      </c>
      <c r="AO91" s="267">
        <v>87057</v>
      </c>
      <c r="AP91" s="269">
        <v>89845</v>
      </c>
      <c r="AQ91" s="266">
        <v>0.97</v>
      </c>
      <c r="AR91" s="245" t="s">
        <v>4132</v>
      </c>
      <c r="AS91" s="244" t="s">
        <v>4133</v>
      </c>
      <c r="AT91" s="237">
        <f>48837+38043</f>
        <v>86880</v>
      </c>
      <c r="AU91" s="237">
        <f>38819+49848</f>
        <v>88667</v>
      </c>
      <c r="AV91" s="536">
        <f>AT91/AU91</f>
        <v>0.97984594042879536</v>
      </c>
      <c r="AW91" s="236" t="s">
        <v>4134</v>
      </c>
      <c r="AX91" s="251" t="s">
        <v>4135</v>
      </c>
      <c r="AY91" s="237">
        <v>88487</v>
      </c>
      <c r="AZ91" s="237">
        <v>89783</v>
      </c>
      <c r="BA91" s="214">
        <f>+AY91/AZ91</f>
        <v>0.98556519608389115</v>
      </c>
      <c r="BB91" s="236" t="s">
        <v>4136</v>
      </c>
      <c r="BC91" s="537" t="s">
        <v>4137</v>
      </c>
      <c r="BD91" s="267">
        <v>88658</v>
      </c>
      <c r="BE91" s="267">
        <v>89841</v>
      </c>
      <c r="BF91" s="266">
        <f>+BD91/BE91</f>
        <v>0.98683229260582583</v>
      </c>
      <c r="BG91" s="236" t="s">
        <v>4138</v>
      </c>
      <c r="BH91" s="251"/>
      <c r="BI91" s="267">
        <v>88260</v>
      </c>
      <c r="BJ91" s="267">
        <v>89843</v>
      </c>
      <c r="BK91" s="266">
        <v>0.98</v>
      </c>
      <c r="BL91" s="236" t="s">
        <v>4139</v>
      </c>
      <c r="BM91" s="242" t="s">
        <v>4111</v>
      </c>
      <c r="BN91" s="544">
        <v>87769</v>
      </c>
      <c r="BO91" s="545">
        <v>89609</v>
      </c>
      <c r="BP91" s="539">
        <f>BN91/BO91</f>
        <v>0.97946634824626988</v>
      </c>
      <c r="BQ91" s="236" t="s">
        <v>4140</v>
      </c>
      <c r="BR91" s="242" t="s">
        <v>4113</v>
      </c>
      <c r="BS91" s="267">
        <v>87988</v>
      </c>
      <c r="BT91" s="269">
        <v>89393</v>
      </c>
      <c r="BU91" s="546">
        <v>0.98</v>
      </c>
      <c r="BV91" s="236" t="s">
        <v>4141</v>
      </c>
      <c r="BW91" s="242" t="s">
        <v>4142</v>
      </c>
      <c r="BX91" s="547">
        <v>88130</v>
      </c>
      <c r="BY91" s="548">
        <v>89543</v>
      </c>
      <c r="BZ91" s="265">
        <f t="shared" ref="BZ91:BZ95" si="71">BX91/BY91</f>
        <v>0.98421987201679639</v>
      </c>
      <c r="CA91" s="549" t="s">
        <v>4143</v>
      </c>
      <c r="CB91" s="540" t="s">
        <v>4144</v>
      </c>
      <c r="CC91" s="550" t="s">
        <v>4145</v>
      </c>
      <c r="CD91" s="234"/>
      <c r="CE91" s="541">
        <f t="shared" si="70"/>
        <v>87057</v>
      </c>
      <c r="CF91" s="541">
        <f t="shared" si="70"/>
        <v>89845</v>
      </c>
      <c r="CG91" s="232">
        <f>+CE91/CF91</f>
        <v>0.96896877956480609</v>
      </c>
      <c r="CH91" s="232">
        <f>+CG91</f>
        <v>0.96896877956480609</v>
      </c>
      <c r="CI91" s="232">
        <f>+T91</f>
        <v>0.97</v>
      </c>
      <c r="CJ91" s="232">
        <f>+CH91/CI91</f>
        <v>0.99893688614928466</v>
      </c>
      <c r="CK91" s="231"/>
    </row>
    <row r="92" spans="1:89" s="542" customFormat="1" ht="251.25" customHeight="1" x14ac:dyDescent="0.25">
      <c r="A92" s="234"/>
      <c r="B92" s="148" t="s">
        <v>221</v>
      </c>
      <c r="C92" s="148" t="s">
        <v>204</v>
      </c>
      <c r="D92" s="151" t="s">
        <v>3301</v>
      </c>
      <c r="E92" s="146" t="s">
        <v>4146</v>
      </c>
      <c r="F92" s="260" t="s">
        <v>3902</v>
      </c>
      <c r="G92" s="151" t="s">
        <v>4147</v>
      </c>
      <c r="H92" s="151" t="s">
        <v>4148</v>
      </c>
      <c r="I92" s="151" t="s">
        <v>4149</v>
      </c>
      <c r="J92" s="146" t="s">
        <v>2122</v>
      </c>
      <c r="K92" s="151" t="s">
        <v>4150</v>
      </c>
      <c r="L92" s="151" t="s">
        <v>4151</v>
      </c>
      <c r="M92" s="151" t="s">
        <v>4152</v>
      </c>
      <c r="N92" s="148" t="s">
        <v>2009</v>
      </c>
      <c r="O92" s="151" t="s">
        <v>4153</v>
      </c>
      <c r="P92" s="146" t="s">
        <v>1810</v>
      </c>
      <c r="Q92" s="531" t="s">
        <v>30</v>
      </c>
      <c r="R92" s="149">
        <v>1</v>
      </c>
      <c r="S92" s="149" t="s">
        <v>2009</v>
      </c>
      <c r="T92" s="149">
        <v>0.9</v>
      </c>
      <c r="U92" s="258"/>
      <c r="V92" s="258"/>
      <c r="W92" s="149"/>
      <c r="X92" s="236" t="s">
        <v>4154</v>
      </c>
      <c r="Y92" s="244" t="s">
        <v>2101</v>
      </c>
      <c r="Z92" s="258"/>
      <c r="AA92" s="258"/>
      <c r="AB92" s="149"/>
      <c r="AC92" s="236" t="s">
        <v>4155</v>
      </c>
      <c r="AD92" s="244" t="s">
        <v>2101</v>
      </c>
      <c r="AE92" s="258">
        <v>53445</v>
      </c>
      <c r="AF92" s="258">
        <v>109890</v>
      </c>
      <c r="AG92" s="149">
        <f>(AE92/AF92)*100%</f>
        <v>0.48634998634998633</v>
      </c>
      <c r="AH92" s="251" t="s">
        <v>4156</v>
      </c>
      <c r="AI92" s="251" t="s">
        <v>4157</v>
      </c>
      <c r="AJ92" s="248">
        <v>41326</v>
      </c>
      <c r="AK92" s="247">
        <v>109890</v>
      </c>
      <c r="AL92" s="246">
        <f>(AJ92/AK92)*100%</f>
        <v>0.37606697606697609</v>
      </c>
      <c r="AM92" s="249" t="s">
        <v>4158</v>
      </c>
      <c r="AN92" s="244" t="s">
        <v>4159</v>
      </c>
      <c r="AO92" s="268">
        <v>49017</v>
      </c>
      <c r="AP92" s="247">
        <v>109890</v>
      </c>
      <c r="AQ92" s="241">
        <v>0.45</v>
      </c>
      <c r="AR92" s="245" t="s">
        <v>4160</v>
      </c>
      <c r="AS92" s="244" t="s">
        <v>4161</v>
      </c>
      <c r="AT92" s="237">
        <v>42436</v>
      </c>
      <c r="AU92" s="237">
        <v>93334</v>
      </c>
      <c r="AV92" s="536">
        <f>AT92/AU92</f>
        <v>0.45466818094156469</v>
      </c>
      <c r="AW92" s="236" t="s">
        <v>4162</v>
      </c>
      <c r="AX92" s="251" t="s">
        <v>4163</v>
      </c>
      <c r="AY92" s="237">
        <v>38866</v>
      </c>
      <c r="AZ92" s="237">
        <v>93234</v>
      </c>
      <c r="BA92" s="214">
        <f>+AY92/AZ92</f>
        <v>0.41686509213377093</v>
      </c>
      <c r="BB92" s="236" t="s">
        <v>4164</v>
      </c>
      <c r="BC92" s="537" t="s">
        <v>4165</v>
      </c>
      <c r="BD92" s="237">
        <v>46384</v>
      </c>
      <c r="BE92" s="237">
        <v>122295</v>
      </c>
      <c r="BF92" s="265">
        <v>0.38</v>
      </c>
      <c r="BG92" s="236" t="s">
        <v>4166</v>
      </c>
      <c r="BH92" s="251"/>
      <c r="BI92" s="237">
        <v>45255</v>
      </c>
      <c r="BJ92" s="237">
        <v>86849</v>
      </c>
      <c r="BK92" s="265">
        <v>0.52</v>
      </c>
      <c r="BL92" s="236" t="s">
        <v>4167</v>
      </c>
      <c r="BM92" s="242" t="s">
        <v>4111</v>
      </c>
      <c r="BN92" s="238">
        <v>47611</v>
      </c>
      <c r="BO92" s="238">
        <v>89391</v>
      </c>
      <c r="BP92" s="265">
        <v>0.53</v>
      </c>
      <c r="BQ92" s="236" t="s">
        <v>4168</v>
      </c>
      <c r="BR92" s="251" t="s">
        <v>4169</v>
      </c>
      <c r="BS92" s="240">
        <v>47776</v>
      </c>
      <c r="BT92" s="551">
        <v>83823</v>
      </c>
      <c r="BU92" s="265">
        <v>0.56999999999999995</v>
      </c>
      <c r="BV92" s="236" t="s">
        <v>4170</v>
      </c>
      <c r="BW92" s="242" t="s">
        <v>4142</v>
      </c>
      <c r="BX92" s="238">
        <v>42712</v>
      </c>
      <c r="BY92" s="238">
        <v>76396</v>
      </c>
      <c r="BZ92" s="265">
        <f t="shared" si="71"/>
        <v>0.55908686318655432</v>
      </c>
      <c r="CA92" s="549" t="s">
        <v>4171</v>
      </c>
      <c r="CB92" s="540" t="s">
        <v>4144</v>
      </c>
      <c r="CC92" s="255" t="s">
        <v>4172</v>
      </c>
      <c r="CD92" s="234"/>
      <c r="CE92" s="233">
        <f t="shared" si="70"/>
        <v>49017</v>
      </c>
      <c r="CF92" s="233">
        <f t="shared" si="70"/>
        <v>109890</v>
      </c>
      <c r="CG92" s="232">
        <f t="shared" ref="CG92:CG95" si="72">+CE92/CF92</f>
        <v>0.44605514605514607</v>
      </c>
      <c r="CH92" s="232">
        <f t="shared" ref="CH92:CH95" si="73">+CG92</f>
        <v>0.44605514605514607</v>
      </c>
      <c r="CI92" s="232">
        <f t="shared" ref="CI92:CI101" si="74">+T92</f>
        <v>0.9</v>
      </c>
      <c r="CJ92" s="232">
        <f t="shared" ref="CJ92:CJ101" si="75">+CH92/CI92</f>
        <v>0.49561682895016229</v>
      </c>
      <c r="CK92" s="231"/>
    </row>
    <row r="93" spans="1:89" s="542" customFormat="1" ht="249.75" customHeight="1" x14ac:dyDescent="0.25">
      <c r="A93" s="234"/>
      <c r="B93" s="148" t="s">
        <v>221</v>
      </c>
      <c r="C93" s="148" t="s">
        <v>204</v>
      </c>
      <c r="D93" s="151" t="s">
        <v>3301</v>
      </c>
      <c r="E93" s="146" t="s">
        <v>4173</v>
      </c>
      <c r="F93" s="260" t="s">
        <v>3902</v>
      </c>
      <c r="G93" s="151" t="s">
        <v>4174</v>
      </c>
      <c r="H93" s="151" t="s">
        <v>4175</v>
      </c>
      <c r="I93" s="151" t="s">
        <v>4176</v>
      </c>
      <c r="J93" s="146" t="s">
        <v>2122</v>
      </c>
      <c r="K93" s="151" t="s">
        <v>4177</v>
      </c>
      <c r="L93" s="151" t="s">
        <v>4178</v>
      </c>
      <c r="M93" s="151" t="s">
        <v>4179</v>
      </c>
      <c r="N93" s="148" t="s">
        <v>2009</v>
      </c>
      <c r="O93" s="151" t="s">
        <v>4180</v>
      </c>
      <c r="P93" s="146" t="s">
        <v>1831</v>
      </c>
      <c r="Q93" s="531" t="s">
        <v>30</v>
      </c>
      <c r="R93" s="149">
        <v>0.94</v>
      </c>
      <c r="S93" s="149" t="s">
        <v>2009</v>
      </c>
      <c r="T93" s="149">
        <v>0.95</v>
      </c>
      <c r="U93" s="258"/>
      <c r="V93" s="258"/>
      <c r="W93" s="149"/>
      <c r="X93" s="236" t="s">
        <v>4181</v>
      </c>
      <c r="Y93" s="244" t="s">
        <v>2101</v>
      </c>
      <c r="Z93" s="258"/>
      <c r="AA93" s="258"/>
      <c r="AB93" s="149"/>
      <c r="AC93" s="236" t="s">
        <v>4182</v>
      </c>
      <c r="AD93" s="244" t="s">
        <v>2101</v>
      </c>
      <c r="AE93" s="264">
        <v>469</v>
      </c>
      <c r="AF93" s="264">
        <v>555</v>
      </c>
      <c r="AG93" s="246">
        <f>(AE93/AF93)*100%</f>
        <v>0.84504504504504507</v>
      </c>
      <c r="AH93" s="552" t="s">
        <v>4183</v>
      </c>
      <c r="AI93" s="251" t="s">
        <v>4184</v>
      </c>
      <c r="AJ93" s="263"/>
      <c r="AK93" s="263"/>
      <c r="AL93" s="262"/>
      <c r="AM93" s="242" t="s">
        <v>4185</v>
      </c>
      <c r="AN93" s="244" t="s">
        <v>2339</v>
      </c>
      <c r="AO93" s="263"/>
      <c r="AP93" s="263"/>
      <c r="AQ93" s="262"/>
      <c r="AR93" s="245" t="s">
        <v>4186</v>
      </c>
      <c r="AS93" s="244" t="s">
        <v>4187</v>
      </c>
      <c r="AT93" s="553">
        <v>1291</v>
      </c>
      <c r="AU93" s="237">
        <v>1499</v>
      </c>
      <c r="AV93" s="243">
        <f>AT93/AU93</f>
        <v>0.86124082721814543</v>
      </c>
      <c r="AW93" s="236" t="s">
        <v>4188</v>
      </c>
      <c r="AX93" s="251" t="s">
        <v>4189</v>
      </c>
      <c r="AY93" s="237"/>
      <c r="AZ93" s="237"/>
      <c r="BA93" s="214"/>
      <c r="BB93" s="261" t="s">
        <v>4190</v>
      </c>
      <c r="BC93" s="537" t="s">
        <v>4191</v>
      </c>
      <c r="BD93" s="228"/>
      <c r="BE93" s="554"/>
      <c r="BF93" s="265"/>
      <c r="BG93" s="236" t="s">
        <v>4192</v>
      </c>
      <c r="BH93" s="251"/>
      <c r="BI93" s="228">
        <v>1475</v>
      </c>
      <c r="BJ93" s="237">
        <v>1527</v>
      </c>
      <c r="BK93" s="555">
        <v>0.97</v>
      </c>
      <c r="BL93" s="236" t="s">
        <v>4193</v>
      </c>
      <c r="BM93" s="242" t="s">
        <v>4194</v>
      </c>
      <c r="BN93" s="238"/>
      <c r="BO93" s="237"/>
      <c r="BP93" s="214"/>
      <c r="BQ93" s="236" t="s">
        <v>4195</v>
      </c>
      <c r="BR93" s="242" t="s">
        <v>4113</v>
      </c>
      <c r="BS93" s="237"/>
      <c r="BT93" s="556"/>
      <c r="BU93" s="556"/>
      <c r="BV93" s="236" t="s">
        <v>4196</v>
      </c>
      <c r="BW93" s="242" t="s">
        <v>4197</v>
      </c>
      <c r="BX93" s="237">
        <v>1478</v>
      </c>
      <c r="BY93" s="557">
        <v>1543</v>
      </c>
      <c r="BZ93" s="214">
        <f t="shared" si="71"/>
        <v>0.95787427090084254</v>
      </c>
      <c r="CA93" s="549" t="s">
        <v>4198</v>
      </c>
      <c r="CB93" s="540" t="s">
        <v>4144</v>
      </c>
      <c r="CC93" s="256" t="s">
        <v>4199</v>
      </c>
      <c r="CD93" s="234"/>
      <c r="CE93" s="233">
        <f>AE93+AT93+BI93+BX93</f>
        <v>4713</v>
      </c>
      <c r="CF93" s="233">
        <f>AF93+AU93+BJ93+BY93</f>
        <v>5124</v>
      </c>
      <c r="CG93" s="232">
        <f t="shared" si="72"/>
        <v>0.91978922716627631</v>
      </c>
      <c r="CH93" s="232">
        <f t="shared" si="73"/>
        <v>0.91978922716627631</v>
      </c>
      <c r="CI93" s="232">
        <f t="shared" si="74"/>
        <v>0.95</v>
      </c>
      <c r="CJ93" s="232">
        <f t="shared" si="75"/>
        <v>0.96819918649081727</v>
      </c>
      <c r="CK93" s="231"/>
    </row>
    <row r="94" spans="1:89" s="542" customFormat="1" ht="248.25" customHeight="1" x14ac:dyDescent="0.25">
      <c r="A94" s="234"/>
      <c r="B94" s="148" t="s">
        <v>221</v>
      </c>
      <c r="C94" s="148" t="s">
        <v>204</v>
      </c>
      <c r="D94" s="151" t="s">
        <v>3301</v>
      </c>
      <c r="E94" s="146" t="s">
        <v>4200</v>
      </c>
      <c r="F94" s="260" t="s">
        <v>3902</v>
      </c>
      <c r="G94" s="151" t="s">
        <v>4201</v>
      </c>
      <c r="H94" s="151" t="s">
        <v>4202</v>
      </c>
      <c r="I94" s="151" t="s">
        <v>4203</v>
      </c>
      <c r="J94" s="146" t="s">
        <v>2122</v>
      </c>
      <c r="K94" s="151" t="s">
        <v>4204</v>
      </c>
      <c r="L94" s="151" t="s">
        <v>4205</v>
      </c>
      <c r="M94" s="151" t="s">
        <v>4206</v>
      </c>
      <c r="N94" s="148" t="s">
        <v>2009</v>
      </c>
      <c r="O94" s="151" t="s">
        <v>4207</v>
      </c>
      <c r="P94" s="146" t="s">
        <v>2180</v>
      </c>
      <c r="Q94" s="531" t="s">
        <v>30</v>
      </c>
      <c r="R94" s="149">
        <v>1</v>
      </c>
      <c r="S94" s="149" t="s">
        <v>2009</v>
      </c>
      <c r="T94" s="149">
        <v>1</v>
      </c>
      <c r="U94" s="258"/>
      <c r="V94" s="258"/>
      <c r="W94" s="149"/>
      <c r="X94" s="239" t="s">
        <v>4208</v>
      </c>
      <c r="Y94" s="244" t="s">
        <v>2101</v>
      </c>
      <c r="Z94" s="258"/>
      <c r="AA94" s="258"/>
      <c r="AB94" s="149"/>
      <c r="AC94" s="239" t="s">
        <v>4209</v>
      </c>
      <c r="AD94" s="244" t="s">
        <v>2101</v>
      </c>
      <c r="AE94" s="258"/>
      <c r="AF94" s="258"/>
      <c r="AG94" s="257"/>
      <c r="AH94" s="251" t="s">
        <v>4210</v>
      </c>
      <c r="AI94" s="244" t="s">
        <v>4211</v>
      </c>
      <c r="AJ94" s="248"/>
      <c r="AK94" s="247"/>
      <c r="AL94" s="246"/>
      <c r="AM94" s="249" t="s">
        <v>4212</v>
      </c>
      <c r="AN94" s="244" t="s">
        <v>2339</v>
      </c>
      <c r="AO94" s="268"/>
      <c r="AP94" s="258"/>
      <c r="AQ94" s="149"/>
      <c r="AR94" s="245" t="s">
        <v>4213</v>
      </c>
      <c r="AS94" s="244" t="s">
        <v>4187</v>
      </c>
      <c r="AT94" s="237">
        <v>164</v>
      </c>
      <c r="AU94" s="237">
        <v>1382</v>
      </c>
      <c r="AV94" s="536">
        <f>AT94/AU94</f>
        <v>0.11866859623733719</v>
      </c>
      <c r="AW94" s="236" t="s">
        <v>4214</v>
      </c>
      <c r="AX94" s="251" t="s">
        <v>4215</v>
      </c>
      <c r="AY94" s="237"/>
      <c r="AZ94" s="237"/>
      <c r="BA94" s="214"/>
      <c r="BB94" s="239" t="s">
        <v>4216</v>
      </c>
      <c r="BC94" s="537" t="s">
        <v>4191</v>
      </c>
      <c r="BD94" s="237"/>
      <c r="BE94" s="237"/>
      <c r="BF94" s="214"/>
      <c r="BG94" s="236" t="s">
        <v>4217</v>
      </c>
      <c r="BH94" s="251"/>
      <c r="BI94" s="237"/>
      <c r="BJ94" s="237"/>
      <c r="BK94" s="214"/>
      <c r="BL94" s="236" t="s">
        <v>4218</v>
      </c>
      <c r="BM94" s="242" t="s">
        <v>4111</v>
      </c>
      <c r="BN94" s="237"/>
      <c r="BO94" s="237"/>
      <c r="BP94" s="214"/>
      <c r="BQ94" s="236" t="s">
        <v>4219</v>
      </c>
      <c r="BR94" s="242" t="s">
        <v>4113</v>
      </c>
      <c r="BS94" s="237"/>
      <c r="BT94" s="237"/>
      <c r="BU94" s="214"/>
      <c r="BV94" s="236" t="s">
        <v>4220</v>
      </c>
      <c r="BW94" s="242" t="s">
        <v>4197</v>
      </c>
      <c r="BX94" s="554">
        <v>745</v>
      </c>
      <c r="BY94" s="558">
        <v>757</v>
      </c>
      <c r="BZ94" s="265">
        <f t="shared" si="71"/>
        <v>0.98414795244385733</v>
      </c>
      <c r="CA94" s="549" t="s">
        <v>4221</v>
      </c>
      <c r="CB94" s="540" t="s">
        <v>4144</v>
      </c>
      <c r="CC94" s="559" t="s">
        <v>4222</v>
      </c>
      <c r="CD94" s="234"/>
      <c r="CE94" s="233">
        <f t="shared" ref="CE94:CF95" si="76">U94+Z94+AE94+AJ94+AO94+AT94+AY94+BD94+BI94+BN94+BS94+BX94</f>
        <v>909</v>
      </c>
      <c r="CF94" s="233">
        <f t="shared" si="76"/>
        <v>2139</v>
      </c>
      <c r="CG94" s="232">
        <f t="shared" si="72"/>
        <v>0.42496493688639553</v>
      </c>
      <c r="CH94" s="232">
        <f t="shared" si="73"/>
        <v>0.42496493688639553</v>
      </c>
      <c r="CI94" s="232">
        <f t="shared" si="74"/>
        <v>1</v>
      </c>
      <c r="CJ94" s="232">
        <f t="shared" si="75"/>
        <v>0.42496493688639553</v>
      </c>
      <c r="CK94" s="231"/>
    </row>
    <row r="95" spans="1:89" s="542" customFormat="1" ht="252.75" customHeight="1" x14ac:dyDescent="0.25">
      <c r="A95" s="234"/>
      <c r="B95" s="148" t="s">
        <v>221</v>
      </c>
      <c r="C95" s="148" t="s">
        <v>204</v>
      </c>
      <c r="D95" s="151" t="s">
        <v>3301</v>
      </c>
      <c r="E95" s="146" t="s">
        <v>4223</v>
      </c>
      <c r="F95" s="260" t="s">
        <v>3902</v>
      </c>
      <c r="G95" s="151" t="s">
        <v>4224</v>
      </c>
      <c r="H95" s="151" t="s">
        <v>4225</v>
      </c>
      <c r="I95" s="151" t="s">
        <v>4226</v>
      </c>
      <c r="J95" s="146" t="s">
        <v>2122</v>
      </c>
      <c r="K95" s="151" t="s">
        <v>4227</v>
      </c>
      <c r="L95" s="151" t="s">
        <v>4228</v>
      </c>
      <c r="M95" s="151" t="s">
        <v>4229</v>
      </c>
      <c r="N95" s="148" t="s">
        <v>2009</v>
      </c>
      <c r="O95" s="151" t="s">
        <v>4230</v>
      </c>
      <c r="P95" s="146" t="s">
        <v>1810</v>
      </c>
      <c r="Q95" s="531" t="s">
        <v>60</v>
      </c>
      <c r="R95" s="149" t="s">
        <v>1816</v>
      </c>
      <c r="S95" s="149" t="s">
        <v>2009</v>
      </c>
      <c r="T95" s="149">
        <v>0.95</v>
      </c>
      <c r="U95" s="258"/>
      <c r="V95" s="258"/>
      <c r="W95" s="149"/>
      <c r="X95" s="236"/>
      <c r="Y95" s="255"/>
      <c r="Z95" s="258"/>
      <c r="AA95" s="258"/>
      <c r="AB95" s="149"/>
      <c r="AC95" s="236"/>
      <c r="AD95" s="253"/>
      <c r="AE95" s="258">
        <v>68</v>
      </c>
      <c r="AF95" s="258">
        <v>68</v>
      </c>
      <c r="AG95" s="149">
        <f>+AE95/AF95</f>
        <v>1</v>
      </c>
      <c r="AH95" s="251" t="s">
        <v>4231</v>
      </c>
      <c r="AI95" s="270" t="s">
        <v>4232</v>
      </c>
      <c r="AJ95" s="248">
        <v>56</v>
      </c>
      <c r="AK95" s="247">
        <v>56</v>
      </c>
      <c r="AL95" s="246">
        <v>1</v>
      </c>
      <c r="AM95" s="249" t="s">
        <v>4233</v>
      </c>
      <c r="AN95" s="244" t="s">
        <v>2339</v>
      </c>
      <c r="AO95" s="248">
        <v>64</v>
      </c>
      <c r="AP95" s="247">
        <v>65</v>
      </c>
      <c r="AQ95" s="246">
        <f>+AO95/AP95</f>
        <v>0.98461538461538467</v>
      </c>
      <c r="AR95" s="245" t="s">
        <v>4234</v>
      </c>
      <c r="AS95" s="244" t="s">
        <v>4235</v>
      </c>
      <c r="AT95" s="237">
        <v>73</v>
      </c>
      <c r="AU95" s="237">
        <v>73</v>
      </c>
      <c r="AV95" s="243">
        <f>+AT95/AU95</f>
        <v>1</v>
      </c>
      <c r="AW95" s="251" t="s">
        <v>4236</v>
      </c>
      <c r="AX95" s="251" t="s">
        <v>4237</v>
      </c>
      <c r="AY95" s="237">
        <v>67</v>
      </c>
      <c r="AZ95" s="237">
        <v>67</v>
      </c>
      <c r="BA95" s="214">
        <v>1</v>
      </c>
      <c r="BB95" s="239" t="s">
        <v>4238</v>
      </c>
      <c r="BC95" s="537" t="s">
        <v>4191</v>
      </c>
      <c r="BD95" s="554">
        <v>75</v>
      </c>
      <c r="BE95" s="554">
        <v>75</v>
      </c>
      <c r="BF95" s="241">
        <v>1</v>
      </c>
      <c r="BG95" s="236" t="s">
        <v>4239</v>
      </c>
      <c r="BH95" s="251"/>
      <c r="BI95" s="554">
        <v>63</v>
      </c>
      <c r="BJ95" s="554">
        <v>63</v>
      </c>
      <c r="BK95" s="241">
        <v>1</v>
      </c>
      <c r="BL95" s="236" t="s">
        <v>4240</v>
      </c>
      <c r="BM95" s="251"/>
      <c r="BN95" s="560">
        <v>76</v>
      </c>
      <c r="BO95" s="561">
        <v>76</v>
      </c>
      <c r="BP95" s="299">
        <v>1</v>
      </c>
      <c r="BQ95" s="236" t="s">
        <v>4241</v>
      </c>
      <c r="BR95" s="242" t="s">
        <v>4113</v>
      </c>
      <c r="BS95" s="554">
        <v>73</v>
      </c>
      <c r="BT95" s="558">
        <v>73</v>
      </c>
      <c r="BU95" s="262">
        <v>1</v>
      </c>
      <c r="BV95" s="236" t="s">
        <v>4242</v>
      </c>
      <c r="BW95" s="242" t="s">
        <v>4142</v>
      </c>
      <c r="BX95" s="238">
        <v>62</v>
      </c>
      <c r="BY95" s="237">
        <v>62</v>
      </c>
      <c r="BZ95" s="265">
        <f t="shared" si="71"/>
        <v>1</v>
      </c>
      <c r="CA95" s="562" t="s">
        <v>4243</v>
      </c>
      <c r="CB95" s="540" t="s">
        <v>4144</v>
      </c>
      <c r="CC95" s="235" t="s">
        <v>4244</v>
      </c>
      <c r="CD95" s="234"/>
      <c r="CE95" s="233">
        <f t="shared" si="76"/>
        <v>677</v>
      </c>
      <c r="CF95" s="233">
        <f t="shared" si="76"/>
        <v>678</v>
      </c>
      <c r="CG95" s="232">
        <f t="shared" si="72"/>
        <v>0.99852507374631272</v>
      </c>
      <c r="CH95" s="232">
        <f t="shared" si="73"/>
        <v>0.99852507374631272</v>
      </c>
      <c r="CI95" s="232">
        <f t="shared" si="74"/>
        <v>0.95</v>
      </c>
      <c r="CJ95" s="232">
        <f t="shared" si="75"/>
        <v>1.0510790249961186</v>
      </c>
      <c r="CK95" s="231"/>
    </row>
    <row r="96" spans="1:89" s="152" customFormat="1" ht="257.25" customHeight="1" x14ac:dyDescent="0.25">
      <c r="B96" s="148" t="s">
        <v>221</v>
      </c>
      <c r="C96" s="148" t="s">
        <v>213</v>
      </c>
      <c r="D96" s="151" t="s">
        <v>3363</v>
      </c>
      <c r="E96" s="146" t="s">
        <v>4245</v>
      </c>
      <c r="F96" s="260" t="s">
        <v>4246</v>
      </c>
      <c r="G96" s="151" t="s">
        <v>4247</v>
      </c>
      <c r="H96" s="151" t="s">
        <v>4248</v>
      </c>
      <c r="I96" s="151" t="s">
        <v>4249</v>
      </c>
      <c r="J96" s="146" t="s">
        <v>2122</v>
      </c>
      <c r="K96" s="151" t="s">
        <v>4250</v>
      </c>
      <c r="L96" s="151" t="s">
        <v>4251</v>
      </c>
      <c r="M96" s="151" t="s">
        <v>4252</v>
      </c>
      <c r="N96" s="148" t="s">
        <v>2009</v>
      </c>
      <c r="O96" s="151" t="s">
        <v>4253</v>
      </c>
      <c r="P96" s="146" t="s">
        <v>1831</v>
      </c>
      <c r="Q96" s="531" t="s">
        <v>30</v>
      </c>
      <c r="R96" s="149">
        <v>1</v>
      </c>
      <c r="S96" s="149" t="s">
        <v>2009</v>
      </c>
      <c r="T96" s="149">
        <v>1</v>
      </c>
      <c r="U96" s="210"/>
      <c r="V96" s="210"/>
      <c r="W96" s="209"/>
      <c r="X96" s="223" t="s">
        <v>4254</v>
      </c>
      <c r="Y96" s="563" t="s">
        <v>4255</v>
      </c>
      <c r="Z96" s="313"/>
      <c r="AA96" s="313"/>
      <c r="AB96" s="213"/>
      <c r="AC96" s="223" t="s">
        <v>4256</v>
      </c>
      <c r="AD96" s="563" t="s">
        <v>4255</v>
      </c>
      <c r="AE96" s="211">
        <v>1297</v>
      </c>
      <c r="AF96" s="225">
        <v>1500</v>
      </c>
      <c r="AG96" s="209">
        <f t="shared" ref="AG96" si="77">+AE96/AF96</f>
        <v>0.86466666666666669</v>
      </c>
      <c r="AH96" s="223" t="s">
        <v>4257</v>
      </c>
      <c r="AI96" s="222" t="s">
        <v>4258</v>
      </c>
      <c r="AJ96" s="210"/>
      <c r="AK96" s="210"/>
      <c r="AL96" s="209"/>
      <c r="AM96" s="223" t="s">
        <v>4259</v>
      </c>
      <c r="AN96" s="563" t="s">
        <v>4260</v>
      </c>
      <c r="AO96" s="211"/>
      <c r="AP96" s="210"/>
      <c r="AQ96" s="209"/>
      <c r="AR96" s="223" t="s">
        <v>4261</v>
      </c>
      <c r="AS96" s="222" t="s">
        <v>4262</v>
      </c>
      <c r="AT96" s="210">
        <v>2107</v>
      </c>
      <c r="AU96" s="210">
        <v>1500</v>
      </c>
      <c r="AV96" s="209">
        <f t="shared" ref="AV96:AV99" si="78">+AT96/AU96</f>
        <v>1.4046666666666667</v>
      </c>
      <c r="AW96" s="223" t="s">
        <v>4263</v>
      </c>
      <c r="AX96" s="222" t="s">
        <v>4264</v>
      </c>
      <c r="AY96" s="210"/>
      <c r="AZ96" s="210"/>
      <c r="BA96" s="209"/>
      <c r="BB96" s="223" t="s">
        <v>4265</v>
      </c>
      <c r="BC96" s="222" t="s">
        <v>4266</v>
      </c>
      <c r="BD96" s="210"/>
      <c r="BE96" s="210"/>
      <c r="BF96" s="209"/>
      <c r="BG96" s="223" t="s">
        <v>4267</v>
      </c>
      <c r="BH96" s="222" t="s">
        <v>4268</v>
      </c>
      <c r="BI96" s="210">
        <v>2938</v>
      </c>
      <c r="BJ96" s="210">
        <v>1500</v>
      </c>
      <c r="BK96" s="209">
        <f t="shared" ref="BK96" si="79">+BI96/BJ96</f>
        <v>1.9586666666666666</v>
      </c>
      <c r="BL96" s="564" t="s">
        <v>4269</v>
      </c>
      <c r="BM96" s="222" t="s">
        <v>4270</v>
      </c>
      <c r="BN96" s="210"/>
      <c r="BO96" s="210"/>
      <c r="BP96" s="209"/>
      <c r="BQ96" s="223" t="s">
        <v>4271</v>
      </c>
      <c r="BR96" s="222" t="s">
        <v>4272</v>
      </c>
      <c r="BS96" s="210"/>
      <c r="BT96" s="210"/>
      <c r="BU96" s="209"/>
      <c r="BV96" s="223" t="s">
        <v>4273</v>
      </c>
      <c r="BW96" s="222" t="s">
        <v>4274</v>
      </c>
      <c r="BX96" s="210">
        <v>667</v>
      </c>
      <c r="BY96" s="210">
        <v>2500</v>
      </c>
      <c r="BZ96" s="209">
        <f t="shared" ref="BZ96:BZ99" si="80">+BX96/BY96</f>
        <v>0.26679999999999998</v>
      </c>
      <c r="CA96" s="223" t="s">
        <v>4275</v>
      </c>
      <c r="CB96" s="217" t="s">
        <v>4276</v>
      </c>
      <c r="CC96" s="295" t="s">
        <v>4277</v>
      </c>
      <c r="CE96" s="286">
        <f t="shared" ref="CE96:CF99" si="81">+U96+Z96+AE96+AJ96+AO96+AT96+AY96+BD96+BI96+BN96+BS96+BX96</f>
        <v>7009</v>
      </c>
      <c r="CF96" s="286">
        <f t="shared" si="81"/>
        <v>7000</v>
      </c>
      <c r="CG96" s="277">
        <f>+CE96/CF96</f>
        <v>1.0012857142857143</v>
      </c>
      <c r="CH96" s="277">
        <f>+CG96</f>
        <v>1.0012857142857143</v>
      </c>
      <c r="CI96" s="277">
        <f t="shared" si="74"/>
        <v>1</v>
      </c>
      <c r="CJ96" s="277">
        <f t="shared" si="75"/>
        <v>1.0012857142857143</v>
      </c>
      <c r="CK96" s="286"/>
    </row>
    <row r="97" spans="1:90" s="152" customFormat="1" ht="252.75" customHeight="1" x14ac:dyDescent="0.25">
      <c r="B97" s="148" t="s">
        <v>221</v>
      </c>
      <c r="C97" s="148" t="s">
        <v>213</v>
      </c>
      <c r="D97" s="151" t="s">
        <v>3363</v>
      </c>
      <c r="E97" s="146" t="s">
        <v>4278</v>
      </c>
      <c r="F97" s="260" t="s">
        <v>4246</v>
      </c>
      <c r="G97" s="151" t="s">
        <v>4279</v>
      </c>
      <c r="H97" s="151" t="s">
        <v>4280</v>
      </c>
      <c r="I97" s="151" t="s">
        <v>4281</v>
      </c>
      <c r="J97" s="146" t="s">
        <v>2122</v>
      </c>
      <c r="K97" s="151" t="s">
        <v>4282</v>
      </c>
      <c r="L97" s="151" t="s">
        <v>4283</v>
      </c>
      <c r="M97" s="151" t="s">
        <v>4284</v>
      </c>
      <c r="N97" s="148" t="s">
        <v>2009</v>
      </c>
      <c r="O97" s="151" t="s">
        <v>4285</v>
      </c>
      <c r="P97" s="146" t="s">
        <v>2180</v>
      </c>
      <c r="Q97" s="531" t="s">
        <v>30</v>
      </c>
      <c r="R97" s="149">
        <v>0.55000000000000004</v>
      </c>
      <c r="S97" s="149" t="s">
        <v>2009</v>
      </c>
      <c r="T97" s="149">
        <v>1</v>
      </c>
      <c r="U97" s="210"/>
      <c r="V97" s="210"/>
      <c r="W97" s="209"/>
      <c r="X97" s="217" t="s">
        <v>4286</v>
      </c>
      <c r="Y97" s="563" t="s">
        <v>4287</v>
      </c>
      <c r="Z97" s="313"/>
      <c r="AA97" s="313"/>
      <c r="AB97" s="213"/>
      <c r="AC97" s="223" t="s">
        <v>4288</v>
      </c>
      <c r="AD97" s="563" t="s">
        <v>4287</v>
      </c>
      <c r="AE97" s="211"/>
      <c r="AF97" s="228"/>
      <c r="AG97" s="209"/>
      <c r="AH97" s="223" t="s">
        <v>4289</v>
      </c>
      <c r="AI97" s="222" t="s">
        <v>4290</v>
      </c>
      <c r="AJ97" s="210"/>
      <c r="AK97" s="210"/>
      <c r="AL97" s="209"/>
      <c r="AM97" s="223" t="s">
        <v>4291</v>
      </c>
      <c r="AN97" s="563" t="s">
        <v>4292</v>
      </c>
      <c r="AO97" s="211"/>
      <c r="AP97" s="210"/>
      <c r="AQ97" s="209"/>
      <c r="AR97" s="223" t="s">
        <v>4293</v>
      </c>
      <c r="AS97" s="222" t="s">
        <v>4262</v>
      </c>
      <c r="AT97" s="210">
        <v>115</v>
      </c>
      <c r="AU97" s="210">
        <v>75</v>
      </c>
      <c r="AV97" s="209">
        <f t="shared" si="78"/>
        <v>1.5333333333333334</v>
      </c>
      <c r="AW97" s="223" t="s">
        <v>4294</v>
      </c>
      <c r="AX97" s="222" t="s">
        <v>4264</v>
      </c>
      <c r="AY97" s="210"/>
      <c r="AZ97" s="210"/>
      <c r="BA97" s="209"/>
      <c r="BB97" s="223" t="s">
        <v>4295</v>
      </c>
      <c r="BC97" s="222" t="s">
        <v>4266</v>
      </c>
      <c r="BD97" s="210"/>
      <c r="BE97" s="210"/>
      <c r="BF97" s="209"/>
      <c r="BG97" s="223" t="s">
        <v>4296</v>
      </c>
      <c r="BH97" s="222" t="s">
        <v>4268</v>
      </c>
      <c r="BI97" s="210"/>
      <c r="BJ97" s="210"/>
      <c r="BK97" s="209"/>
      <c r="BL97" s="223" t="s">
        <v>4297</v>
      </c>
      <c r="BM97" s="222" t="s">
        <v>4298</v>
      </c>
      <c r="BN97" s="210"/>
      <c r="BO97" s="210"/>
      <c r="BP97" s="209"/>
      <c r="BQ97" s="223" t="s">
        <v>4299</v>
      </c>
      <c r="BR97" s="222" t="s">
        <v>4272</v>
      </c>
      <c r="BS97" s="210"/>
      <c r="BT97" s="210"/>
      <c r="BU97" s="209"/>
      <c r="BV97" s="223" t="s">
        <v>4300</v>
      </c>
      <c r="BW97" s="222" t="s">
        <v>4274</v>
      </c>
      <c r="BX97" s="210">
        <v>95</v>
      </c>
      <c r="BY97" s="210">
        <v>135</v>
      </c>
      <c r="BZ97" s="209">
        <f t="shared" si="80"/>
        <v>0.70370370370370372</v>
      </c>
      <c r="CA97" s="223" t="s">
        <v>4301</v>
      </c>
      <c r="CB97" s="217" t="s">
        <v>4276</v>
      </c>
      <c r="CC97" s="295" t="s">
        <v>4302</v>
      </c>
      <c r="CE97" s="286">
        <f t="shared" si="81"/>
        <v>210</v>
      </c>
      <c r="CF97" s="286">
        <f t="shared" si="81"/>
        <v>210</v>
      </c>
      <c r="CG97" s="277">
        <f>+CE97/CF97</f>
        <v>1</v>
      </c>
      <c r="CH97" s="277">
        <f>+CG97</f>
        <v>1</v>
      </c>
      <c r="CI97" s="277">
        <f t="shared" si="74"/>
        <v>1</v>
      </c>
      <c r="CJ97" s="277">
        <f t="shared" si="75"/>
        <v>1</v>
      </c>
      <c r="CK97" s="286"/>
    </row>
    <row r="98" spans="1:90" s="152" customFormat="1" ht="324" x14ac:dyDescent="0.25">
      <c r="B98" s="148" t="s">
        <v>221</v>
      </c>
      <c r="C98" s="148" t="s">
        <v>213</v>
      </c>
      <c r="D98" s="151" t="s">
        <v>3363</v>
      </c>
      <c r="E98" s="146" t="s">
        <v>4303</v>
      </c>
      <c r="F98" s="260" t="s">
        <v>4246</v>
      </c>
      <c r="G98" s="151" t="s">
        <v>4304</v>
      </c>
      <c r="H98" s="151" t="s">
        <v>4305</v>
      </c>
      <c r="I98" s="151" t="s">
        <v>4306</v>
      </c>
      <c r="J98" s="146" t="s">
        <v>2122</v>
      </c>
      <c r="K98" s="151" t="s">
        <v>4307</v>
      </c>
      <c r="L98" s="151" t="s">
        <v>4308</v>
      </c>
      <c r="M98" s="151" t="s">
        <v>4309</v>
      </c>
      <c r="N98" s="148" t="s">
        <v>4310</v>
      </c>
      <c r="O98" s="151" t="s">
        <v>4311</v>
      </c>
      <c r="P98" s="146" t="s">
        <v>1831</v>
      </c>
      <c r="Q98" s="531" t="s">
        <v>30</v>
      </c>
      <c r="R98" s="149">
        <v>0.82</v>
      </c>
      <c r="S98" s="149" t="s">
        <v>2009</v>
      </c>
      <c r="T98" s="149">
        <v>0.8</v>
      </c>
      <c r="U98" s="210"/>
      <c r="V98" s="210"/>
      <c r="W98" s="209"/>
      <c r="X98" s="222" t="s">
        <v>4312</v>
      </c>
      <c r="Y98" s="563" t="s">
        <v>4313</v>
      </c>
      <c r="Z98" s="313"/>
      <c r="AA98" s="313"/>
      <c r="AC98" s="222" t="s">
        <v>4314</v>
      </c>
      <c r="AD98" s="563" t="s">
        <v>4313</v>
      </c>
      <c r="AE98" s="211">
        <v>407</v>
      </c>
      <c r="AF98" s="226">
        <v>600</v>
      </c>
      <c r="AG98" s="209">
        <f t="shared" ref="AG98:AG100" si="82">+AE98/AF98</f>
        <v>0.67833333333333334</v>
      </c>
      <c r="AH98" s="222" t="s">
        <v>4315</v>
      </c>
      <c r="AI98" s="222" t="s">
        <v>4258</v>
      </c>
      <c r="AJ98" s="210"/>
      <c r="AK98" s="210"/>
      <c r="AL98" s="209"/>
      <c r="AM98" s="222" t="s">
        <v>4316</v>
      </c>
      <c r="AN98" s="563" t="s">
        <v>4317</v>
      </c>
      <c r="AO98" s="211"/>
      <c r="AP98" s="210"/>
      <c r="AQ98" s="209"/>
      <c r="AR98" s="222" t="s">
        <v>4318</v>
      </c>
      <c r="AS98" s="222" t="s">
        <v>4262</v>
      </c>
      <c r="AT98" s="210">
        <v>568</v>
      </c>
      <c r="AU98" s="210">
        <v>600</v>
      </c>
      <c r="AV98" s="209">
        <f t="shared" si="78"/>
        <v>0.94666666666666666</v>
      </c>
      <c r="AW98" s="222" t="s">
        <v>4319</v>
      </c>
      <c r="AX98" s="222" t="s">
        <v>4264</v>
      </c>
      <c r="AY98" s="210"/>
      <c r="AZ98" s="210"/>
      <c r="BA98" s="209"/>
      <c r="BB98" s="223" t="s">
        <v>4320</v>
      </c>
      <c r="BC98" s="222" t="s">
        <v>4266</v>
      </c>
      <c r="BD98" s="210"/>
      <c r="BE98" s="210"/>
      <c r="BF98" s="209"/>
      <c r="BG98" s="564" t="s">
        <v>4321</v>
      </c>
      <c r="BH98" s="222" t="s">
        <v>4268</v>
      </c>
      <c r="BI98" s="210">
        <v>578</v>
      </c>
      <c r="BJ98" s="210">
        <v>600</v>
      </c>
      <c r="BK98" s="209">
        <f t="shared" ref="BK98:BK99" si="83">+BI98/BJ98</f>
        <v>0.96333333333333337</v>
      </c>
      <c r="BL98" s="223" t="s">
        <v>4322</v>
      </c>
      <c r="BM98" s="222" t="s">
        <v>4270</v>
      </c>
      <c r="BN98" s="210"/>
      <c r="BO98" s="210"/>
      <c r="BP98" s="209"/>
      <c r="BQ98" s="223" t="s">
        <v>4323</v>
      </c>
      <c r="BR98" s="222" t="s">
        <v>4272</v>
      </c>
      <c r="BS98" s="210"/>
      <c r="BT98" s="210"/>
      <c r="BU98" s="209"/>
      <c r="BV98" s="223" t="s">
        <v>4324</v>
      </c>
      <c r="BW98" s="222" t="s">
        <v>4274</v>
      </c>
      <c r="BX98" s="210">
        <f>199+221+133</f>
        <v>553</v>
      </c>
      <c r="BY98" s="210">
        <v>600</v>
      </c>
      <c r="BZ98" s="209">
        <f t="shared" si="80"/>
        <v>0.92166666666666663</v>
      </c>
      <c r="CA98" s="223" t="s">
        <v>4325</v>
      </c>
      <c r="CB98" s="217" t="s">
        <v>4276</v>
      </c>
      <c r="CC98" s="295" t="s">
        <v>4326</v>
      </c>
      <c r="CE98" s="286">
        <f t="shared" si="81"/>
        <v>2106</v>
      </c>
      <c r="CF98" s="286">
        <f t="shared" si="81"/>
        <v>2400</v>
      </c>
      <c r="CG98" s="277">
        <f>+CE98/CF98</f>
        <v>0.87749999999999995</v>
      </c>
      <c r="CH98" s="277">
        <f>+CG98</f>
        <v>0.87749999999999995</v>
      </c>
      <c r="CI98" s="277">
        <f t="shared" si="74"/>
        <v>0.8</v>
      </c>
      <c r="CJ98" s="277">
        <f t="shared" si="75"/>
        <v>1.0968749999999998</v>
      </c>
      <c r="CK98" s="286"/>
    </row>
    <row r="99" spans="1:90" s="152" customFormat="1" ht="336" x14ac:dyDescent="0.25">
      <c r="B99" s="148" t="s">
        <v>221</v>
      </c>
      <c r="C99" s="148" t="s">
        <v>213</v>
      </c>
      <c r="D99" s="151" t="s">
        <v>3301</v>
      </c>
      <c r="E99" s="146" t="s">
        <v>4327</v>
      </c>
      <c r="F99" s="260" t="s">
        <v>4246</v>
      </c>
      <c r="G99" s="151" t="s">
        <v>4328</v>
      </c>
      <c r="H99" s="151" t="s">
        <v>4329</v>
      </c>
      <c r="I99" s="151" t="s">
        <v>4330</v>
      </c>
      <c r="J99" s="146" t="s">
        <v>2122</v>
      </c>
      <c r="K99" s="151" t="s">
        <v>4331</v>
      </c>
      <c r="L99" s="151" t="s">
        <v>4332</v>
      </c>
      <c r="M99" s="151" t="s">
        <v>4333</v>
      </c>
      <c r="N99" s="148" t="s">
        <v>4310</v>
      </c>
      <c r="O99" s="151" t="s">
        <v>4334</v>
      </c>
      <c r="P99" s="146" t="s">
        <v>1810</v>
      </c>
      <c r="Q99" s="531" t="s">
        <v>30</v>
      </c>
      <c r="R99" s="149">
        <v>0.81</v>
      </c>
      <c r="S99" s="149" t="s">
        <v>2009</v>
      </c>
      <c r="T99" s="149">
        <v>1</v>
      </c>
      <c r="U99" s="210">
        <v>629</v>
      </c>
      <c r="V99" s="210">
        <v>1000</v>
      </c>
      <c r="W99" s="209">
        <f>U99/V99</f>
        <v>0.629</v>
      </c>
      <c r="X99" s="222" t="s">
        <v>4335</v>
      </c>
      <c r="Y99" s="222" t="s">
        <v>4336</v>
      </c>
      <c r="Z99" s="210">
        <v>580</v>
      </c>
      <c r="AA99" s="210">
        <v>1000</v>
      </c>
      <c r="AB99" s="209">
        <f>Z99/AA99</f>
        <v>0.57999999999999996</v>
      </c>
      <c r="AC99" s="514" t="s">
        <v>4337</v>
      </c>
      <c r="AD99" s="222" t="s">
        <v>4336</v>
      </c>
      <c r="AE99" s="210">
        <v>703</v>
      </c>
      <c r="AF99" s="225">
        <v>1000</v>
      </c>
      <c r="AG99" s="209">
        <f t="shared" si="82"/>
        <v>0.70299999999999996</v>
      </c>
      <c r="AH99" s="514" t="s">
        <v>4338</v>
      </c>
      <c r="AI99" s="222" t="s">
        <v>4258</v>
      </c>
      <c r="AJ99" s="210">
        <v>718</v>
      </c>
      <c r="AK99" s="210">
        <v>1000</v>
      </c>
      <c r="AL99" s="209">
        <f t="shared" ref="AL99" si="84">+AJ99/AK99</f>
        <v>0.71799999999999997</v>
      </c>
      <c r="AM99" s="514" t="s">
        <v>4339</v>
      </c>
      <c r="AN99" s="222" t="s">
        <v>4340</v>
      </c>
      <c r="AO99" s="210">
        <f>51+34+399+395+111</f>
        <v>990</v>
      </c>
      <c r="AP99" s="210">
        <v>1000</v>
      </c>
      <c r="AQ99" s="209">
        <f t="shared" ref="AQ99" si="85">+AO99/AP99</f>
        <v>0.99</v>
      </c>
      <c r="AR99" s="514" t="s">
        <v>4341</v>
      </c>
      <c r="AS99" s="222" t="s">
        <v>4342</v>
      </c>
      <c r="AT99" s="210">
        <v>765</v>
      </c>
      <c r="AU99" s="210">
        <v>1000</v>
      </c>
      <c r="AV99" s="209">
        <f t="shared" si="78"/>
        <v>0.76500000000000001</v>
      </c>
      <c r="AW99" s="514" t="s">
        <v>4343</v>
      </c>
      <c r="AX99" s="222" t="s">
        <v>4264</v>
      </c>
      <c r="AY99" s="210">
        <f>372+71+43+168+266</f>
        <v>920</v>
      </c>
      <c r="AZ99" s="210">
        <v>1000</v>
      </c>
      <c r="BA99" s="209">
        <f t="shared" ref="BA99" si="86">+AY99/AZ99</f>
        <v>0.92</v>
      </c>
      <c r="BB99" s="305" t="s">
        <v>4344</v>
      </c>
      <c r="BC99" s="222" t="s">
        <v>4345</v>
      </c>
      <c r="BD99" s="210">
        <f>34+122+385+421+271</f>
        <v>1233</v>
      </c>
      <c r="BE99" s="210">
        <v>1000</v>
      </c>
      <c r="BF99" s="209">
        <f t="shared" ref="BF99" si="87">+BD99/BE99</f>
        <v>1.2330000000000001</v>
      </c>
      <c r="BG99" s="305" t="s">
        <v>4346</v>
      </c>
      <c r="BH99" s="222" t="s">
        <v>4347</v>
      </c>
      <c r="BI99" s="210">
        <f>113+468+276+49+315</f>
        <v>1221</v>
      </c>
      <c r="BJ99" s="210">
        <v>1000</v>
      </c>
      <c r="BK99" s="209">
        <f t="shared" si="83"/>
        <v>1.2210000000000001</v>
      </c>
      <c r="BL99" s="514" t="s">
        <v>4348</v>
      </c>
      <c r="BM99" s="222" t="s">
        <v>4270</v>
      </c>
      <c r="BN99" s="210">
        <f>127+370+41+468+262</f>
        <v>1268</v>
      </c>
      <c r="BO99" s="210">
        <v>1000</v>
      </c>
      <c r="BP99" s="209">
        <f t="shared" ref="BP99" si="88">+BN99/BO99</f>
        <v>1.268</v>
      </c>
      <c r="BQ99" s="274" t="s">
        <v>4349</v>
      </c>
      <c r="BR99" s="217" t="s">
        <v>4350</v>
      </c>
      <c r="BS99" s="211">
        <f>358+249+75+353+45</f>
        <v>1080</v>
      </c>
      <c r="BT99" s="210">
        <v>1000</v>
      </c>
      <c r="BU99" s="209">
        <f t="shared" ref="BU99" si="89">+BS99/BT99</f>
        <v>1.08</v>
      </c>
      <c r="BV99" s="223" t="s">
        <v>4351</v>
      </c>
      <c r="BW99" s="222" t="s">
        <v>4352</v>
      </c>
      <c r="BX99" s="210">
        <f>236+41+260+300</f>
        <v>837</v>
      </c>
      <c r="BY99" s="210">
        <v>1000</v>
      </c>
      <c r="BZ99" s="209">
        <f t="shared" si="80"/>
        <v>0.83699999999999997</v>
      </c>
      <c r="CA99" s="217" t="s">
        <v>4353</v>
      </c>
      <c r="CB99" s="217" t="s">
        <v>4276</v>
      </c>
      <c r="CC99" s="151" t="s">
        <v>4354</v>
      </c>
      <c r="CE99" s="288">
        <f>+U99+Z99+AE99+AJ99+AO99+AT99+AY99+BD99+BI99+BN99+BS99+BX99</f>
        <v>10944</v>
      </c>
      <c r="CF99" s="288">
        <f t="shared" si="81"/>
        <v>12000</v>
      </c>
      <c r="CG99" s="277">
        <f>+CE99/CF99</f>
        <v>0.91200000000000003</v>
      </c>
      <c r="CH99" s="277">
        <f>+CG99</f>
        <v>0.91200000000000003</v>
      </c>
      <c r="CI99" s="277">
        <f t="shared" si="74"/>
        <v>1</v>
      </c>
      <c r="CJ99" s="277">
        <f t="shared" si="75"/>
        <v>0.91200000000000003</v>
      </c>
      <c r="CK99" s="286"/>
    </row>
    <row r="100" spans="1:90" s="152" customFormat="1" ht="240" x14ac:dyDescent="0.25">
      <c r="B100" s="148" t="s">
        <v>4355</v>
      </c>
      <c r="C100" s="148" t="s">
        <v>1999</v>
      </c>
      <c r="D100" s="151" t="s">
        <v>65</v>
      </c>
      <c r="E100" s="146" t="s">
        <v>4356</v>
      </c>
      <c r="F100" s="260" t="s">
        <v>4357</v>
      </c>
      <c r="G100" s="151" t="s">
        <v>4358</v>
      </c>
      <c r="H100" s="151" t="s">
        <v>4359</v>
      </c>
      <c r="I100" s="151" t="s">
        <v>4360</v>
      </c>
      <c r="J100" s="146" t="s">
        <v>2122</v>
      </c>
      <c r="K100" s="151" t="s">
        <v>4361</v>
      </c>
      <c r="L100" s="151" t="s">
        <v>4362</v>
      </c>
      <c r="M100" s="151" t="s">
        <v>4363</v>
      </c>
      <c r="N100" s="148" t="s">
        <v>2009</v>
      </c>
      <c r="O100" s="151" t="s">
        <v>4362</v>
      </c>
      <c r="P100" s="146" t="s">
        <v>1831</v>
      </c>
      <c r="Q100" s="531" t="s">
        <v>60</v>
      </c>
      <c r="R100" s="149">
        <v>0.96</v>
      </c>
      <c r="S100" s="149" t="s">
        <v>2009</v>
      </c>
      <c r="T100" s="149">
        <v>0.98</v>
      </c>
      <c r="U100" s="210"/>
      <c r="V100" s="210"/>
      <c r="W100" s="209"/>
      <c r="X100" s="223" t="s">
        <v>4364</v>
      </c>
      <c r="Y100" s="151" t="s">
        <v>4365</v>
      </c>
      <c r="Z100" s="210"/>
      <c r="AA100" s="210"/>
      <c r="AB100" s="209"/>
      <c r="AC100" s="223" t="s">
        <v>4366</v>
      </c>
      <c r="AD100" s="219" t="s">
        <v>4365</v>
      </c>
      <c r="AE100" s="209">
        <v>0.32</v>
      </c>
      <c r="AF100" s="209">
        <v>0.98</v>
      </c>
      <c r="AG100" s="209">
        <f t="shared" si="82"/>
        <v>0.32653061224489799</v>
      </c>
      <c r="AH100" s="222" t="s">
        <v>4367</v>
      </c>
      <c r="AI100" s="219" t="s">
        <v>4368</v>
      </c>
      <c r="AJ100" s="210"/>
      <c r="AK100" s="210"/>
      <c r="AL100" s="209"/>
      <c r="AM100" s="222" t="s">
        <v>4369</v>
      </c>
      <c r="AN100" s="219" t="s">
        <v>4370</v>
      </c>
      <c r="AO100" s="209"/>
      <c r="AP100" s="210"/>
      <c r="AQ100" s="209"/>
      <c r="AR100" s="222" t="s">
        <v>4371</v>
      </c>
      <c r="AS100" s="219" t="s">
        <v>4372</v>
      </c>
      <c r="AT100" s="209">
        <v>0.48</v>
      </c>
      <c r="AU100" s="209">
        <v>0.98</v>
      </c>
      <c r="AV100" s="209">
        <f>AT100/AU100</f>
        <v>0.48979591836734693</v>
      </c>
      <c r="AW100" s="222" t="s">
        <v>4373</v>
      </c>
      <c r="AX100" s="219" t="s">
        <v>4374</v>
      </c>
      <c r="AY100" s="209"/>
      <c r="AZ100" s="210"/>
      <c r="BA100" s="209"/>
      <c r="BB100" s="222" t="s">
        <v>4375</v>
      </c>
      <c r="BC100" s="219" t="s">
        <v>2618</v>
      </c>
      <c r="BD100" s="210"/>
      <c r="BE100" s="210"/>
      <c r="BF100" s="209"/>
      <c r="BG100" s="222" t="s">
        <v>4376</v>
      </c>
      <c r="BH100" s="219" t="s">
        <v>4377</v>
      </c>
      <c r="BI100" s="209">
        <v>0.75</v>
      </c>
      <c r="BJ100" s="209">
        <v>0.98</v>
      </c>
      <c r="BK100" s="209">
        <f>BI100/BJ100</f>
        <v>0.76530612244897955</v>
      </c>
      <c r="BL100" s="222" t="s">
        <v>4378</v>
      </c>
      <c r="BM100" s="219" t="s">
        <v>4379</v>
      </c>
      <c r="BN100" s="210"/>
      <c r="BO100" s="210"/>
      <c r="BP100" s="209"/>
      <c r="BQ100" s="218" t="s">
        <v>4380</v>
      </c>
      <c r="BR100" s="219" t="s">
        <v>4381</v>
      </c>
      <c r="BS100" s="210"/>
      <c r="BT100" s="210"/>
      <c r="BU100" s="209"/>
      <c r="BV100" s="222" t="s">
        <v>4382</v>
      </c>
      <c r="BW100" s="219" t="s">
        <v>4383</v>
      </c>
      <c r="BX100" s="209">
        <v>1</v>
      </c>
      <c r="BY100" s="209">
        <v>0.98</v>
      </c>
      <c r="BZ100" s="209">
        <f>BX100/BY100</f>
        <v>1.0204081632653061</v>
      </c>
      <c r="CA100" s="216" t="s">
        <v>4384</v>
      </c>
      <c r="CB100" s="291" t="s">
        <v>4385</v>
      </c>
      <c r="CC100" s="151" t="s">
        <v>4386</v>
      </c>
      <c r="CE100" s="277">
        <f>BX100</f>
        <v>1</v>
      </c>
      <c r="CF100" s="277">
        <f>BY100</f>
        <v>0.98</v>
      </c>
      <c r="CG100" s="277">
        <f>CE100/CF100</f>
        <v>1.0204081632653061</v>
      </c>
      <c r="CH100" s="277">
        <f t="shared" si="31"/>
        <v>1.0204081632653061</v>
      </c>
      <c r="CI100" s="277">
        <f t="shared" si="74"/>
        <v>0.98</v>
      </c>
      <c r="CJ100" s="277">
        <f t="shared" si="75"/>
        <v>1.0412328196584757</v>
      </c>
      <c r="CK100" s="286"/>
    </row>
    <row r="101" spans="1:90" s="152" customFormat="1" ht="272.25" customHeight="1" x14ac:dyDescent="0.25">
      <c r="B101" s="148" t="s">
        <v>230</v>
      </c>
      <c r="C101" s="148" t="s">
        <v>1999</v>
      </c>
      <c r="D101" s="151" t="s">
        <v>91</v>
      </c>
      <c r="E101" s="146" t="s">
        <v>4387</v>
      </c>
      <c r="F101" s="260" t="s">
        <v>4388</v>
      </c>
      <c r="G101" s="151" t="s">
        <v>4389</v>
      </c>
      <c r="H101" s="151" t="s">
        <v>4390</v>
      </c>
      <c r="I101" s="151" t="s">
        <v>4391</v>
      </c>
      <c r="J101" s="146" t="s">
        <v>2005</v>
      </c>
      <c r="K101" s="151" t="s">
        <v>4392</v>
      </c>
      <c r="L101" s="151" t="s">
        <v>4393</v>
      </c>
      <c r="M101" s="151" t="s">
        <v>4394</v>
      </c>
      <c r="N101" s="148" t="s">
        <v>2009</v>
      </c>
      <c r="O101" s="151" t="s">
        <v>4395</v>
      </c>
      <c r="P101" s="146" t="s">
        <v>1831</v>
      </c>
      <c r="Q101" s="531" t="s">
        <v>30</v>
      </c>
      <c r="R101" s="149">
        <v>1</v>
      </c>
      <c r="S101" s="149" t="s">
        <v>2009</v>
      </c>
      <c r="T101" s="149">
        <v>1</v>
      </c>
      <c r="U101" s="213"/>
      <c r="V101" s="213"/>
      <c r="W101" s="209"/>
      <c r="X101" s="151" t="s">
        <v>4396</v>
      </c>
      <c r="Y101" s="151" t="s">
        <v>2578</v>
      </c>
      <c r="Z101" s="151"/>
      <c r="AA101" s="151"/>
      <c r="AB101" s="151"/>
      <c r="AC101" s="151" t="s">
        <v>4397</v>
      </c>
      <c r="AD101" s="151" t="s">
        <v>2578</v>
      </c>
      <c r="AE101" s="148">
        <v>13</v>
      </c>
      <c r="AF101" s="148">
        <v>13</v>
      </c>
      <c r="AG101" s="149">
        <f>+AE101/AF101</f>
        <v>1</v>
      </c>
      <c r="AH101" s="151" t="s">
        <v>4398</v>
      </c>
      <c r="AI101" s="151" t="s">
        <v>2582</v>
      </c>
      <c r="AJ101" s="151"/>
      <c r="AK101" s="151"/>
      <c r="AL101" s="151"/>
      <c r="AM101" s="151" t="s">
        <v>4399</v>
      </c>
      <c r="AN101" s="151" t="s">
        <v>2584</v>
      </c>
      <c r="AO101" s="151"/>
      <c r="AP101" s="151"/>
      <c r="AQ101" s="151"/>
      <c r="AR101" s="151" t="s">
        <v>4400</v>
      </c>
      <c r="AS101" s="151" t="s">
        <v>2371</v>
      </c>
      <c r="AT101" s="210">
        <v>25</v>
      </c>
      <c r="AU101" s="210">
        <v>25</v>
      </c>
      <c r="AV101" s="209">
        <f t="shared" ref="AV101" si="90">+AT101/AU101</f>
        <v>1</v>
      </c>
      <c r="AW101" s="151" t="s">
        <v>4401</v>
      </c>
      <c r="AX101" s="151" t="s">
        <v>2587</v>
      </c>
      <c r="AY101" s="151"/>
      <c r="AZ101" s="151"/>
      <c r="BA101" s="151"/>
      <c r="BB101" s="151" t="s">
        <v>4402</v>
      </c>
      <c r="BC101" s="151" t="s">
        <v>4403</v>
      </c>
      <c r="BD101" s="151"/>
      <c r="BE101" s="151"/>
      <c r="BF101" s="151"/>
      <c r="BG101" s="151" t="s">
        <v>4404</v>
      </c>
      <c r="BH101" s="151" t="s">
        <v>4405</v>
      </c>
      <c r="BI101" s="148">
        <v>20</v>
      </c>
      <c r="BJ101" s="148">
        <v>20</v>
      </c>
      <c r="BK101" s="149">
        <f t="shared" ref="BK101" si="91">+BI101/BJ101</f>
        <v>1</v>
      </c>
      <c r="BL101" s="151" t="s">
        <v>4406</v>
      </c>
      <c r="BM101" s="151" t="s">
        <v>2591</v>
      </c>
      <c r="BN101" s="151"/>
      <c r="BO101" s="151"/>
      <c r="BP101" s="151"/>
      <c r="BQ101" s="151" t="s">
        <v>4407</v>
      </c>
      <c r="BR101" s="151" t="s">
        <v>2593</v>
      </c>
      <c r="BS101" s="151"/>
      <c r="BT101" s="151"/>
      <c r="BU101" s="151"/>
      <c r="BV101" s="151" t="s">
        <v>4408</v>
      </c>
      <c r="BW101" s="151" t="s">
        <v>2443</v>
      </c>
      <c r="BX101" s="210">
        <v>13</v>
      </c>
      <c r="BY101" s="210">
        <v>13</v>
      </c>
      <c r="BZ101" s="209">
        <v>1</v>
      </c>
      <c r="CA101" s="151" t="s">
        <v>4409</v>
      </c>
      <c r="CB101" s="151" t="s">
        <v>2596</v>
      </c>
      <c r="CC101" s="151" t="s">
        <v>4410</v>
      </c>
      <c r="CE101" s="286">
        <f>+U101+Z101+AE101+AJ101+AO101+AT101+AY101+BD101+BI101+BN101+BS101+BX101</f>
        <v>71</v>
      </c>
      <c r="CF101" s="286">
        <f t="shared" ref="CF101" si="92">+V101+AA101+AF101+AK101+AP101+AU101+AZ101+BE101+BJ101+BO101+BT101+BY101</f>
        <v>71</v>
      </c>
      <c r="CG101" s="277">
        <f>+CE101/CF101</f>
        <v>1</v>
      </c>
      <c r="CH101" s="277">
        <f>+CG101</f>
        <v>1</v>
      </c>
      <c r="CI101" s="277">
        <f t="shared" si="74"/>
        <v>1</v>
      </c>
      <c r="CJ101" s="277">
        <f t="shared" si="75"/>
        <v>1</v>
      </c>
      <c r="CK101" s="286"/>
    </row>
    <row r="102" spans="1:90" ht="15" customHeight="1" x14ac:dyDescent="0.25">
      <c r="A102" s="202"/>
      <c r="E102" s="150"/>
      <c r="G102" s="155"/>
      <c r="R102" s="155"/>
      <c r="S102" s="150"/>
      <c r="U102" s="565"/>
      <c r="V102" s="565"/>
      <c r="W102" s="566"/>
      <c r="X102" s="203"/>
      <c r="Y102" s="150"/>
      <c r="AB102" s="203"/>
      <c r="AC102" s="203"/>
      <c r="AG102" s="203"/>
      <c r="AH102" s="203"/>
      <c r="AL102" s="203"/>
      <c r="AM102" s="203"/>
      <c r="AN102" s="150"/>
      <c r="AQ102" s="203"/>
      <c r="AR102" s="203"/>
      <c r="AV102" s="203"/>
      <c r="AW102" s="203"/>
      <c r="BA102" s="203"/>
      <c r="BB102" s="203"/>
      <c r="BF102" s="203"/>
      <c r="BG102" s="203"/>
      <c r="BK102" s="203"/>
      <c r="BL102" s="203"/>
      <c r="BP102" s="203"/>
      <c r="BQ102" s="203"/>
      <c r="BU102" s="203"/>
      <c r="BV102" s="203"/>
      <c r="BZ102" s="203"/>
      <c r="CA102" s="203"/>
      <c r="CL102" s="202"/>
    </row>
    <row r="103" spans="1:90" ht="0" hidden="1" customHeight="1" x14ac:dyDescent="0.25">
      <c r="A103" s="202"/>
      <c r="CC103" s="567" t="s">
        <v>4411</v>
      </c>
      <c r="CL103" s="202"/>
    </row>
  </sheetData>
  <sheetProtection formatCells="0" formatColumns="0" formatRows="0" sort="0" autoFilter="0" pivotTables="0"/>
  <autoFilter ref="A12:EI101" xr:uid="{1099E266-02D4-44DB-AD77-CF462AA7C520}"/>
  <dataConsolidate/>
  <mergeCells count="30">
    <mergeCell ref="CE10:CG11"/>
    <mergeCell ref="CH10:CK11"/>
    <mergeCell ref="B11:D11"/>
    <mergeCell ref="E11:I11"/>
    <mergeCell ref="J11:Q11"/>
    <mergeCell ref="R11:T11"/>
    <mergeCell ref="U11:Y11"/>
    <mergeCell ref="Z11:AD11"/>
    <mergeCell ref="AE11:AI11"/>
    <mergeCell ref="AJ11:AN11"/>
    <mergeCell ref="U10:CB10"/>
    <mergeCell ref="BS11:BW11"/>
    <mergeCell ref="BX11:CB11"/>
    <mergeCell ref="AO11:AS11"/>
    <mergeCell ref="AT11:AX11"/>
    <mergeCell ref="AY11:BC11"/>
    <mergeCell ref="BD11:BH11"/>
    <mergeCell ref="BI11:BM11"/>
    <mergeCell ref="BN11:BR11"/>
    <mergeCell ref="B7:C8"/>
    <mergeCell ref="E7:F7"/>
    <mergeCell ref="G7:G8"/>
    <mergeCell ref="E8:F8"/>
    <mergeCell ref="B10:T10"/>
    <mergeCell ref="B2:C5"/>
    <mergeCell ref="D2:BY5"/>
    <mergeCell ref="BZ2:CC2"/>
    <mergeCell ref="BZ3:CC3"/>
    <mergeCell ref="BZ4:CC4"/>
    <mergeCell ref="BZ5:CC5"/>
  </mergeCells>
  <dataValidations count="45">
    <dataValidation type="list" allowBlank="1" showInputMessage="1" showErrorMessage="1" errorTitle="Error" error="Seleccione un valor de la lista desplegable" sqref="Q22:Q24" xr:uid="{0395C721-576C-43F3-AF34-D1F2CC09581F}">
      <formula1>#REF!</formula1>
    </dataValidation>
    <dataValidation type="list" allowBlank="1" showInputMessage="1" showErrorMessage="1" sqref="J63 B63:C63 P63 P22:P24" xr:uid="{C8010259-90E4-4E3C-A13D-292AE4FDA456}">
      <formula1>#REF!</formula1>
    </dataValidation>
    <dataValidation type="textLength" allowBlank="1" showInputMessage="1" showErrorMessage="1" errorTitle="Entrada no válida" error="Escriba un texto  Maximo 500 Caracteres" promptTitle="Cualquier contenido Maximo 500 Caracteres" sqref="H55:I56" xr:uid="{AD246D19-7FC4-46D4-BE4E-B224643C6209}">
      <formula1>0</formula1>
      <formula2>500</formula2>
    </dataValidation>
    <dataValidation type="textLength" allowBlank="1" showInputMessage="1" showErrorMessage="1" errorTitle="Entrada no válida" error="Escriba un texto  Maximo 100 Caracteres" promptTitle="Cualquier contenido Maximo 100 Caracteres" sqref="G55:G56" xr:uid="{06ACF289-22C8-4420-AD49-4001F3DC31F2}">
      <formula1>0</formula1>
      <formula2>100</formula2>
    </dataValidation>
    <dataValidation allowBlank="1" showInputMessage="1" showErrorMessage="1" promptTitle="Gràfica del indicador" prompt="De acuerdo a la periodicidad del indicador graficar su avance y tendencia, comparando lo ejecutado, contra lo programado y su meta, asi como, aisgnar el color y rango segun su resultado (&gt;= a 90%  verde, &gt; 70% y &lt; 90% amarillo y &lt;= 70% rojo)." sqref="CK12 CK26:CK27" xr:uid="{F5CB096B-8F64-484C-98B3-C7ADFF7058B2}"/>
    <dataValidation allowBlank="1" showInputMessage="1" showErrorMessage="1" prompt="Seleccionar la tendencia que presentará el indicador en la vigencia:_x000a_* Constante: en cada periodo siempre es el mismo valor._x000a_* Creciente: en cada periodo incrementa su valor._x000a_* Decreciente: en cada período disminuye su valor." sqref="Q12 Q26:Q27" xr:uid="{54627574-15EC-496A-BA36-417D5F573F82}"/>
    <dataValidation allowBlank="1" showInputMessage="1" showErrorMessage="1" prompt="Registre las observaciones o recomendaciones de la revisión del seguimiento reportado por el proceso. Se diligencia por parte del equipo del Sistema de Gestión al recibir el reporte del seguimiento." sqref="AN12 AS12 AX12 BC12 BH12 BM12 BR12 BW12 CB12 Y12 AD12 AI12 Y26:Y27 AD26:AD27 AI26:AI27 AN26:AN27 AS26:AS27 AX26:AX27 BH26:BH27 BC26:BC27" xr:uid="{712A09A4-42ED-4DF4-B059-49EA33D6AFA1}"/>
    <dataValidation allowBlank="1" showInputMessage="1" showErrorMessage="1" prompt="Es el producto de dividir el resultado del indicador para la vigencia (columna BV) entre la meta anual del indicador para la vigencia (columna BW)." sqref="CJ12 CJ26:CJ27" xr:uid="{CFEEE144-9FAE-487E-9AB1-206917F445EC}"/>
    <dataValidation allowBlank="1" showInputMessage="1" showErrorMessage="1" prompt="Registrar la meta anual formulada para el indicador, es decir, el valor de la columna S." sqref="CI12 CI26:CI27" xr:uid="{5633F9BE-EB94-462C-8DA8-47669D701EED}"/>
    <dataValidation allowBlank="1" showInputMessage="1" showErrorMessage="1" prompt="Corresponde al porcentaje de avance acumulado, es decir, es el mismo valor calculado en la columna anterior (BU)._x000a_" sqref="CH12 CH26:CH27" xr:uid="{CE74F55C-C1D3-4619-B4FC-6443C8549D70}"/>
    <dataValidation allowBlank="1" showInputMessage="1" showErrorMessage="1" prompt="Es el producto de dividir el resultado del indicador acumulado (columna BS) entre lo programado del indicador acumulado (columna BT)._x000a_" sqref="CG12 CG26:CG27" xr:uid="{F1832F25-97A0-4944-8F82-A9994A051440}"/>
    <dataValidation allowBlank="1" showInputMessage="1" showErrorMessage="1" prompt="Corresponde al avance programado acumulado (constante; suma o promedio) o al último reporte de programación (creciente o decreciente) del indicador, según corresponda y de acuerdo a su periodicidad." sqref="CF12 CF26:CF27" xr:uid="{DC307478-D270-427B-93FE-A3DD4FC985F2}"/>
    <dataValidation allowBlank="1" showInputMessage="1" showErrorMessage="1" prompt="Corresponde al avance ejecutado acumulado (constante; suma o promedio) o al último reporte de ejecución (creciente o decreciente) del indicador, según corresponda y de acuerdo a su periodicidad." sqref="CE12 CE26:CE27" xr:uid="{DA31CC20-16E2-4C4A-9C88-67D0FFD04608}"/>
    <dataValidation allowBlank="1" showInputMessage="1" showErrorMessage="1" prompt="Enunciar los pasos que se deben realizar para obtener las variables que conforman el indicador y calcular su resultado. Así mismo, indicar como se obtiene el avance acumulado del indicador, si se debe sumar, promediar o tomar el último dato cuantitativo." sqref="M12 M26:M27" xr:uid="{19D0803F-55BA-4965-89ED-E68959BA45E7}"/>
    <dataValidation type="list" allowBlank="1" showInputMessage="1" showErrorMessage="1" sqref="B102:B1048576" xr:uid="{B5671B86-D03F-401B-8C1C-54EAE86ECF00}">
      <formula1>Procesos</formula1>
    </dataValidation>
    <dataValidation type="list" allowBlank="1" showInputMessage="1" showErrorMessage="1" sqref="P103:P1048576" xr:uid="{8A8DF86D-3285-4056-ACDA-BBA9CD190E2E}">
      <formula1>TipoInd</formula1>
    </dataValidation>
    <dataValidation type="list" allowBlank="1" showInputMessage="1" showErrorMessage="1" sqref="C103:C1048576" xr:uid="{C77F7705-7684-448E-8FBF-B3E6C5DECF72}">
      <formula1>Subsistema</formula1>
    </dataValidation>
    <dataValidation allowBlank="1" showInputMessage="1" showErrorMessage="1" prompt="Formúlese según las características y programación del indicador." sqref="CE10 CH10" xr:uid="{D5541FE2-A9F2-4A72-9D6E-22A23445AD98}"/>
    <dataValidation type="list" allowBlank="1" showInputMessage="1" showErrorMessage="1" sqref="D102 E103:E1048576 D88" xr:uid="{D6A4D240-25E5-4055-9E4F-050EC4130F9E}">
      <formula1>ObjEstratégico</formula1>
    </dataValidation>
    <dataValidation type="list" allowBlank="1" showInputMessage="1" showErrorMessage="1" sqref="C102 D103:D1048576" xr:uid="{2E57B570-D5A0-47D3-A3B0-CB8C50D17478}">
      <formula1>ProyectoInv</formula1>
    </dataValidation>
    <dataValidation type="list" allowBlank="1" showInputMessage="1" showErrorMessage="1" sqref="P102 M103:N1048576" xr:uid="{74F34711-7BC8-4B57-9B94-8552E767D902}">
      <formula1>periodicidad</formula1>
    </dataValidation>
    <dataValidation type="list" allowBlank="1" showInputMessage="1" showErrorMessage="1" sqref="E7:E8" xr:uid="{C85CE72B-4EEF-4189-9693-8D6AAD3A0668}">
      <formula1>Meses</formula1>
    </dataValidation>
    <dataValidation allowBlank="1" showInputMessage="1" showErrorMessage="1" prompt="Corresponde a los logros obtenidos durante el periodo de medición así como la identificación de las situaciones que conllevaron al incumplimiento de las metas propuestas." sqref="AC12 AH12 AM12 AR12 AW12 BB12 BG12 BL12 CA12 BQ12 BV12 X12 BQ26:BQ27 X26:X27 AC26:AC27 AH26:AH27 AM26:AM27 AR26:AR27 AW26:AW27 BV27 BG26:BG27 BL26:BL27 CA27" xr:uid="{633F8D8A-5F5B-4A01-A7EB-69D6096B8646}"/>
    <dataValidation allowBlank="1" showInputMessage="1" showErrorMessage="1" prompt="Corresponde a la operación matemática de la fórmula del indicador y que reflejará el resultado del indicador para el periodo de medición." sqref="AQ12 AL12 AG12 AV12 BA12 BF12 BK12 BP12 BZ12 AB12 W12 BU12 AB26:AB27 W26:W27 BP26:BP27 AQ26:AQ27 AL26:AL27 AG26:AG27 AV26:AV27 BU27 BF26:BF27 BK26:BK27 BZ27" xr:uid="{100ED2C8-A870-4544-9A33-B08161C269B8}"/>
    <dataValidation allowBlank="1" showInputMessage="1" showErrorMessage="1" prompt="Corresponde a los resultados planificados para el periodo de medición. Todos los indicadores de gestión deben incluir programación." sqref="AU12 AP12 AK12 AZ12 BE12 BJ12 BO12 BT12 BY12 AF12 AA12 V12 AF26:AF27 AA26:AA27 V26:V27 AU26:AU27 AP26:AP27 AK26:AK27 BT27 BE26:BE27 BJ26:BJ27 BO26:BO27 BY27" xr:uid="{C5FC23FA-26B6-4B28-A3DC-DF597FB1BF29}"/>
    <dataValidation allowBlank="1" showInputMessage="1" showErrorMessage="1" prompt="Corresponde a los resultados obtenidos en el periodo de medición." sqref="AJ12 AT12 AO12 AY12 BD12 BI12 BN12 BS12 BX12 U12 AE12 Z12 U26:U27 AE26:AE27 Z26:Z27 AJ26:AJ27 AT26:AT27 AO26:AO27 BS27 BD26:BD27 BI26:BI27 BN26:BN27 BX27" xr:uid="{E5F4BEDB-79A0-4885-B2DD-681F6143AA53}"/>
    <dataValidation allowBlank="1" showInputMessage="1" showErrorMessage="1" prompt="Es el resultado del indicador que se pretende alcanzar durante la vigencia, se debe tener como referencia la unidad de medida formulada para el indicador." sqref="T12 T26:T27" xr:uid="{ECFB7702-4719-4DC1-98E4-7CA6E28A1E49}"/>
    <dataValidation allowBlank="1" showInputMessage="1" showErrorMessage="1" prompt="Debe coincidir con la unidad de medida del indicador para poder ser comparables." sqref="S12 S26:S27" xr:uid="{F4BC6903-0DF3-4A6A-AE23-9E9A78DFA285}"/>
    <dataValidation allowBlank="1" showInputMessage="1" showErrorMessage="1" prompt="Resultado que se tiene de la primera medición realizada sobre este indicador, oficializado ante el Sistema de Gestión._x000a__x000a_En los casos en los que no se cuente con línea base se debe registrar “No aplica”." sqref="R12 R26:R27" xr:uid="{7F87F0D8-0BB3-4A4B-9909-009266B5E9A7}"/>
    <dataValidation allowBlank="1" showInputMessage="1" showErrorMessage="1" prompt="Es el elemento que soporta la medición del indicador, estos pueden ser; documento, base de datos, entre otros. " sqref="O12 O26:O27" xr:uid="{C74ABF94-0CA4-43C3-A538-C625A9FEA167}"/>
    <dataValidation allowBlank="1" showInputMessage="1" showErrorMessage="1" prompt="Corresponde a la información a partir de la cual se obtienen los datos para el cálculo del indicador." sqref="L12 L26:L27" xr:uid="{5AC3008E-1C4D-417E-A3D9-1D55E5298961}"/>
    <dataValidation allowBlank="1" showInputMessage="1" showErrorMessage="1" prompt="Relacionar la medida en la cual se obtiene el resultado del indicador, la cual para el presente formato se estandariza en &quot;Porcentaje&quot;." sqref="N12 N26:N27" xr:uid="{CE60CFC1-7E54-4CBF-B981-71A69044CDBC}"/>
    <dataValidation allowBlank="1" showInputMessage="1" showErrorMessage="1" prompt="Frecuencia en la cual se debe calcular y registrar los resultados del indicador. _x000a__x000a_De la lista desplegable seleccione la frecuencia del indicador; mensual, bimestral, trimestral, semestral o anual." sqref="P12 P26:P27" xr:uid="{E72068D0-27BC-4891-B251-814015B43E70}"/>
    <dataValidation allowBlank="1" showInputMessage="1" showErrorMessage="1" prompt="Hace referencia a la clasificación del indicador._x000a__x000a_De la lista desplegable seleccione una de las siguientes opciones: eficacia, eficiencia o efectividad." sqref="J12 J26:J27" xr:uid="{F1B490AC-6962-4B76-999C-DC31981064CE}"/>
    <dataValidation allowBlank="1" showInputMessage="1" showErrorMessage="1" prompt="Corresponde a la ecuación matemática que relaciona las variables del indicador (numerador/denominador)." sqref="K12 K26:K27" xr:uid="{C3CC44D6-8D3E-44DF-91D7-C69B7EB71E52}"/>
    <dataValidation allowBlank="1" showInputMessage="1" showErrorMessage="1" prompt="Corresponde al aspecto clave de cuyo resultado depende el logro de la meta propuesta para el indicador." sqref="I12 I26:I27" xr:uid="{28CE51A8-E1CB-40AC-A182-935DBFDF4901}"/>
    <dataValidation allowBlank="1" showInputMessage="1" showErrorMessage="1" prompt="Describe al fin para el cual se formuló el indicador." sqref="H12 H26:H27" xr:uid="{0F2931F7-EAAE-4EE7-9A1E-4C54EF5B3CD6}"/>
    <dataValidation allowBlank="1" showInputMessage="1" showErrorMessage="1" prompt="Registre el nombre asignado al indicador. Este debe ser; claro, preciso y auto explicativo. _x000a__x000a_Estructura sugerida: objeto a cuantificar (sujeto) + condición deseada del objeto (verbo en participio pasado) + complemento descriptivo (si se requiere)" sqref="G12 G26:G27" xr:uid="{2A10E2F3-4695-4446-A591-74F572CF6EC7}"/>
    <dataValidation allowBlank="1" showInputMessage="1" showErrorMessage="1" prompt="Hace referencia a la fecha de expedición de la circular mediante la cual se solicita la creación o actualización del indicador de gestión." sqref="F12 F26:F27" xr:uid="{683622AE-80DF-40B9-865C-9095D7A2C19C}"/>
    <dataValidation allowBlank="1" showInputMessage="1" showErrorMessage="1" prompt="Se refiere al código consecutivo que es asignado por la Subdirección de Diseño, Evaluación y Sistematización – Equipo del Sistema Integrado de Gestión." sqref="E12 E26:E27" xr:uid="{B55FC19F-1214-4428-8A0A-F19CDD546B67}"/>
    <dataValidation allowBlank="1" showInputMessage="1" showErrorMessage="1" prompt="Indicar a cual objetivo estratégico de la Entidad contribuye la medición del indicador de gestión._x000a__x000a_De la lista desplegable seleccione el objetivo estratégico._x000a__x000a_*Todos los indicadores deben estar relacionados a un objetivo estratégico._x000a_" sqref="D12 D26:D27" xr:uid="{2D8E8072-CA60-4E55-955D-9764CCC90F18}"/>
    <dataValidation allowBlank="1" showInputMessage="1" showErrorMessage="1" prompt="Relacionar el proyecto de inversión al cuál está asociado el indicador de gestión._x000a__x000a_De la lista desplegable  seleccione el proyecto de inversión._x000a__x000a_* No todos los indicadores deben estar asociados a un proyecto de inversión." sqref="C12 C26:C27" xr:uid="{179504B2-6D0A-41D1-B0FD-81CAAF50C74A}"/>
    <dataValidation allowBlank="1" showInputMessage="1" showErrorMessage="1" prompt="Indicar el proceso institucional al cuál está asociado el indicador de gestión._x000a__x000a_De la lista despegable  seleccione el proceso." sqref="B12 B26:B27" xr:uid="{F528676D-C40A-46F9-BB40-BF5936358772}"/>
    <dataValidation allowBlank="1" showInputMessage="1" showErrorMessage="1" prompt="Corresponde al registro de los logros obtenidos durante el año de medición del indicador de manera consolidada. En este también se identificarán las situaciones que conllevaron a logros no esperados y las acciones que al respecto se hayan adelantado_x000a_" sqref="CC12 CC27" xr:uid="{18D7DF12-94A5-43EF-8223-67C17AE4E2DC}"/>
    <dataValidation type="list" allowBlank="1" showInputMessage="1" showErrorMessage="1" sqref="T102 Q102:Q1048576 S53:S56" xr:uid="{D1346E3E-7F32-413C-AB91-40B17699D82A}">
      <formula1>TipoMeta</formula1>
    </dataValidation>
  </dataValidations>
  <pageMargins left="0.7" right="0.7" top="0.75" bottom="0.75" header="0.3" footer="0.3"/>
  <pageSetup orientation="portrait" horizontalDpi="4294967295" verticalDpi="4294967295"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vt:i4>
      </vt:variant>
    </vt:vector>
  </HeadingPairs>
  <TitlesOfParts>
    <vt:vector size="11" baseType="lpstr">
      <vt:lpstr>Listas</vt:lpstr>
      <vt:lpstr>Menú</vt:lpstr>
      <vt:lpstr>Hoja1</vt:lpstr>
      <vt:lpstr>Plan de Acción Institucional In</vt:lpstr>
      <vt:lpstr>Control de cambios</vt:lpstr>
      <vt:lpstr>Presupuesto</vt:lpstr>
      <vt:lpstr>Metas e indicadores PDD</vt:lpstr>
      <vt:lpstr>Objetivos y metas proyectos</vt:lpstr>
      <vt:lpstr>Indicadores de gestión</vt:lpstr>
      <vt:lpstr>Mapa y plan de riesgos</vt:lpstr>
      <vt:lpstr>'Mapa y plan de riesgos'!Área_de_impresión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Alexandra Quitian Alvarez</dc:creator>
  <cp:keywords/>
  <dc:description/>
  <cp:lastModifiedBy>Laura Saavedra</cp:lastModifiedBy>
  <cp:revision/>
  <dcterms:created xsi:type="dcterms:W3CDTF">2019-02-26T19:23:01Z</dcterms:created>
  <dcterms:modified xsi:type="dcterms:W3CDTF">2024-01-26T19:27:56Z</dcterms:modified>
  <cp:category/>
  <cp:contentStatus/>
</cp:coreProperties>
</file>